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tables/table2.xml" ContentType="application/vnd.openxmlformats-officedocument.spreadsheetml.tab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6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7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8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9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10.xml" ContentType="application/vnd.openxmlformats-officedocument.drawing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drawings/drawing11.xml" ContentType="application/vnd.openxmlformats-officedocument.drawing+xml"/>
  <Override PartName="/xl/tables/table18.xml" ContentType="application/vnd.openxmlformats-officedocument.spreadsheetml.table+xml"/>
  <Override PartName="/xl/drawings/drawing12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pivotTables/pivotTable3.xml" ContentType="application/vnd.openxmlformats-officedocument.spreadsheetml.pivotTable+xml"/>
  <Override PartName="/xl/drawings/drawing13.xml" ContentType="application/vnd.openxmlformats-officedocument.drawing+xml"/>
  <Override PartName="/xl/slicers/slicer3.xml" ContentType="application/vnd.ms-excel.slicer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workbookProtection workbookPassword="C7B2" lockStructure="1"/>
  <bookViews>
    <workbookView xWindow="-15" yWindow="-15" windowWidth="12000" windowHeight="10290" tabRatio="921"/>
  </bookViews>
  <sheets>
    <sheet name="ÚVOD" sheetId="22" r:id="rId1"/>
    <sheet name="REGISTRACE" sheetId="4" state="hidden" r:id="rId2"/>
    <sheet name="START listina" sheetId="23" r:id="rId3"/>
    <sheet name="DATA historie" sheetId="18" state="hidden" r:id="rId4"/>
    <sheet name="HISTORIE běžce" sheetId="12" state="hidden" r:id="rId5"/>
    <sheet name="00-04" sheetId="20" r:id="rId6"/>
    <sheet name="05-07" sheetId="29" r:id="rId7"/>
    <sheet name="08-10" sheetId="30" r:id="rId8"/>
    <sheet name="11-12" sheetId="31" r:id="rId9"/>
    <sheet name="13-14" sheetId="32" r:id="rId10"/>
    <sheet name="15-16" sheetId="33" r:id="rId11"/>
    <sheet name="17-18" sheetId="34" r:id="rId12"/>
    <sheet name="HLAVNÍ" sheetId="35" r:id="rId13"/>
    <sheet name="BĚH STAROSTY" sheetId="36" r:id="rId14"/>
    <sheet name="PIVAŘI" sheetId="37" r:id="rId15"/>
    <sheet name="VÝSLEDKY hist" sheetId="7" state="hidden" r:id="rId16"/>
    <sheet name="záv_kat" sheetId="3" state="hidden" r:id="rId17"/>
    <sheet name="jbp_bezci" sheetId="1" state="hidden" r:id="rId18"/>
    <sheet name="List2" sheetId="5" state="hidden" r:id="rId19"/>
    <sheet name="List1" sheetId="10" state="hidden" r:id="rId20"/>
    <sheet name="open" sheetId="15" state="hidden" r:id="rId21"/>
    <sheet name="V-temp" sheetId="14" state="hidden" r:id="rId22"/>
  </sheets>
  <definedNames>
    <definedName name="datum" localSheetId="6">#REF!</definedName>
    <definedName name="datum" localSheetId="7">#REF!</definedName>
    <definedName name="datum" localSheetId="8">#REF!</definedName>
    <definedName name="datum" localSheetId="9">#REF!</definedName>
    <definedName name="datum" localSheetId="10">#REF!</definedName>
    <definedName name="datum" localSheetId="11">#REF!</definedName>
    <definedName name="datum" localSheetId="13">#REF!</definedName>
    <definedName name="datum" localSheetId="12">#REF!</definedName>
    <definedName name="datum" localSheetId="14">#REF!</definedName>
    <definedName name="datum" localSheetId="0">ÚVOD!$C$5</definedName>
    <definedName name="datum">#REF!</definedName>
    <definedName name="_xlnm.Print_Titles" localSheetId="13">'BĚH STAROSTY'!$1:$5</definedName>
    <definedName name="_xlnm.Print_Titles" localSheetId="12">HLAVNÍ!$1:$5</definedName>
    <definedName name="_xlnm.Print_Titles" localSheetId="14">PIVAŘI!$1:$5</definedName>
    <definedName name="_xlnm.Print_Titles" localSheetId="15">'VÝSLEDKY hist'!$2:$4</definedName>
    <definedName name="_xlnm.Print_Area" localSheetId="5">'00-04'!$B:$N</definedName>
    <definedName name="_xlnm.Print_Area" localSheetId="6">'05-07'!$B:$N</definedName>
    <definedName name="_xlnm.Print_Area" localSheetId="7">'08-10'!$B:$N</definedName>
    <definedName name="_xlnm.Print_Area" localSheetId="8">'11-12'!$B:$N</definedName>
    <definedName name="_xlnm.Print_Area" localSheetId="9">'13-14'!$B:$N</definedName>
    <definedName name="_xlnm.Print_Area" localSheetId="10">'15-16'!$B:$N</definedName>
    <definedName name="_xlnm.Print_Area" localSheetId="11">'17-18'!$B:$N</definedName>
    <definedName name="_xlnm.Print_Area" localSheetId="13">'BĚH STAROSTY'!$B:$K</definedName>
    <definedName name="_xlnm.Print_Area" localSheetId="12">HLAVNÍ!$B:$J</definedName>
    <definedName name="_xlnm.Print_Area" localSheetId="14">PIVAŘI!$B:$K</definedName>
    <definedName name="_xlnm.Print_Area" localSheetId="1">REGISTRACE!$C:$K</definedName>
    <definedName name="_xlnm.Print_Area" localSheetId="2">'START listina'!$C:$F</definedName>
    <definedName name="Průřez_abc">#N/A</definedName>
    <definedName name="Průřez_kat">#N/A</definedName>
    <definedName name="Průřez_kat1">#N/A</definedName>
    <definedName name="Průřez_m_ž">#N/A</definedName>
    <definedName name="Průřez_m_ž1">#N/A</definedName>
    <definedName name="Průřez_prijmeni_a_jmeno">#N/A</definedName>
    <definedName name="Průřez_rok">#N/A</definedName>
    <definedName name="Průřez_závod">#N/A</definedName>
    <definedName name="Průřez_závod1">#N/A</definedName>
    <definedName name="rok" localSheetId="0">ÚVOD!$E$5</definedName>
  </definedNames>
  <calcPr calcId="145621"/>
  <pivotCaches>
    <pivotCache cacheId="0" r:id="rId23"/>
    <pivotCache cacheId="10" r:id="rId24"/>
  </pivotCaches>
  <extLst>
    <ext xmlns:x14="http://schemas.microsoft.com/office/spreadsheetml/2009/9/main" uri="{BBE1A952-AA13-448e-AADC-164F8A28A991}">
      <x14:slicerCaches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D29" i="37" l="1"/>
  <c r="E29" i="37"/>
  <c r="F29" i="37"/>
  <c r="H29" i="37"/>
  <c r="I29" i="37"/>
  <c r="O2" i="3" l="1"/>
  <c r="B331" i="1"/>
  <c r="I331" i="1"/>
  <c r="B315" i="1"/>
  <c r="I315" i="1"/>
  <c r="B302" i="1"/>
  <c r="I302" i="1"/>
  <c r="B290" i="1"/>
  <c r="I290" i="1"/>
  <c r="B441" i="4"/>
  <c r="I441" i="4"/>
  <c r="M441" i="4"/>
  <c r="N441" i="4"/>
  <c r="B360" i="4"/>
  <c r="I360" i="4"/>
  <c r="M360" i="4"/>
  <c r="N360" i="4"/>
  <c r="B324" i="4"/>
  <c r="I324" i="4"/>
  <c r="M324" i="4"/>
  <c r="N324" i="4"/>
  <c r="B179" i="4"/>
  <c r="I179" i="4"/>
  <c r="M179" i="4"/>
  <c r="N179" i="4"/>
  <c r="B124" i="4"/>
  <c r="I124" i="4"/>
  <c r="M124" i="4"/>
  <c r="N124" i="4"/>
  <c r="B79" i="4"/>
  <c r="I79" i="4"/>
  <c r="M79" i="4"/>
  <c r="N79" i="4"/>
  <c r="B296" i="4"/>
  <c r="I296" i="4"/>
  <c r="M296" i="4"/>
  <c r="N296" i="4"/>
  <c r="B279" i="4"/>
  <c r="I279" i="4"/>
  <c r="M279" i="4"/>
  <c r="N279" i="4"/>
  <c r="B117" i="4"/>
  <c r="I117" i="4"/>
  <c r="M117" i="4"/>
  <c r="N117" i="4"/>
  <c r="I4" i="4" l="1"/>
  <c r="J185" i="4"/>
  <c r="L185" i="4" s="1"/>
  <c r="E26" i="22"/>
  <c r="E25" i="22"/>
  <c r="E24" i="22"/>
  <c r="E23" i="22"/>
  <c r="E22" i="22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5" i="7"/>
  <c r="B5" i="7"/>
  <c r="I12" i="37" l="1"/>
  <c r="H12" i="37"/>
  <c r="F12" i="37"/>
  <c r="E12" i="37"/>
  <c r="D12" i="37"/>
  <c r="I11" i="37"/>
  <c r="H11" i="37"/>
  <c r="F11" i="37"/>
  <c r="E11" i="37"/>
  <c r="D11" i="37"/>
  <c r="I10" i="37"/>
  <c r="H10" i="37"/>
  <c r="F10" i="37"/>
  <c r="E10" i="37"/>
  <c r="D10" i="37"/>
  <c r="I65" i="36"/>
  <c r="H65" i="36"/>
  <c r="F65" i="36"/>
  <c r="E65" i="36"/>
  <c r="D65" i="36"/>
  <c r="I64" i="36"/>
  <c r="H64" i="36"/>
  <c r="F64" i="36"/>
  <c r="E64" i="36"/>
  <c r="D64" i="36"/>
  <c r="I63" i="36"/>
  <c r="H63" i="36"/>
  <c r="F63" i="36"/>
  <c r="E63" i="36"/>
  <c r="D63" i="36"/>
  <c r="I62" i="36"/>
  <c r="H62" i="36"/>
  <c r="F62" i="36"/>
  <c r="E62" i="36"/>
  <c r="D62" i="36"/>
  <c r="I61" i="36"/>
  <c r="H61" i="36"/>
  <c r="F61" i="36"/>
  <c r="E61" i="36"/>
  <c r="D61" i="36"/>
  <c r="I60" i="36"/>
  <c r="H60" i="36"/>
  <c r="F60" i="36"/>
  <c r="E60" i="36"/>
  <c r="D60" i="36"/>
  <c r="I59" i="36"/>
  <c r="H59" i="36"/>
  <c r="F59" i="36"/>
  <c r="E59" i="36"/>
  <c r="D59" i="36"/>
  <c r="I58" i="36"/>
  <c r="H58" i="36"/>
  <c r="F58" i="36"/>
  <c r="E58" i="36"/>
  <c r="D58" i="36"/>
  <c r="I57" i="36"/>
  <c r="H57" i="36"/>
  <c r="F57" i="36"/>
  <c r="E57" i="36"/>
  <c r="D57" i="36"/>
  <c r="I56" i="36"/>
  <c r="H56" i="36"/>
  <c r="F56" i="36"/>
  <c r="E56" i="36"/>
  <c r="D56" i="36"/>
  <c r="I55" i="36"/>
  <c r="H55" i="36"/>
  <c r="F55" i="36"/>
  <c r="E55" i="36"/>
  <c r="D55" i="36"/>
  <c r="I54" i="36"/>
  <c r="H54" i="36"/>
  <c r="F54" i="36"/>
  <c r="E54" i="36"/>
  <c r="D54" i="36"/>
  <c r="I53" i="36"/>
  <c r="H53" i="36"/>
  <c r="F53" i="36"/>
  <c r="E53" i="36"/>
  <c r="D53" i="36"/>
  <c r="I52" i="36"/>
  <c r="H52" i="36"/>
  <c r="F52" i="36"/>
  <c r="E52" i="36"/>
  <c r="D52" i="36"/>
  <c r="I51" i="36"/>
  <c r="H51" i="36"/>
  <c r="F51" i="36"/>
  <c r="E51" i="36"/>
  <c r="D51" i="36"/>
  <c r="I50" i="36"/>
  <c r="H50" i="36"/>
  <c r="F50" i="36"/>
  <c r="E50" i="36"/>
  <c r="D50" i="36"/>
  <c r="I49" i="36"/>
  <c r="H49" i="36"/>
  <c r="F49" i="36"/>
  <c r="E49" i="36"/>
  <c r="D49" i="36"/>
  <c r="I48" i="36"/>
  <c r="H48" i="36"/>
  <c r="F48" i="36"/>
  <c r="E48" i="36"/>
  <c r="D48" i="36"/>
  <c r="I47" i="36"/>
  <c r="H47" i="36"/>
  <c r="F47" i="36"/>
  <c r="E47" i="36"/>
  <c r="D47" i="36"/>
  <c r="I46" i="36"/>
  <c r="H46" i="36"/>
  <c r="F46" i="36"/>
  <c r="E46" i="36"/>
  <c r="D46" i="36"/>
  <c r="I45" i="36"/>
  <c r="H45" i="36"/>
  <c r="F45" i="36"/>
  <c r="E45" i="36"/>
  <c r="D45" i="36"/>
  <c r="I106" i="35"/>
  <c r="I107" i="35"/>
  <c r="I108" i="35"/>
  <c r="I109" i="35"/>
  <c r="I110" i="35"/>
  <c r="I111" i="35"/>
  <c r="I112" i="35"/>
  <c r="I113" i="35"/>
  <c r="I114" i="35"/>
  <c r="I115" i="35"/>
  <c r="I116" i="35"/>
  <c r="I117" i="35"/>
  <c r="I118" i="35"/>
  <c r="I119" i="35"/>
  <c r="I120" i="35"/>
  <c r="I121" i="35"/>
  <c r="I122" i="35"/>
  <c r="I123" i="35"/>
  <c r="I124" i="35"/>
  <c r="I125" i="35"/>
  <c r="I126" i="35"/>
  <c r="I127" i="35"/>
  <c r="I128" i="35"/>
  <c r="I129" i="35"/>
  <c r="I130" i="35"/>
  <c r="I131" i="35"/>
  <c r="I132" i="35"/>
  <c r="I133" i="35"/>
  <c r="I134" i="35"/>
  <c r="I135" i="35"/>
  <c r="I136" i="35"/>
  <c r="I137" i="35"/>
  <c r="I138" i="35"/>
  <c r="I139" i="35"/>
  <c r="I140" i="35"/>
  <c r="I141" i="35"/>
  <c r="I142" i="35"/>
  <c r="I143" i="35"/>
  <c r="I144" i="35"/>
  <c r="I145" i="35"/>
  <c r="I146" i="35"/>
  <c r="I147" i="35"/>
  <c r="I148" i="35"/>
  <c r="I149" i="35"/>
  <c r="I150" i="35"/>
  <c r="I151" i="35"/>
  <c r="I152" i="35"/>
  <c r="I153" i="35"/>
  <c r="I154" i="35"/>
  <c r="I155" i="35"/>
  <c r="I156" i="35"/>
  <c r="I157" i="35"/>
  <c r="I158" i="35"/>
  <c r="I159" i="35"/>
  <c r="I160" i="35"/>
  <c r="I161" i="35"/>
  <c r="I162" i="35"/>
  <c r="I163" i="35"/>
  <c r="I164" i="35"/>
  <c r="I165" i="35"/>
  <c r="I166" i="35"/>
  <c r="I167" i="35"/>
  <c r="I168" i="35"/>
  <c r="I169" i="35"/>
  <c r="I170" i="35"/>
  <c r="I171" i="35"/>
  <c r="I172" i="35"/>
  <c r="I173" i="35"/>
  <c r="I174" i="35"/>
  <c r="I175" i="35"/>
  <c r="I176" i="35"/>
  <c r="I177" i="35"/>
  <c r="I178" i="35"/>
  <c r="I179" i="35"/>
  <c r="I180" i="35"/>
  <c r="I181" i="35"/>
  <c r="I182" i="35"/>
  <c r="I183" i="35"/>
  <c r="I184" i="35"/>
  <c r="I185" i="35"/>
  <c r="I186" i="35"/>
  <c r="I187" i="35"/>
  <c r="I188" i="35"/>
  <c r="I189" i="35"/>
  <c r="I190" i="35"/>
  <c r="I191" i="35"/>
  <c r="I192" i="35"/>
  <c r="I193" i="35"/>
  <c r="I194" i="35"/>
  <c r="I195" i="35"/>
  <c r="I196" i="35"/>
  <c r="I197" i="35"/>
  <c r="I198" i="35"/>
  <c r="I199" i="35"/>
  <c r="I200" i="35"/>
  <c r="I201" i="35"/>
  <c r="I202" i="35"/>
  <c r="I203" i="35"/>
  <c r="I204" i="35"/>
  <c r="I205" i="35"/>
  <c r="D106" i="35"/>
  <c r="D107" i="35"/>
  <c r="N107" i="35" s="1"/>
  <c r="D108" i="35"/>
  <c r="N108" i="35" s="1"/>
  <c r="D109" i="35"/>
  <c r="N109" i="35" s="1"/>
  <c r="D110" i="35"/>
  <c r="N110" i="35" s="1"/>
  <c r="D111" i="35"/>
  <c r="N111" i="35" s="1"/>
  <c r="D112" i="35"/>
  <c r="N112" i="35" s="1"/>
  <c r="D113" i="35"/>
  <c r="N113" i="35" s="1"/>
  <c r="D114" i="35"/>
  <c r="N114" i="35" s="1"/>
  <c r="D115" i="35"/>
  <c r="N115" i="35" s="1"/>
  <c r="D116" i="35"/>
  <c r="N116" i="35" s="1"/>
  <c r="D117" i="35"/>
  <c r="N117" i="35" s="1"/>
  <c r="D118" i="35"/>
  <c r="N118" i="35" s="1"/>
  <c r="D119" i="35"/>
  <c r="N119" i="35" s="1"/>
  <c r="D120" i="35"/>
  <c r="N120" i="35" s="1"/>
  <c r="D121" i="35"/>
  <c r="N121" i="35" s="1"/>
  <c r="D122" i="35"/>
  <c r="N122" i="35" s="1"/>
  <c r="D123" i="35"/>
  <c r="N123" i="35" s="1"/>
  <c r="D124" i="35"/>
  <c r="N124" i="35" s="1"/>
  <c r="D125" i="35"/>
  <c r="N125" i="35" s="1"/>
  <c r="D126" i="35"/>
  <c r="N126" i="35" s="1"/>
  <c r="D127" i="35"/>
  <c r="N127" i="35" s="1"/>
  <c r="D128" i="35"/>
  <c r="N128" i="35" s="1"/>
  <c r="D129" i="35"/>
  <c r="N129" i="35" s="1"/>
  <c r="D130" i="35"/>
  <c r="N130" i="35" s="1"/>
  <c r="D131" i="35"/>
  <c r="N131" i="35" s="1"/>
  <c r="D132" i="35"/>
  <c r="N132" i="35" s="1"/>
  <c r="D133" i="35"/>
  <c r="N133" i="35" s="1"/>
  <c r="D134" i="35"/>
  <c r="N134" i="35" s="1"/>
  <c r="D135" i="35"/>
  <c r="N135" i="35" s="1"/>
  <c r="D136" i="35"/>
  <c r="N136" i="35" s="1"/>
  <c r="D137" i="35"/>
  <c r="N137" i="35" s="1"/>
  <c r="D138" i="35"/>
  <c r="N138" i="35" s="1"/>
  <c r="D139" i="35"/>
  <c r="N139" i="35" s="1"/>
  <c r="D140" i="35"/>
  <c r="N140" i="35" s="1"/>
  <c r="D141" i="35"/>
  <c r="N141" i="35" s="1"/>
  <c r="D142" i="35"/>
  <c r="N142" i="35" s="1"/>
  <c r="D143" i="35"/>
  <c r="N143" i="35" s="1"/>
  <c r="D144" i="35"/>
  <c r="N144" i="35" s="1"/>
  <c r="D145" i="35"/>
  <c r="N145" i="35" s="1"/>
  <c r="D146" i="35"/>
  <c r="N146" i="35" s="1"/>
  <c r="D147" i="35"/>
  <c r="N147" i="35" s="1"/>
  <c r="D148" i="35"/>
  <c r="N148" i="35" s="1"/>
  <c r="D149" i="35"/>
  <c r="N149" i="35" s="1"/>
  <c r="D150" i="35"/>
  <c r="N150" i="35" s="1"/>
  <c r="D151" i="35"/>
  <c r="N151" i="35" s="1"/>
  <c r="D152" i="35"/>
  <c r="N152" i="35" s="1"/>
  <c r="D153" i="35"/>
  <c r="N153" i="35" s="1"/>
  <c r="D154" i="35"/>
  <c r="N154" i="35" s="1"/>
  <c r="D155" i="35"/>
  <c r="N155" i="35" s="1"/>
  <c r="D156" i="35"/>
  <c r="N156" i="35" s="1"/>
  <c r="D157" i="35"/>
  <c r="N157" i="35" s="1"/>
  <c r="D158" i="35"/>
  <c r="N158" i="35" s="1"/>
  <c r="D159" i="35"/>
  <c r="N159" i="35" s="1"/>
  <c r="D160" i="35"/>
  <c r="N160" i="35" s="1"/>
  <c r="D161" i="35"/>
  <c r="N161" i="35" s="1"/>
  <c r="D162" i="35"/>
  <c r="N162" i="35" s="1"/>
  <c r="D163" i="35"/>
  <c r="N163" i="35" s="1"/>
  <c r="D164" i="35"/>
  <c r="N164" i="35" s="1"/>
  <c r="D165" i="35"/>
  <c r="N165" i="35" s="1"/>
  <c r="D166" i="35"/>
  <c r="N166" i="35" s="1"/>
  <c r="D167" i="35"/>
  <c r="N167" i="35" s="1"/>
  <c r="D168" i="35"/>
  <c r="N168" i="35" s="1"/>
  <c r="D169" i="35"/>
  <c r="N169" i="35" s="1"/>
  <c r="D170" i="35"/>
  <c r="N170" i="35" s="1"/>
  <c r="D171" i="35"/>
  <c r="N171" i="35" s="1"/>
  <c r="D172" i="35"/>
  <c r="N172" i="35" s="1"/>
  <c r="D173" i="35"/>
  <c r="N173" i="35" s="1"/>
  <c r="D174" i="35"/>
  <c r="N174" i="35" s="1"/>
  <c r="D175" i="35"/>
  <c r="N175" i="35" s="1"/>
  <c r="D176" i="35"/>
  <c r="N176" i="35" s="1"/>
  <c r="D177" i="35"/>
  <c r="N177" i="35" s="1"/>
  <c r="D178" i="35"/>
  <c r="N178" i="35" s="1"/>
  <c r="D179" i="35"/>
  <c r="N179" i="35" s="1"/>
  <c r="D180" i="35"/>
  <c r="N180" i="35" s="1"/>
  <c r="D181" i="35"/>
  <c r="N181" i="35" s="1"/>
  <c r="D182" i="35"/>
  <c r="N182" i="35" s="1"/>
  <c r="D183" i="35"/>
  <c r="N183" i="35" s="1"/>
  <c r="D184" i="35"/>
  <c r="N184" i="35" s="1"/>
  <c r="D185" i="35"/>
  <c r="N185" i="35" s="1"/>
  <c r="D186" i="35"/>
  <c r="N186" i="35" s="1"/>
  <c r="D187" i="35"/>
  <c r="N187" i="35" s="1"/>
  <c r="D188" i="35"/>
  <c r="N188" i="35" s="1"/>
  <c r="D189" i="35"/>
  <c r="N189" i="35" s="1"/>
  <c r="D190" i="35"/>
  <c r="N190" i="35" s="1"/>
  <c r="D191" i="35"/>
  <c r="N191" i="35" s="1"/>
  <c r="D192" i="35"/>
  <c r="N192" i="35" s="1"/>
  <c r="D193" i="35"/>
  <c r="N193" i="35" s="1"/>
  <c r="D194" i="35"/>
  <c r="N194" i="35" s="1"/>
  <c r="D195" i="35"/>
  <c r="N195" i="35" s="1"/>
  <c r="D196" i="35"/>
  <c r="N196" i="35" s="1"/>
  <c r="D197" i="35"/>
  <c r="N197" i="35" s="1"/>
  <c r="D198" i="35"/>
  <c r="N198" i="35" s="1"/>
  <c r="D199" i="35"/>
  <c r="N199" i="35" s="1"/>
  <c r="D200" i="35"/>
  <c r="N200" i="35" s="1"/>
  <c r="D201" i="35"/>
  <c r="N201" i="35" s="1"/>
  <c r="D202" i="35"/>
  <c r="N202" i="35" s="1"/>
  <c r="D203" i="35"/>
  <c r="N203" i="35" s="1"/>
  <c r="D204" i="35"/>
  <c r="N204" i="35" s="1"/>
  <c r="D205" i="35"/>
  <c r="N205" i="35" s="1"/>
  <c r="E106" i="35"/>
  <c r="E107" i="35"/>
  <c r="E108" i="35"/>
  <c r="E109" i="35"/>
  <c r="E110" i="35"/>
  <c r="E111" i="35"/>
  <c r="E112" i="35"/>
  <c r="E113" i="35"/>
  <c r="E114" i="35"/>
  <c r="E115" i="35"/>
  <c r="E116" i="35"/>
  <c r="E117" i="35"/>
  <c r="E118" i="35"/>
  <c r="E119" i="35"/>
  <c r="E120" i="35"/>
  <c r="E121" i="35"/>
  <c r="E122" i="35"/>
  <c r="E123" i="35"/>
  <c r="E124" i="35"/>
  <c r="E125" i="35"/>
  <c r="E126" i="35"/>
  <c r="E127" i="35"/>
  <c r="E128" i="35"/>
  <c r="E129" i="35"/>
  <c r="E130" i="35"/>
  <c r="E131" i="35"/>
  <c r="E132" i="35"/>
  <c r="E133" i="35"/>
  <c r="E134" i="35"/>
  <c r="E135" i="35"/>
  <c r="E136" i="35"/>
  <c r="E137" i="35"/>
  <c r="E138" i="35"/>
  <c r="E139" i="35"/>
  <c r="E140" i="35"/>
  <c r="E141" i="35"/>
  <c r="E142" i="35"/>
  <c r="E143" i="35"/>
  <c r="E144" i="35"/>
  <c r="E145" i="35"/>
  <c r="E146" i="35"/>
  <c r="E147" i="35"/>
  <c r="E148" i="35"/>
  <c r="E149" i="35"/>
  <c r="E150" i="35"/>
  <c r="E151" i="35"/>
  <c r="E152" i="35"/>
  <c r="E153" i="35"/>
  <c r="E154" i="35"/>
  <c r="E155" i="35"/>
  <c r="E156" i="35"/>
  <c r="E157" i="35"/>
  <c r="E158" i="35"/>
  <c r="E159" i="35"/>
  <c r="E160" i="35"/>
  <c r="E161" i="35"/>
  <c r="E162" i="35"/>
  <c r="E163" i="35"/>
  <c r="E164" i="35"/>
  <c r="E165" i="35"/>
  <c r="E166" i="35"/>
  <c r="E167" i="35"/>
  <c r="E168" i="35"/>
  <c r="E169" i="35"/>
  <c r="E170" i="35"/>
  <c r="E171" i="35"/>
  <c r="E172" i="35"/>
  <c r="E173" i="35"/>
  <c r="E174" i="35"/>
  <c r="E175" i="35"/>
  <c r="E176" i="35"/>
  <c r="E177" i="35"/>
  <c r="E178" i="35"/>
  <c r="E179" i="35"/>
  <c r="E180" i="35"/>
  <c r="E181" i="35"/>
  <c r="E182" i="35"/>
  <c r="E183" i="35"/>
  <c r="E184" i="35"/>
  <c r="E185" i="35"/>
  <c r="E186" i="35"/>
  <c r="E187" i="35"/>
  <c r="E188" i="35"/>
  <c r="E189" i="35"/>
  <c r="E190" i="35"/>
  <c r="E191" i="35"/>
  <c r="E192" i="35"/>
  <c r="E193" i="35"/>
  <c r="E194" i="35"/>
  <c r="E195" i="35"/>
  <c r="E196" i="35"/>
  <c r="E197" i="35"/>
  <c r="E198" i="35"/>
  <c r="E199" i="35"/>
  <c r="E200" i="35"/>
  <c r="E201" i="35"/>
  <c r="E202" i="35"/>
  <c r="E203" i="35"/>
  <c r="E204" i="35"/>
  <c r="E205" i="35"/>
  <c r="F106" i="35"/>
  <c r="F107" i="35"/>
  <c r="F108" i="35"/>
  <c r="F109" i="35"/>
  <c r="F110" i="35"/>
  <c r="F111" i="35"/>
  <c r="F112" i="35"/>
  <c r="F113" i="35"/>
  <c r="F114" i="35"/>
  <c r="F115" i="35"/>
  <c r="F116" i="35"/>
  <c r="F117" i="35"/>
  <c r="F118" i="35"/>
  <c r="F119" i="35"/>
  <c r="F120" i="35"/>
  <c r="F121" i="35"/>
  <c r="F122" i="35"/>
  <c r="F123" i="35"/>
  <c r="F124" i="35"/>
  <c r="F125" i="35"/>
  <c r="F126" i="35"/>
  <c r="F127" i="35"/>
  <c r="F128" i="35"/>
  <c r="F129" i="35"/>
  <c r="F130" i="35"/>
  <c r="F131" i="35"/>
  <c r="F132" i="35"/>
  <c r="F133" i="35"/>
  <c r="F134" i="35"/>
  <c r="F135" i="35"/>
  <c r="F136" i="35"/>
  <c r="F137" i="35"/>
  <c r="F138" i="35"/>
  <c r="F139" i="35"/>
  <c r="F140" i="35"/>
  <c r="F141" i="35"/>
  <c r="F142" i="35"/>
  <c r="F143" i="35"/>
  <c r="F144" i="35"/>
  <c r="F145" i="35"/>
  <c r="F146" i="35"/>
  <c r="F147" i="35"/>
  <c r="F148" i="35"/>
  <c r="F149" i="35"/>
  <c r="F150" i="35"/>
  <c r="F151" i="35"/>
  <c r="F152" i="35"/>
  <c r="F153" i="35"/>
  <c r="F154" i="35"/>
  <c r="F155" i="35"/>
  <c r="F156" i="35"/>
  <c r="F157" i="35"/>
  <c r="F158" i="35"/>
  <c r="F159" i="35"/>
  <c r="F160" i="35"/>
  <c r="F161" i="35"/>
  <c r="F162" i="35"/>
  <c r="F163" i="35"/>
  <c r="F164" i="35"/>
  <c r="F165" i="35"/>
  <c r="F166" i="35"/>
  <c r="F167" i="35"/>
  <c r="F168" i="35"/>
  <c r="F169" i="35"/>
  <c r="F170" i="35"/>
  <c r="F171" i="35"/>
  <c r="F172" i="35"/>
  <c r="F173" i="35"/>
  <c r="F174" i="35"/>
  <c r="F175" i="35"/>
  <c r="F176" i="35"/>
  <c r="F177" i="35"/>
  <c r="F178" i="35"/>
  <c r="F179" i="35"/>
  <c r="F180" i="35"/>
  <c r="F181" i="35"/>
  <c r="F182" i="35"/>
  <c r="F183" i="35"/>
  <c r="F184" i="35"/>
  <c r="F185" i="35"/>
  <c r="F186" i="35"/>
  <c r="F187" i="35"/>
  <c r="F188" i="35"/>
  <c r="F189" i="35"/>
  <c r="F190" i="35"/>
  <c r="F191" i="35"/>
  <c r="F192" i="35"/>
  <c r="F193" i="35"/>
  <c r="F194" i="35"/>
  <c r="F195" i="35"/>
  <c r="F196" i="35"/>
  <c r="F197" i="35"/>
  <c r="F198" i="35"/>
  <c r="F199" i="35"/>
  <c r="F200" i="35"/>
  <c r="F201" i="35"/>
  <c r="F202" i="35"/>
  <c r="F203" i="35"/>
  <c r="F204" i="35"/>
  <c r="F205" i="35"/>
  <c r="H106" i="35"/>
  <c r="M106" i="35" s="1"/>
  <c r="H107" i="35"/>
  <c r="M107" i="35" s="1"/>
  <c r="H108" i="35"/>
  <c r="M108" i="35" s="1"/>
  <c r="H109" i="35"/>
  <c r="M109" i="35" s="1"/>
  <c r="H110" i="35"/>
  <c r="M110" i="35" s="1"/>
  <c r="H111" i="35"/>
  <c r="M111" i="35" s="1"/>
  <c r="H112" i="35"/>
  <c r="M112" i="35" s="1"/>
  <c r="H113" i="35"/>
  <c r="M113" i="35" s="1"/>
  <c r="H114" i="35"/>
  <c r="M114" i="35" s="1"/>
  <c r="H115" i="35"/>
  <c r="M115" i="35" s="1"/>
  <c r="H116" i="35"/>
  <c r="M116" i="35" s="1"/>
  <c r="H117" i="35"/>
  <c r="M117" i="35" s="1"/>
  <c r="H118" i="35"/>
  <c r="M118" i="35" s="1"/>
  <c r="H119" i="35"/>
  <c r="M119" i="35" s="1"/>
  <c r="H120" i="35"/>
  <c r="M120" i="35" s="1"/>
  <c r="H121" i="35"/>
  <c r="M121" i="35" s="1"/>
  <c r="H122" i="35"/>
  <c r="M122" i="35" s="1"/>
  <c r="H123" i="35"/>
  <c r="M123" i="35" s="1"/>
  <c r="H124" i="35"/>
  <c r="M124" i="35" s="1"/>
  <c r="H125" i="35"/>
  <c r="M125" i="35" s="1"/>
  <c r="H126" i="35"/>
  <c r="M126" i="35" s="1"/>
  <c r="H127" i="35"/>
  <c r="M127" i="35" s="1"/>
  <c r="H128" i="35"/>
  <c r="M128" i="35" s="1"/>
  <c r="H129" i="35"/>
  <c r="M129" i="35" s="1"/>
  <c r="H130" i="35"/>
  <c r="M130" i="35" s="1"/>
  <c r="H131" i="35"/>
  <c r="M131" i="35" s="1"/>
  <c r="H132" i="35"/>
  <c r="M132" i="35" s="1"/>
  <c r="H133" i="35"/>
  <c r="M133" i="35" s="1"/>
  <c r="H134" i="35"/>
  <c r="M134" i="35" s="1"/>
  <c r="H135" i="35"/>
  <c r="M135" i="35" s="1"/>
  <c r="H136" i="35"/>
  <c r="M136" i="35" s="1"/>
  <c r="H137" i="35"/>
  <c r="M137" i="35" s="1"/>
  <c r="H138" i="35"/>
  <c r="M138" i="35" s="1"/>
  <c r="H139" i="35"/>
  <c r="M139" i="35" s="1"/>
  <c r="H140" i="35"/>
  <c r="M140" i="35" s="1"/>
  <c r="H141" i="35"/>
  <c r="M141" i="35" s="1"/>
  <c r="H142" i="35"/>
  <c r="M142" i="35" s="1"/>
  <c r="H143" i="35"/>
  <c r="M143" i="35" s="1"/>
  <c r="H144" i="35"/>
  <c r="M144" i="35" s="1"/>
  <c r="H145" i="35"/>
  <c r="M145" i="35" s="1"/>
  <c r="H146" i="35"/>
  <c r="M146" i="35" s="1"/>
  <c r="H147" i="35"/>
  <c r="M147" i="35" s="1"/>
  <c r="H148" i="35"/>
  <c r="M148" i="35" s="1"/>
  <c r="H149" i="35"/>
  <c r="M149" i="35" s="1"/>
  <c r="H150" i="35"/>
  <c r="M150" i="35" s="1"/>
  <c r="H151" i="35"/>
  <c r="M151" i="35" s="1"/>
  <c r="H152" i="35"/>
  <c r="M152" i="35" s="1"/>
  <c r="H153" i="35"/>
  <c r="M153" i="35" s="1"/>
  <c r="H154" i="35"/>
  <c r="M154" i="35" s="1"/>
  <c r="H155" i="35"/>
  <c r="M155" i="35" s="1"/>
  <c r="H156" i="35"/>
  <c r="M156" i="35" s="1"/>
  <c r="H157" i="35"/>
  <c r="M157" i="35" s="1"/>
  <c r="H158" i="35"/>
  <c r="M158" i="35" s="1"/>
  <c r="H159" i="35"/>
  <c r="M159" i="35" s="1"/>
  <c r="H160" i="35"/>
  <c r="M160" i="35" s="1"/>
  <c r="H161" i="35"/>
  <c r="M161" i="35" s="1"/>
  <c r="H162" i="35"/>
  <c r="M162" i="35" s="1"/>
  <c r="H163" i="35"/>
  <c r="M163" i="35" s="1"/>
  <c r="H164" i="35"/>
  <c r="M164" i="35" s="1"/>
  <c r="H165" i="35"/>
  <c r="M165" i="35" s="1"/>
  <c r="H166" i="35"/>
  <c r="M166" i="35" s="1"/>
  <c r="H167" i="35"/>
  <c r="M167" i="35" s="1"/>
  <c r="H168" i="35"/>
  <c r="M168" i="35" s="1"/>
  <c r="H169" i="35"/>
  <c r="M169" i="35" s="1"/>
  <c r="H170" i="35"/>
  <c r="M170" i="35" s="1"/>
  <c r="H171" i="35"/>
  <c r="M171" i="35" s="1"/>
  <c r="H172" i="35"/>
  <c r="M172" i="35" s="1"/>
  <c r="H173" i="35"/>
  <c r="M173" i="35" s="1"/>
  <c r="H174" i="35"/>
  <c r="M174" i="35" s="1"/>
  <c r="H175" i="35"/>
  <c r="M175" i="35" s="1"/>
  <c r="H176" i="35"/>
  <c r="M176" i="35" s="1"/>
  <c r="H177" i="35"/>
  <c r="M177" i="35" s="1"/>
  <c r="H178" i="35"/>
  <c r="M178" i="35" s="1"/>
  <c r="H179" i="35"/>
  <c r="M179" i="35" s="1"/>
  <c r="H180" i="35"/>
  <c r="M180" i="35" s="1"/>
  <c r="H181" i="35"/>
  <c r="M181" i="35" s="1"/>
  <c r="H182" i="35"/>
  <c r="M182" i="35" s="1"/>
  <c r="H183" i="35"/>
  <c r="M183" i="35" s="1"/>
  <c r="H184" i="35"/>
  <c r="M184" i="35" s="1"/>
  <c r="H185" i="35"/>
  <c r="M185" i="35" s="1"/>
  <c r="H186" i="35"/>
  <c r="M186" i="35" s="1"/>
  <c r="H187" i="35"/>
  <c r="M187" i="35" s="1"/>
  <c r="H188" i="35"/>
  <c r="M188" i="35" s="1"/>
  <c r="H189" i="35"/>
  <c r="M189" i="35" s="1"/>
  <c r="H190" i="35"/>
  <c r="M190" i="35" s="1"/>
  <c r="H191" i="35"/>
  <c r="M191" i="35" s="1"/>
  <c r="H192" i="35"/>
  <c r="M192" i="35" s="1"/>
  <c r="H193" i="35"/>
  <c r="M193" i="35" s="1"/>
  <c r="H194" i="35"/>
  <c r="M194" i="35" s="1"/>
  <c r="H195" i="35"/>
  <c r="M195" i="35" s="1"/>
  <c r="H196" i="35"/>
  <c r="M196" i="35" s="1"/>
  <c r="H197" i="35"/>
  <c r="M197" i="35" s="1"/>
  <c r="H198" i="35"/>
  <c r="M198" i="35" s="1"/>
  <c r="H199" i="35"/>
  <c r="M199" i="35" s="1"/>
  <c r="H200" i="35"/>
  <c r="M200" i="35" s="1"/>
  <c r="H201" i="35"/>
  <c r="M201" i="35" s="1"/>
  <c r="H202" i="35"/>
  <c r="M202" i="35" s="1"/>
  <c r="H203" i="35"/>
  <c r="M203" i="35" s="1"/>
  <c r="H204" i="35"/>
  <c r="M204" i="35" s="1"/>
  <c r="H205" i="35"/>
  <c r="M205" i="35" s="1"/>
  <c r="B4" i="4"/>
  <c r="B5" i="4"/>
  <c r="B6" i="4"/>
  <c r="B7" i="4"/>
  <c r="B8" i="4"/>
  <c r="B10" i="4"/>
  <c r="B11" i="4"/>
  <c r="B13" i="4"/>
  <c r="B14" i="4"/>
  <c r="B15" i="4"/>
  <c r="B16" i="4"/>
  <c r="B17" i="4"/>
  <c r="B18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2" i="4"/>
  <c r="B53" i="4"/>
  <c r="B54" i="4"/>
  <c r="B55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80" i="4"/>
  <c r="B81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9" i="4"/>
  <c r="B120" i="4"/>
  <c r="B121" i="4"/>
  <c r="B122" i="4"/>
  <c r="B123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8" i="4"/>
  <c r="B169" i="4"/>
  <c r="B170" i="4"/>
  <c r="B171" i="4"/>
  <c r="B172" i="4"/>
  <c r="B173" i="4"/>
  <c r="B174" i="4"/>
  <c r="B175" i="4"/>
  <c r="B176" i="4"/>
  <c r="B177" i="4"/>
  <c r="B180" i="4"/>
  <c r="B181" i="4"/>
  <c r="B182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200" i="4"/>
  <c r="B201" i="4"/>
  <c r="B203" i="4"/>
  <c r="B204" i="4"/>
  <c r="B205" i="4"/>
  <c r="B206" i="4"/>
  <c r="B207" i="4"/>
  <c r="B208" i="4"/>
  <c r="B209" i="4"/>
  <c r="B210" i="4"/>
  <c r="B211" i="4"/>
  <c r="B212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5" i="4"/>
  <c r="B256" i="4"/>
  <c r="B257" i="4"/>
  <c r="B258" i="4"/>
  <c r="B259" i="4"/>
  <c r="B261" i="4"/>
  <c r="B262" i="4"/>
  <c r="B264" i="4"/>
  <c r="B265" i="4"/>
  <c r="B266" i="4"/>
  <c r="B267" i="4"/>
  <c r="B268" i="4"/>
  <c r="B269" i="4"/>
  <c r="B270" i="4"/>
  <c r="B272" i="4"/>
  <c r="B274" i="4"/>
  <c r="B275" i="4"/>
  <c r="B276" i="4"/>
  <c r="B277" i="4"/>
  <c r="B278" i="4"/>
  <c r="B280" i="4"/>
  <c r="B281" i="4"/>
  <c r="B282" i="4"/>
  <c r="B283" i="4"/>
  <c r="B284" i="4"/>
  <c r="B285" i="4"/>
  <c r="B286" i="4"/>
  <c r="B288" i="4"/>
  <c r="B289" i="4"/>
  <c r="B290" i="4"/>
  <c r="B291" i="4"/>
  <c r="B292" i="4"/>
  <c r="B293" i="4"/>
  <c r="B294" i="4"/>
  <c r="B295" i="4"/>
  <c r="B297" i="4"/>
  <c r="B298" i="4"/>
  <c r="B299" i="4"/>
  <c r="B300" i="4"/>
  <c r="B301" i="4"/>
  <c r="B302" i="4"/>
  <c r="B303" i="4"/>
  <c r="B304" i="4"/>
  <c r="B305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20" i="4"/>
  <c r="B321" i="4"/>
  <c r="B322" i="4"/>
  <c r="B323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1" i="4"/>
  <c r="B362" i="4"/>
  <c r="B363" i="4"/>
  <c r="B364" i="4"/>
  <c r="B365" i="4"/>
  <c r="B366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342" i="4"/>
  <c r="B118" i="4"/>
  <c r="B56" i="4"/>
  <c r="B9" i="4"/>
  <c r="B463" i="4"/>
  <c r="B464" i="4"/>
  <c r="B473" i="4"/>
  <c r="B476" i="4"/>
  <c r="B477" i="4"/>
  <c r="B478" i="4"/>
  <c r="B480" i="4"/>
  <c r="B481" i="4"/>
  <c r="B482" i="4"/>
  <c r="B483" i="4"/>
  <c r="B484" i="4"/>
  <c r="B486" i="4"/>
  <c r="B487" i="4"/>
  <c r="B488" i="4"/>
  <c r="B489" i="4"/>
  <c r="B492" i="4"/>
  <c r="B493" i="4"/>
  <c r="B494" i="4"/>
  <c r="B495" i="4"/>
  <c r="B496" i="4"/>
  <c r="B497" i="4"/>
  <c r="B498" i="4"/>
  <c r="B499" i="4"/>
  <c r="B500" i="4"/>
  <c r="B501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M41" i="34"/>
  <c r="L41" i="34"/>
  <c r="K41" i="34"/>
  <c r="F41" i="34"/>
  <c r="E41" i="34"/>
  <c r="D41" i="34"/>
  <c r="M40" i="34"/>
  <c r="L40" i="34"/>
  <c r="K40" i="34"/>
  <c r="F40" i="34"/>
  <c r="E40" i="34"/>
  <c r="D40" i="34"/>
  <c r="M39" i="34"/>
  <c r="L39" i="34"/>
  <c r="K39" i="34"/>
  <c r="F39" i="34"/>
  <c r="E39" i="34"/>
  <c r="D39" i="34"/>
  <c r="M38" i="34"/>
  <c r="L38" i="34"/>
  <c r="K38" i="34"/>
  <c r="F38" i="34"/>
  <c r="E38" i="34"/>
  <c r="D38" i="34"/>
  <c r="M37" i="34"/>
  <c r="L37" i="34"/>
  <c r="K37" i="34"/>
  <c r="F37" i="34"/>
  <c r="E37" i="34"/>
  <c r="D37" i="34"/>
  <c r="M36" i="34"/>
  <c r="L36" i="34"/>
  <c r="K36" i="34"/>
  <c r="F36" i="34"/>
  <c r="E36" i="34"/>
  <c r="D36" i="34"/>
  <c r="M35" i="34"/>
  <c r="L35" i="34"/>
  <c r="K35" i="34"/>
  <c r="F35" i="34"/>
  <c r="E35" i="34"/>
  <c r="D35" i="34"/>
  <c r="M34" i="34"/>
  <c r="L34" i="34"/>
  <c r="K34" i="34"/>
  <c r="F34" i="34"/>
  <c r="E34" i="34"/>
  <c r="D34" i="34"/>
  <c r="M33" i="34"/>
  <c r="L33" i="34"/>
  <c r="K33" i="34"/>
  <c r="F33" i="34"/>
  <c r="E33" i="34"/>
  <c r="D33" i="34"/>
  <c r="M32" i="34"/>
  <c r="L32" i="34"/>
  <c r="K32" i="34"/>
  <c r="F32" i="34"/>
  <c r="E32" i="34"/>
  <c r="D32" i="34"/>
  <c r="M31" i="34"/>
  <c r="L31" i="34"/>
  <c r="K31" i="34"/>
  <c r="F31" i="34"/>
  <c r="E31" i="34"/>
  <c r="D31" i="34"/>
  <c r="M30" i="34"/>
  <c r="L30" i="34"/>
  <c r="K30" i="34"/>
  <c r="F30" i="34"/>
  <c r="E30" i="34"/>
  <c r="D30" i="34"/>
  <c r="M29" i="34"/>
  <c r="L29" i="34"/>
  <c r="K29" i="34"/>
  <c r="F29" i="34"/>
  <c r="E29" i="34"/>
  <c r="D29" i="34"/>
  <c r="M28" i="34"/>
  <c r="L28" i="34"/>
  <c r="K28" i="34"/>
  <c r="F28" i="34"/>
  <c r="E28" i="34"/>
  <c r="D28" i="34"/>
  <c r="M27" i="34"/>
  <c r="L27" i="34"/>
  <c r="K27" i="34"/>
  <c r="F27" i="34"/>
  <c r="E27" i="34"/>
  <c r="D27" i="34"/>
  <c r="M26" i="34"/>
  <c r="L26" i="34"/>
  <c r="K26" i="34"/>
  <c r="F26" i="34"/>
  <c r="E26" i="34"/>
  <c r="D26" i="34"/>
  <c r="M25" i="34"/>
  <c r="L25" i="34"/>
  <c r="K25" i="34"/>
  <c r="F25" i="34"/>
  <c r="E25" i="34"/>
  <c r="D25" i="34"/>
  <c r="M24" i="34"/>
  <c r="L24" i="34"/>
  <c r="K24" i="34"/>
  <c r="F24" i="34"/>
  <c r="E24" i="34"/>
  <c r="D24" i="34"/>
  <c r="M23" i="34"/>
  <c r="L23" i="34"/>
  <c r="K23" i="34"/>
  <c r="F23" i="34"/>
  <c r="E23" i="34"/>
  <c r="D23" i="34"/>
  <c r="M22" i="34"/>
  <c r="L22" i="34"/>
  <c r="K22" i="34"/>
  <c r="F22" i="34"/>
  <c r="E22" i="34"/>
  <c r="D22" i="34"/>
  <c r="M21" i="34"/>
  <c r="L21" i="34"/>
  <c r="K21" i="34"/>
  <c r="F21" i="34"/>
  <c r="E21" i="34"/>
  <c r="D21" i="34"/>
  <c r="M20" i="34"/>
  <c r="L20" i="34"/>
  <c r="K20" i="34"/>
  <c r="F20" i="34"/>
  <c r="E20" i="34"/>
  <c r="D20" i="34"/>
  <c r="M19" i="34"/>
  <c r="L19" i="34"/>
  <c r="K19" i="34"/>
  <c r="F19" i="34"/>
  <c r="E19" i="34"/>
  <c r="D19" i="34"/>
  <c r="M18" i="34"/>
  <c r="L18" i="34"/>
  <c r="K18" i="34"/>
  <c r="F18" i="34"/>
  <c r="E18" i="34"/>
  <c r="D18" i="34"/>
  <c r="M17" i="34"/>
  <c r="L17" i="34"/>
  <c r="K17" i="34"/>
  <c r="F17" i="34"/>
  <c r="E17" i="34"/>
  <c r="D17" i="34"/>
  <c r="M16" i="34"/>
  <c r="L16" i="34"/>
  <c r="K16" i="34"/>
  <c r="F16" i="34"/>
  <c r="E16" i="34"/>
  <c r="D16" i="34"/>
  <c r="M15" i="34"/>
  <c r="L15" i="34"/>
  <c r="K15" i="34"/>
  <c r="F15" i="34"/>
  <c r="E15" i="34"/>
  <c r="D15" i="34"/>
  <c r="M14" i="34"/>
  <c r="L14" i="34"/>
  <c r="K14" i="34"/>
  <c r="F14" i="34"/>
  <c r="E14" i="34"/>
  <c r="D14" i="34"/>
  <c r="M13" i="34"/>
  <c r="L13" i="34"/>
  <c r="K13" i="34"/>
  <c r="F13" i="34"/>
  <c r="E13" i="34"/>
  <c r="D13" i="34"/>
  <c r="M12" i="34"/>
  <c r="L12" i="34"/>
  <c r="K12" i="34"/>
  <c r="F12" i="34"/>
  <c r="E12" i="34"/>
  <c r="D12" i="34"/>
  <c r="M11" i="34"/>
  <c r="L11" i="34"/>
  <c r="K11" i="34"/>
  <c r="F11" i="34"/>
  <c r="E11" i="34"/>
  <c r="D11" i="34"/>
  <c r="M10" i="34"/>
  <c r="L10" i="34"/>
  <c r="K10" i="34"/>
  <c r="F10" i="34"/>
  <c r="E10" i="34"/>
  <c r="D10" i="34"/>
  <c r="M9" i="34"/>
  <c r="L9" i="34"/>
  <c r="K9" i="34"/>
  <c r="F9" i="34"/>
  <c r="E9" i="34"/>
  <c r="D9" i="34"/>
  <c r="M8" i="34"/>
  <c r="L8" i="34"/>
  <c r="K8" i="34"/>
  <c r="F8" i="34"/>
  <c r="E8" i="34"/>
  <c r="D8" i="34"/>
  <c r="M41" i="33"/>
  <c r="L41" i="33"/>
  <c r="K41" i="33"/>
  <c r="F41" i="33"/>
  <c r="E41" i="33"/>
  <c r="D41" i="33"/>
  <c r="M40" i="33"/>
  <c r="L40" i="33"/>
  <c r="K40" i="33"/>
  <c r="F40" i="33"/>
  <c r="E40" i="33"/>
  <c r="D40" i="33"/>
  <c r="M39" i="33"/>
  <c r="L39" i="33"/>
  <c r="K39" i="33"/>
  <c r="F39" i="33"/>
  <c r="E39" i="33"/>
  <c r="D39" i="33"/>
  <c r="M38" i="33"/>
  <c r="L38" i="33"/>
  <c r="K38" i="33"/>
  <c r="F38" i="33"/>
  <c r="E38" i="33"/>
  <c r="D38" i="33"/>
  <c r="M37" i="33"/>
  <c r="L37" i="33"/>
  <c r="K37" i="33"/>
  <c r="F37" i="33"/>
  <c r="E37" i="33"/>
  <c r="D37" i="33"/>
  <c r="M36" i="33"/>
  <c r="L36" i="33"/>
  <c r="K36" i="33"/>
  <c r="F36" i="33"/>
  <c r="E36" i="33"/>
  <c r="D36" i="33"/>
  <c r="M35" i="33"/>
  <c r="L35" i="33"/>
  <c r="K35" i="33"/>
  <c r="F35" i="33"/>
  <c r="E35" i="33"/>
  <c r="D35" i="33"/>
  <c r="M34" i="33"/>
  <c r="L34" i="33"/>
  <c r="K34" i="33"/>
  <c r="F34" i="33"/>
  <c r="E34" i="33"/>
  <c r="D34" i="33"/>
  <c r="M33" i="33"/>
  <c r="L33" i="33"/>
  <c r="K33" i="33"/>
  <c r="F33" i="33"/>
  <c r="E33" i="33"/>
  <c r="D33" i="33"/>
  <c r="M32" i="33"/>
  <c r="L32" i="33"/>
  <c r="K32" i="33"/>
  <c r="F32" i="33"/>
  <c r="E32" i="33"/>
  <c r="D32" i="33"/>
  <c r="M31" i="33"/>
  <c r="L31" i="33"/>
  <c r="K31" i="33"/>
  <c r="F31" i="33"/>
  <c r="E31" i="33"/>
  <c r="D31" i="33"/>
  <c r="M30" i="33"/>
  <c r="L30" i="33"/>
  <c r="K30" i="33"/>
  <c r="F30" i="33"/>
  <c r="E30" i="33"/>
  <c r="D30" i="33"/>
  <c r="M29" i="33"/>
  <c r="L29" i="33"/>
  <c r="K29" i="33"/>
  <c r="F29" i="33"/>
  <c r="E29" i="33"/>
  <c r="D29" i="33"/>
  <c r="M28" i="33"/>
  <c r="L28" i="33"/>
  <c r="K28" i="33"/>
  <c r="F28" i="33"/>
  <c r="E28" i="33"/>
  <c r="D28" i="33"/>
  <c r="M27" i="33"/>
  <c r="L27" i="33"/>
  <c r="K27" i="33"/>
  <c r="F27" i="33"/>
  <c r="E27" i="33"/>
  <c r="D27" i="33"/>
  <c r="M26" i="33"/>
  <c r="L26" i="33"/>
  <c r="K26" i="33"/>
  <c r="F26" i="33"/>
  <c r="E26" i="33"/>
  <c r="D26" i="33"/>
  <c r="M25" i="33"/>
  <c r="L25" i="33"/>
  <c r="K25" i="33"/>
  <c r="F25" i="33"/>
  <c r="E25" i="33"/>
  <c r="D25" i="33"/>
  <c r="M24" i="33"/>
  <c r="L24" i="33"/>
  <c r="K24" i="33"/>
  <c r="F24" i="33"/>
  <c r="E24" i="33"/>
  <c r="D24" i="33"/>
  <c r="M23" i="33"/>
  <c r="L23" i="33"/>
  <c r="K23" i="33"/>
  <c r="F23" i="33"/>
  <c r="E23" i="33"/>
  <c r="D23" i="33"/>
  <c r="M22" i="33"/>
  <c r="L22" i="33"/>
  <c r="K22" i="33"/>
  <c r="F22" i="33"/>
  <c r="E22" i="33"/>
  <c r="D22" i="33"/>
  <c r="M21" i="33"/>
  <c r="L21" i="33"/>
  <c r="K21" i="33"/>
  <c r="F21" i="33"/>
  <c r="E21" i="33"/>
  <c r="D21" i="33"/>
  <c r="M20" i="33"/>
  <c r="L20" i="33"/>
  <c r="K20" i="33"/>
  <c r="F20" i="33"/>
  <c r="E20" i="33"/>
  <c r="D20" i="33"/>
  <c r="M19" i="33"/>
  <c r="L19" i="33"/>
  <c r="K19" i="33"/>
  <c r="F19" i="33"/>
  <c r="E19" i="33"/>
  <c r="D19" i="33"/>
  <c r="M18" i="33"/>
  <c r="L18" i="33"/>
  <c r="K18" i="33"/>
  <c r="F18" i="33"/>
  <c r="E18" i="33"/>
  <c r="D18" i="33"/>
  <c r="M17" i="33"/>
  <c r="L17" i="33"/>
  <c r="K17" i="33"/>
  <c r="F17" i="33"/>
  <c r="E17" i="33"/>
  <c r="D17" i="33"/>
  <c r="M16" i="33"/>
  <c r="L16" i="33"/>
  <c r="K16" i="33"/>
  <c r="F16" i="33"/>
  <c r="E16" i="33"/>
  <c r="D16" i="33"/>
  <c r="M15" i="33"/>
  <c r="L15" i="33"/>
  <c r="K15" i="33"/>
  <c r="F15" i="33"/>
  <c r="E15" i="33"/>
  <c r="D15" i="33"/>
  <c r="M14" i="33"/>
  <c r="L14" i="33"/>
  <c r="K14" i="33"/>
  <c r="F14" i="33"/>
  <c r="E14" i="33"/>
  <c r="D14" i="33"/>
  <c r="M13" i="33"/>
  <c r="L13" i="33"/>
  <c r="K13" i="33"/>
  <c r="F13" i="33"/>
  <c r="E13" i="33"/>
  <c r="D13" i="33"/>
  <c r="M12" i="33"/>
  <c r="L12" i="33"/>
  <c r="K12" i="33"/>
  <c r="F12" i="33"/>
  <c r="E12" i="33"/>
  <c r="D12" i="33"/>
  <c r="M11" i="33"/>
  <c r="L11" i="33"/>
  <c r="K11" i="33"/>
  <c r="F11" i="33"/>
  <c r="E11" i="33"/>
  <c r="D11" i="33"/>
  <c r="M10" i="33"/>
  <c r="L10" i="33"/>
  <c r="K10" i="33"/>
  <c r="F10" i="33"/>
  <c r="E10" i="33"/>
  <c r="D10" i="33"/>
  <c r="M9" i="33"/>
  <c r="L9" i="33"/>
  <c r="K9" i="33"/>
  <c r="M8" i="33"/>
  <c r="L8" i="33"/>
  <c r="K8" i="33"/>
  <c r="M7" i="33"/>
  <c r="L7" i="33"/>
  <c r="K7" i="33"/>
  <c r="M41" i="32"/>
  <c r="L41" i="32"/>
  <c r="K41" i="32"/>
  <c r="F41" i="32"/>
  <c r="E41" i="32"/>
  <c r="D41" i="32"/>
  <c r="M40" i="32"/>
  <c r="L40" i="32"/>
  <c r="K40" i="32"/>
  <c r="F40" i="32"/>
  <c r="E40" i="32"/>
  <c r="D40" i="32"/>
  <c r="M39" i="32"/>
  <c r="L39" i="32"/>
  <c r="K39" i="32"/>
  <c r="F39" i="32"/>
  <c r="E39" i="32"/>
  <c r="D39" i="32"/>
  <c r="M38" i="32"/>
  <c r="L38" i="32"/>
  <c r="K38" i="32"/>
  <c r="F38" i="32"/>
  <c r="E38" i="32"/>
  <c r="D38" i="32"/>
  <c r="M37" i="32"/>
  <c r="L37" i="32"/>
  <c r="K37" i="32"/>
  <c r="F37" i="32"/>
  <c r="E37" i="32"/>
  <c r="D37" i="32"/>
  <c r="M36" i="32"/>
  <c r="L36" i="32"/>
  <c r="K36" i="32"/>
  <c r="F36" i="32"/>
  <c r="E36" i="32"/>
  <c r="D36" i="32"/>
  <c r="M35" i="32"/>
  <c r="L35" i="32"/>
  <c r="K35" i="32"/>
  <c r="F35" i="32"/>
  <c r="E35" i="32"/>
  <c r="D35" i="32"/>
  <c r="M34" i="32"/>
  <c r="L34" i="32"/>
  <c r="K34" i="32"/>
  <c r="F34" i="32"/>
  <c r="E34" i="32"/>
  <c r="D34" i="32"/>
  <c r="M33" i="32"/>
  <c r="L33" i="32"/>
  <c r="K33" i="32"/>
  <c r="F33" i="32"/>
  <c r="E33" i="32"/>
  <c r="D33" i="32"/>
  <c r="M32" i="32"/>
  <c r="L32" i="32"/>
  <c r="K32" i="32"/>
  <c r="F32" i="32"/>
  <c r="E32" i="32"/>
  <c r="D32" i="32"/>
  <c r="M31" i="32"/>
  <c r="L31" i="32"/>
  <c r="K31" i="32"/>
  <c r="F31" i="32"/>
  <c r="E31" i="32"/>
  <c r="D31" i="32"/>
  <c r="M30" i="32"/>
  <c r="L30" i="32"/>
  <c r="K30" i="32"/>
  <c r="F30" i="32"/>
  <c r="E30" i="32"/>
  <c r="D30" i="32"/>
  <c r="M29" i="32"/>
  <c r="L29" i="32"/>
  <c r="K29" i="32"/>
  <c r="F29" i="32"/>
  <c r="E29" i="32"/>
  <c r="D29" i="32"/>
  <c r="M28" i="32"/>
  <c r="L28" i="32"/>
  <c r="K28" i="32"/>
  <c r="F28" i="32"/>
  <c r="E28" i="32"/>
  <c r="D28" i="32"/>
  <c r="M27" i="32"/>
  <c r="L27" i="32"/>
  <c r="K27" i="32"/>
  <c r="F27" i="32"/>
  <c r="E27" i="32"/>
  <c r="D27" i="32"/>
  <c r="M26" i="32"/>
  <c r="L26" i="32"/>
  <c r="K26" i="32"/>
  <c r="F26" i="32"/>
  <c r="E26" i="32"/>
  <c r="D26" i="32"/>
  <c r="M25" i="32"/>
  <c r="L25" i="32"/>
  <c r="K25" i="32"/>
  <c r="F25" i="32"/>
  <c r="E25" i="32"/>
  <c r="D25" i="32"/>
  <c r="M24" i="32"/>
  <c r="L24" i="32"/>
  <c r="K24" i="32"/>
  <c r="F24" i="32"/>
  <c r="E24" i="32"/>
  <c r="D24" i="32"/>
  <c r="M23" i="32"/>
  <c r="L23" i="32"/>
  <c r="K23" i="32"/>
  <c r="F23" i="32"/>
  <c r="E23" i="32"/>
  <c r="D23" i="32"/>
  <c r="M22" i="32"/>
  <c r="L22" i="32"/>
  <c r="K22" i="32"/>
  <c r="F22" i="32"/>
  <c r="E22" i="32"/>
  <c r="D22" i="32"/>
  <c r="M21" i="32"/>
  <c r="L21" i="32"/>
  <c r="K21" i="32"/>
  <c r="F21" i="32"/>
  <c r="E21" i="32"/>
  <c r="D21" i="32"/>
  <c r="M20" i="32"/>
  <c r="L20" i="32"/>
  <c r="K20" i="32"/>
  <c r="F20" i="32"/>
  <c r="E20" i="32"/>
  <c r="D20" i="32"/>
  <c r="M19" i="32"/>
  <c r="L19" i="32"/>
  <c r="K19" i="32"/>
  <c r="F19" i="32"/>
  <c r="E19" i="32"/>
  <c r="D19" i="32"/>
  <c r="M18" i="32"/>
  <c r="L18" i="32"/>
  <c r="K18" i="32"/>
  <c r="F18" i="32"/>
  <c r="E18" i="32"/>
  <c r="D18" i="32"/>
  <c r="M17" i="32"/>
  <c r="L17" i="32"/>
  <c r="K17" i="32"/>
  <c r="F17" i="32"/>
  <c r="E17" i="32"/>
  <c r="D17" i="32"/>
  <c r="M16" i="32"/>
  <c r="L16" i="32"/>
  <c r="K16" i="32"/>
  <c r="F16" i="32"/>
  <c r="E16" i="32"/>
  <c r="D16" i="32"/>
  <c r="M15" i="32"/>
  <c r="L15" i="32"/>
  <c r="K15" i="32"/>
  <c r="F15" i="32"/>
  <c r="E15" i="32"/>
  <c r="D15" i="32"/>
  <c r="M14" i="32"/>
  <c r="L14" i="32"/>
  <c r="K14" i="32"/>
  <c r="F14" i="32"/>
  <c r="E14" i="32"/>
  <c r="D14" i="32"/>
  <c r="M13" i="32"/>
  <c r="L13" i="32"/>
  <c r="K13" i="32"/>
  <c r="F13" i="32"/>
  <c r="E13" i="32"/>
  <c r="D13" i="32"/>
  <c r="M12" i="32"/>
  <c r="L12" i="32"/>
  <c r="K12" i="32"/>
  <c r="F12" i="32"/>
  <c r="E12" i="32"/>
  <c r="D12" i="32"/>
  <c r="M11" i="32"/>
  <c r="L11" i="32"/>
  <c r="K11" i="32"/>
  <c r="F11" i="32"/>
  <c r="E11" i="32"/>
  <c r="D11" i="32"/>
  <c r="M41" i="31"/>
  <c r="L41" i="31"/>
  <c r="K41" i="31"/>
  <c r="F41" i="31"/>
  <c r="E41" i="31"/>
  <c r="D41" i="31"/>
  <c r="M40" i="31"/>
  <c r="L40" i="31"/>
  <c r="K40" i="31"/>
  <c r="F40" i="31"/>
  <c r="E40" i="31"/>
  <c r="D40" i="31"/>
  <c r="M39" i="31"/>
  <c r="L39" i="31"/>
  <c r="K39" i="31"/>
  <c r="F39" i="31"/>
  <c r="E39" i="31"/>
  <c r="D39" i="31"/>
  <c r="M38" i="31"/>
  <c r="L38" i="31"/>
  <c r="K38" i="31"/>
  <c r="F38" i="31"/>
  <c r="E38" i="31"/>
  <c r="D38" i="31"/>
  <c r="M37" i="31"/>
  <c r="L37" i="31"/>
  <c r="K37" i="31"/>
  <c r="F37" i="31"/>
  <c r="E37" i="31"/>
  <c r="D37" i="31"/>
  <c r="M36" i="31"/>
  <c r="L36" i="31"/>
  <c r="K36" i="31"/>
  <c r="F36" i="31"/>
  <c r="E36" i="31"/>
  <c r="D36" i="31"/>
  <c r="M35" i="31"/>
  <c r="L35" i="31"/>
  <c r="K35" i="31"/>
  <c r="F35" i="31"/>
  <c r="E35" i="31"/>
  <c r="D35" i="31"/>
  <c r="M34" i="31"/>
  <c r="L34" i="31"/>
  <c r="K34" i="31"/>
  <c r="F34" i="31"/>
  <c r="E34" i="31"/>
  <c r="D34" i="31"/>
  <c r="M33" i="31"/>
  <c r="L33" i="31"/>
  <c r="K33" i="31"/>
  <c r="F33" i="31"/>
  <c r="E33" i="31"/>
  <c r="D33" i="31"/>
  <c r="M32" i="31"/>
  <c r="L32" i="31"/>
  <c r="K32" i="31"/>
  <c r="F32" i="31"/>
  <c r="E32" i="31"/>
  <c r="D32" i="31"/>
  <c r="M31" i="31"/>
  <c r="L31" i="31"/>
  <c r="K31" i="31"/>
  <c r="F31" i="31"/>
  <c r="E31" i="31"/>
  <c r="D31" i="31"/>
  <c r="M30" i="31"/>
  <c r="L30" i="31"/>
  <c r="K30" i="31"/>
  <c r="F30" i="31"/>
  <c r="E30" i="31"/>
  <c r="D30" i="31"/>
  <c r="M29" i="31"/>
  <c r="L29" i="31"/>
  <c r="K29" i="31"/>
  <c r="F29" i="31"/>
  <c r="E29" i="31"/>
  <c r="D29" i="31"/>
  <c r="M28" i="31"/>
  <c r="L28" i="31"/>
  <c r="K28" i="31"/>
  <c r="F28" i="31"/>
  <c r="E28" i="31"/>
  <c r="D28" i="31"/>
  <c r="M27" i="31"/>
  <c r="L27" i="31"/>
  <c r="K27" i="31"/>
  <c r="F27" i="31"/>
  <c r="E27" i="31"/>
  <c r="D27" i="31"/>
  <c r="M26" i="31"/>
  <c r="L26" i="31"/>
  <c r="K26" i="31"/>
  <c r="F26" i="31"/>
  <c r="E26" i="31"/>
  <c r="D26" i="31"/>
  <c r="M25" i="31"/>
  <c r="L25" i="31"/>
  <c r="K25" i="31"/>
  <c r="F25" i="31"/>
  <c r="E25" i="31"/>
  <c r="D25" i="31"/>
  <c r="M24" i="31"/>
  <c r="L24" i="31"/>
  <c r="K24" i="31"/>
  <c r="F24" i="31"/>
  <c r="E24" i="31"/>
  <c r="D24" i="31"/>
  <c r="M23" i="31"/>
  <c r="L23" i="31"/>
  <c r="K23" i="31"/>
  <c r="F23" i="31"/>
  <c r="E23" i="31"/>
  <c r="D23" i="31"/>
  <c r="M22" i="31"/>
  <c r="L22" i="31"/>
  <c r="K22" i="31"/>
  <c r="F22" i="31"/>
  <c r="E22" i="31"/>
  <c r="D22" i="31"/>
  <c r="M21" i="31"/>
  <c r="L21" i="31"/>
  <c r="K21" i="31"/>
  <c r="F21" i="31"/>
  <c r="E21" i="31"/>
  <c r="D21" i="31"/>
  <c r="M20" i="31"/>
  <c r="L20" i="31"/>
  <c r="K20" i="31"/>
  <c r="F20" i="31"/>
  <c r="E20" i="31"/>
  <c r="D20" i="31"/>
  <c r="M19" i="31"/>
  <c r="L19" i="31"/>
  <c r="K19" i="31"/>
  <c r="F19" i="31"/>
  <c r="E19" i="31"/>
  <c r="D19" i="31"/>
  <c r="M18" i="31"/>
  <c r="L18" i="31"/>
  <c r="K18" i="31"/>
  <c r="F18" i="31"/>
  <c r="E18" i="31"/>
  <c r="D18" i="31"/>
  <c r="M17" i="31"/>
  <c r="L17" i="31"/>
  <c r="K17" i="31"/>
  <c r="M16" i="31"/>
  <c r="L16" i="31"/>
  <c r="K16" i="31"/>
  <c r="M15" i="31"/>
  <c r="L15" i="31"/>
  <c r="K15" i="31"/>
  <c r="M14" i="31"/>
  <c r="L14" i="31"/>
  <c r="K14" i="31"/>
  <c r="M13" i="31"/>
  <c r="L13" i="31"/>
  <c r="K13" i="31"/>
  <c r="M12" i="31"/>
  <c r="L12" i="31"/>
  <c r="K12" i="31"/>
  <c r="M11" i="31"/>
  <c r="L11" i="31"/>
  <c r="K11" i="31"/>
  <c r="M41" i="30"/>
  <c r="L41" i="30"/>
  <c r="K41" i="30"/>
  <c r="F41" i="30"/>
  <c r="E41" i="30"/>
  <c r="D41" i="30"/>
  <c r="M40" i="30"/>
  <c r="L40" i="30"/>
  <c r="K40" i="30"/>
  <c r="F40" i="30"/>
  <c r="E40" i="30"/>
  <c r="D40" i="30"/>
  <c r="M39" i="30"/>
  <c r="L39" i="30"/>
  <c r="K39" i="30"/>
  <c r="F39" i="30"/>
  <c r="E39" i="30"/>
  <c r="D39" i="30"/>
  <c r="M38" i="30"/>
  <c r="L38" i="30"/>
  <c r="K38" i="30"/>
  <c r="F38" i="30"/>
  <c r="E38" i="30"/>
  <c r="D38" i="30"/>
  <c r="M37" i="30"/>
  <c r="L37" i="30"/>
  <c r="K37" i="30"/>
  <c r="F37" i="30"/>
  <c r="E37" i="30"/>
  <c r="D37" i="30"/>
  <c r="M36" i="30"/>
  <c r="L36" i="30"/>
  <c r="K36" i="30"/>
  <c r="F36" i="30"/>
  <c r="E36" i="30"/>
  <c r="D36" i="30"/>
  <c r="M35" i="30"/>
  <c r="L35" i="30"/>
  <c r="K35" i="30"/>
  <c r="F35" i="30"/>
  <c r="E35" i="30"/>
  <c r="D35" i="30"/>
  <c r="M34" i="30"/>
  <c r="L34" i="30"/>
  <c r="K34" i="30"/>
  <c r="F34" i="30"/>
  <c r="E34" i="30"/>
  <c r="D34" i="30"/>
  <c r="M33" i="30"/>
  <c r="L33" i="30"/>
  <c r="K33" i="30"/>
  <c r="F33" i="30"/>
  <c r="E33" i="30"/>
  <c r="D33" i="30"/>
  <c r="M32" i="30"/>
  <c r="L32" i="30"/>
  <c r="K32" i="30"/>
  <c r="F32" i="30"/>
  <c r="E32" i="30"/>
  <c r="D32" i="30"/>
  <c r="M31" i="30"/>
  <c r="L31" i="30"/>
  <c r="K31" i="30"/>
  <c r="F31" i="30"/>
  <c r="E31" i="30"/>
  <c r="D31" i="30"/>
  <c r="M30" i="30"/>
  <c r="L30" i="30"/>
  <c r="K30" i="30"/>
  <c r="F30" i="30"/>
  <c r="E30" i="30"/>
  <c r="D30" i="30"/>
  <c r="M29" i="30"/>
  <c r="L29" i="30"/>
  <c r="K29" i="30"/>
  <c r="F29" i="30"/>
  <c r="E29" i="30"/>
  <c r="D29" i="30"/>
  <c r="M28" i="30"/>
  <c r="L28" i="30"/>
  <c r="K28" i="30"/>
  <c r="F28" i="30"/>
  <c r="E28" i="30"/>
  <c r="D28" i="30"/>
  <c r="M27" i="30"/>
  <c r="L27" i="30"/>
  <c r="K27" i="30"/>
  <c r="F27" i="30"/>
  <c r="E27" i="30"/>
  <c r="D27" i="30"/>
  <c r="M26" i="30"/>
  <c r="L26" i="30"/>
  <c r="K26" i="30"/>
  <c r="F26" i="30"/>
  <c r="E26" i="30"/>
  <c r="D26" i="30"/>
  <c r="M25" i="30"/>
  <c r="L25" i="30"/>
  <c r="K25" i="30"/>
  <c r="F25" i="30"/>
  <c r="E25" i="30"/>
  <c r="D25" i="30"/>
  <c r="M24" i="30"/>
  <c r="L24" i="30"/>
  <c r="K24" i="30"/>
  <c r="F24" i="30"/>
  <c r="E24" i="30"/>
  <c r="D24" i="30"/>
  <c r="M23" i="30"/>
  <c r="L23" i="30"/>
  <c r="K23" i="30"/>
  <c r="F23" i="30"/>
  <c r="E23" i="30"/>
  <c r="D23" i="30"/>
  <c r="M22" i="30"/>
  <c r="L22" i="30"/>
  <c r="K22" i="30"/>
  <c r="F22" i="30"/>
  <c r="E22" i="30"/>
  <c r="D22" i="30"/>
  <c r="F21" i="30"/>
  <c r="E21" i="30"/>
  <c r="D21" i="30"/>
  <c r="F20" i="30"/>
  <c r="E20" i="30"/>
  <c r="D20" i="30"/>
  <c r="M41" i="29"/>
  <c r="L41" i="29"/>
  <c r="K41" i="29"/>
  <c r="F41" i="29"/>
  <c r="E41" i="29"/>
  <c r="D41" i="29"/>
  <c r="M40" i="29"/>
  <c r="L40" i="29"/>
  <c r="K40" i="29"/>
  <c r="F40" i="29"/>
  <c r="E40" i="29"/>
  <c r="D40" i="29"/>
  <c r="M39" i="29"/>
  <c r="L39" i="29"/>
  <c r="K39" i="29"/>
  <c r="F39" i="29"/>
  <c r="E39" i="29"/>
  <c r="D39" i="29"/>
  <c r="M38" i="29"/>
  <c r="L38" i="29"/>
  <c r="K38" i="29"/>
  <c r="F38" i="29"/>
  <c r="E38" i="29"/>
  <c r="D38" i="29"/>
  <c r="M37" i="29"/>
  <c r="L37" i="29"/>
  <c r="K37" i="29"/>
  <c r="F37" i="29"/>
  <c r="E37" i="29"/>
  <c r="D37" i="29"/>
  <c r="M36" i="29"/>
  <c r="L36" i="29"/>
  <c r="K36" i="29"/>
  <c r="F36" i="29"/>
  <c r="E36" i="29"/>
  <c r="D36" i="29"/>
  <c r="M35" i="29"/>
  <c r="L35" i="29"/>
  <c r="K35" i="29"/>
  <c r="F35" i="29"/>
  <c r="E35" i="29"/>
  <c r="D35" i="29"/>
  <c r="M34" i="29"/>
  <c r="L34" i="29"/>
  <c r="K34" i="29"/>
  <c r="F34" i="29"/>
  <c r="E34" i="29"/>
  <c r="D34" i="29"/>
  <c r="M33" i="29"/>
  <c r="L33" i="29"/>
  <c r="K33" i="29"/>
  <c r="F33" i="29"/>
  <c r="E33" i="29"/>
  <c r="D33" i="29"/>
  <c r="M32" i="29"/>
  <c r="L32" i="29"/>
  <c r="K32" i="29"/>
  <c r="F32" i="29"/>
  <c r="E32" i="29"/>
  <c r="D32" i="29"/>
  <c r="M31" i="29"/>
  <c r="L31" i="29"/>
  <c r="K31" i="29"/>
  <c r="F31" i="29"/>
  <c r="E31" i="29"/>
  <c r="D31" i="29"/>
  <c r="M30" i="29"/>
  <c r="L30" i="29"/>
  <c r="K30" i="29"/>
  <c r="F30" i="29"/>
  <c r="E30" i="29"/>
  <c r="D30" i="29"/>
  <c r="M29" i="29"/>
  <c r="L29" i="29"/>
  <c r="K29" i="29"/>
  <c r="F29" i="29"/>
  <c r="E29" i="29"/>
  <c r="D29" i="29"/>
  <c r="M28" i="29"/>
  <c r="L28" i="29"/>
  <c r="K28" i="29"/>
  <c r="F28" i="29"/>
  <c r="E28" i="29"/>
  <c r="D28" i="29"/>
  <c r="M27" i="29"/>
  <c r="L27" i="29"/>
  <c r="K27" i="29"/>
  <c r="F27" i="29"/>
  <c r="E27" i="29"/>
  <c r="D27" i="29"/>
  <c r="M26" i="29"/>
  <c r="L26" i="29"/>
  <c r="K26" i="29"/>
  <c r="F26" i="29"/>
  <c r="E26" i="29"/>
  <c r="D26" i="29"/>
  <c r="M25" i="29"/>
  <c r="L25" i="29"/>
  <c r="K25" i="29"/>
  <c r="F25" i="29"/>
  <c r="E25" i="29"/>
  <c r="D25" i="29"/>
  <c r="M24" i="29"/>
  <c r="L24" i="29"/>
  <c r="K24" i="29"/>
  <c r="F24" i="29"/>
  <c r="E24" i="29"/>
  <c r="D24" i="29"/>
  <c r="M23" i="29"/>
  <c r="L23" i="29"/>
  <c r="K23" i="29"/>
  <c r="F23" i="29"/>
  <c r="E23" i="29"/>
  <c r="D23" i="29"/>
  <c r="M22" i="29"/>
  <c r="L22" i="29"/>
  <c r="K22" i="29"/>
  <c r="F22" i="29"/>
  <c r="E22" i="29"/>
  <c r="D22" i="29"/>
  <c r="M21" i="29"/>
  <c r="L21" i="29"/>
  <c r="K21" i="29"/>
  <c r="F21" i="29"/>
  <c r="E21" i="29"/>
  <c r="D21" i="29"/>
  <c r="M20" i="29"/>
  <c r="L20" i="29"/>
  <c r="K20" i="29"/>
  <c r="M19" i="29"/>
  <c r="L19" i="29"/>
  <c r="K19" i="29"/>
  <c r="M18" i="29"/>
  <c r="L18" i="29"/>
  <c r="K18" i="29"/>
  <c r="M17" i="29"/>
  <c r="L17" i="29"/>
  <c r="K17" i="29"/>
  <c r="M16" i="29"/>
  <c r="L16" i="29"/>
  <c r="K16" i="29"/>
  <c r="M15" i="29"/>
  <c r="L15" i="29"/>
  <c r="K15" i="29"/>
  <c r="M14" i="29"/>
  <c r="L14" i="29"/>
  <c r="K14" i="29"/>
  <c r="M13" i="29"/>
  <c r="L13" i="29"/>
  <c r="K13" i="29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L1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E99" i="35" l="1"/>
  <c r="E67" i="35"/>
  <c r="D99" i="35"/>
  <c r="D67" i="35"/>
  <c r="F99" i="35"/>
  <c r="F67" i="35"/>
  <c r="N106" i="35"/>
  <c r="L203" i="35"/>
  <c r="P203" i="35" s="1"/>
  <c r="L199" i="35"/>
  <c r="P199" i="35" s="1"/>
  <c r="L195" i="35"/>
  <c r="P195" i="35" s="1"/>
  <c r="L191" i="35"/>
  <c r="P191" i="35" s="1"/>
  <c r="L187" i="35"/>
  <c r="P187" i="35" s="1"/>
  <c r="L183" i="35"/>
  <c r="P183" i="35" s="1"/>
  <c r="L179" i="35"/>
  <c r="P179" i="35" s="1"/>
  <c r="L175" i="35"/>
  <c r="P175" i="35" s="1"/>
  <c r="L171" i="35"/>
  <c r="P171" i="35" s="1"/>
  <c r="L167" i="35"/>
  <c r="P167" i="35" s="1"/>
  <c r="L163" i="35"/>
  <c r="P163" i="35" s="1"/>
  <c r="L159" i="35"/>
  <c r="P159" i="35" s="1"/>
  <c r="L155" i="35"/>
  <c r="P155" i="35" s="1"/>
  <c r="L151" i="35"/>
  <c r="P151" i="35" s="1"/>
  <c r="L147" i="35"/>
  <c r="P147" i="35" s="1"/>
  <c r="L143" i="35"/>
  <c r="P143" i="35" s="1"/>
  <c r="L139" i="35"/>
  <c r="P139" i="35" s="1"/>
  <c r="L135" i="35"/>
  <c r="P135" i="35" s="1"/>
  <c r="L131" i="35"/>
  <c r="P131" i="35" s="1"/>
  <c r="L127" i="35"/>
  <c r="P127" i="35" s="1"/>
  <c r="L123" i="35"/>
  <c r="P123" i="35" s="1"/>
  <c r="L119" i="35"/>
  <c r="P119" i="35" s="1"/>
  <c r="L115" i="35"/>
  <c r="P115" i="35" s="1"/>
  <c r="L111" i="35"/>
  <c r="P111" i="35" s="1"/>
  <c r="L107" i="35"/>
  <c r="P107" i="35" s="1"/>
  <c r="L202" i="35"/>
  <c r="P202" i="35" s="1"/>
  <c r="L198" i="35"/>
  <c r="P198" i="35" s="1"/>
  <c r="L194" i="35"/>
  <c r="P194" i="35" s="1"/>
  <c r="L190" i="35"/>
  <c r="P190" i="35" s="1"/>
  <c r="L186" i="35"/>
  <c r="P186" i="35" s="1"/>
  <c r="L182" i="35"/>
  <c r="P182" i="35" s="1"/>
  <c r="L178" i="35"/>
  <c r="P178" i="35" s="1"/>
  <c r="L174" i="35"/>
  <c r="P174" i="35" s="1"/>
  <c r="L170" i="35"/>
  <c r="P170" i="35" s="1"/>
  <c r="L166" i="35"/>
  <c r="P166" i="35" s="1"/>
  <c r="L162" i="35"/>
  <c r="P162" i="35" s="1"/>
  <c r="L158" i="35"/>
  <c r="P158" i="35" s="1"/>
  <c r="L154" i="35"/>
  <c r="P154" i="35" s="1"/>
  <c r="L150" i="35"/>
  <c r="P150" i="35" s="1"/>
  <c r="L146" i="35"/>
  <c r="P146" i="35" s="1"/>
  <c r="L142" i="35"/>
  <c r="P142" i="35" s="1"/>
  <c r="L138" i="35"/>
  <c r="P138" i="35" s="1"/>
  <c r="L134" i="35"/>
  <c r="P134" i="35" s="1"/>
  <c r="L130" i="35"/>
  <c r="P130" i="35" s="1"/>
  <c r="L126" i="35"/>
  <c r="P126" i="35" s="1"/>
  <c r="L122" i="35"/>
  <c r="P122" i="35" s="1"/>
  <c r="L118" i="35"/>
  <c r="P118" i="35" s="1"/>
  <c r="L114" i="35"/>
  <c r="P114" i="35" s="1"/>
  <c r="L110" i="35"/>
  <c r="P110" i="35" s="1"/>
  <c r="L106" i="35"/>
  <c r="P106" i="35" s="1"/>
  <c r="L204" i="35"/>
  <c r="P204" i="35" s="1"/>
  <c r="L200" i="35"/>
  <c r="P200" i="35" s="1"/>
  <c r="L196" i="35"/>
  <c r="P196" i="35" s="1"/>
  <c r="L192" i="35"/>
  <c r="P192" i="35" s="1"/>
  <c r="L188" i="35"/>
  <c r="P188" i="35" s="1"/>
  <c r="L184" i="35"/>
  <c r="P184" i="35" s="1"/>
  <c r="L180" i="35"/>
  <c r="P180" i="35" s="1"/>
  <c r="L176" i="35"/>
  <c r="P176" i="35" s="1"/>
  <c r="L172" i="35"/>
  <c r="P172" i="35" s="1"/>
  <c r="L168" i="35"/>
  <c r="P168" i="35" s="1"/>
  <c r="L164" i="35"/>
  <c r="P164" i="35" s="1"/>
  <c r="L160" i="35"/>
  <c r="P160" i="35" s="1"/>
  <c r="L156" i="35"/>
  <c r="P156" i="35" s="1"/>
  <c r="L152" i="35"/>
  <c r="P152" i="35" s="1"/>
  <c r="L148" i="35"/>
  <c r="P148" i="35" s="1"/>
  <c r="L144" i="35"/>
  <c r="P144" i="35" s="1"/>
  <c r="L140" i="35"/>
  <c r="P140" i="35" s="1"/>
  <c r="L136" i="35"/>
  <c r="P136" i="35" s="1"/>
  <c r="L132" i="35"/>
  <c r="P132" i="35" s="1"/>
  <c r="L128" i="35"/>
  <c r="P128" i="35" s="1"/>
  <c r="L124" i="35"/>
  <c r="P124" i="35" s="1"/>
  <c r="L120" i="35"/>
  <c r="P120" i="35" s="1"/>
  <c r="L116" i="35"/>
  <c r="P116" i="35" s="1"/>
  <c r="L112" i="35"/>
  <c r="P112" i="35" s="1"/>
  <c r="L108" i="35"/>
  <c r="P108" i="35" s="1"/>
  <c r="O191" i="35"/>
  <c r="O175" i="35"/>
  <c r="O159" i="35"/>
  <c r="O143" i="35"/>
  <c r="O127" i="35"/>
  <c r="O107" i="35"/>
  <c r="O199" i="35"/>
  <c r="O183" i="35"/>
  <c r="O167" i="35"/>
  <c r="O151" i="35"/>
  <c r="O135" i="35"/>
  <c r="O119" i="35"/>
  <c r="O195" i="35"/>
  <c r="O179" i="35"/>
  <c r="O163" i="35"/>
  <c r="O147" i="35"/>
  <c r="O131" i="35"/>
  <c r="O115" i="35"/>
  <c r="L205" i="35"/>
  <c r="P205" i="35" s="1"/>
  <c r="L201" i="35"/>
  <c r="P201" i="35" s="1"/>
  <c r="L197" i="35"/>
  <c r="P197" i="35" s="1"/>
  <c r="L193" i="35"/>
  <c r="P193" i="35" s="1"/>
  <c r="L189" i="35"/>
  <c r="P189" i="35" s="1"/>
  <c r="L185" i="35"/>
  <c r="P185" i="35" s="1"/>
  <c r="L181" i="35"/>
  <c r="P181" i="35" s="1"/>
  <c r="L177" i="35"/>
  <c r="P177" i="35" s="1"/>
  <c r="L173" i="35"/>
  <c r="P173" i="35" s="1"/>
  <c r="L169" i="35"/>
  <c r="P169" i="35" s="1"/>
  <c r="L165" i="35"/>
  <c r="P165" i="35" s="1"/>
  <c r="L161" i="35"/>
  <c r="P161" i="35" s="1"/>
  <c r="L157" i="35"/>
  <c r="P157" i="35" s="1"/>
  <c r="L153" i="35"/>
  <c r="P153" i="35" s="1"/>
  <c r="L149" i="35"/>
  <c r="P149" i="35" s="1"/>
  <c r="L145" i="35"/>
  <c r="P145" i="35" s="1"/>
  <c r="L141" i="35"/>
  <c r="P141" i="35" s="1"/>
  <c r="L137" i="35"/>
  <c r="P137" i="35" s="1"/>
  <c r="L133" i="35"/>
  <c r="P133" i="35" s="1"/>
  <c r="L129" i="35"/>
  <c r="P129" i="35" s="1"/>
  <c r="L125" i="35"/>
  <c r="P125" i="35" s="1"/>
  <c r="L121" i="35"/>
  <c r="P121" i="35" s="1"/>
  <c r="L117" i="35"/>
  <c r="P117" i="35" s="1"/>
  <c r="L113" i="35"/>
  <c r="P113" i="35" s="1"/>
  <c r="L109" i="35"/>
  <c r="P109" i="35" s="1"/>
  <c r="D41" i="20"/>
  <c r="E41" i="20"/>
  <c r="F41" i="20"/>
  <c r="D40" i="20"/>
  <c r="E40" i="20"/>
  <c r="F40" i="20"/>
  <c r="D39" i="20"/>
  <c r="E39" i="20"/>
  <c r="F39" i="20"/>
  <c r="O203" i="35" l="1"/>
  <c r="O187" i="35"/>
  <c r="L99" i="35"/>
  <c r="P99" i="35" s="1"/>
  <c r="L67" i="35"/>
  <c r="O171" i="35"/>
  <c r="O111" i="35"/>
  <c r="O155" i="35"/>
  <c r="O139" i="35"/>
  <c r="O123" i="35"/>
  <c r="O109" i="35"/>
  <c r="O113" i="35"/>
  <c r="O117" i="35"/>
  <c r="O121" i="35"/>
  <c r="O125" i="35"/>
  <c r="O129" i="35"/>
  <c r="O133" i="35"/>
  <c r="O137" i="35"/>
  <c r="O141" i="35"/>
  <c r="O145" i="35"/>
  <c r="O149" i="35"/>
  <c r="O153" i="35"/>
  <c r="O157" i="35"/>
  <c r="O161" i="35"/>
  <c r="O165" i="35"/>
  <c r="O169" i="35"/>
  <c r="O173" i="35"/>
  <c r="O177" i="35"/>
  <c r="O181" i="35"/>
  <c r="O185" i="35"/>
  <c r="O189" i="35"/>
  <c r="O193" i="35"/>
  <c r="O197" i="35"/>
  <c r="O201" i="35"/>
  <c r="O205" i="35"/>
  <c r="O108" i="35"/>
  <c r="O112" i="35"/>
  <c r="O116" i="35"/>
  <c r="O120" i="35"/>
  <c r="O124" i="35"/>
  <c r="O128" i="35"/>
  <c r="O132" i="35"/>
  <c r="O136" i="35"/>
  <c r="O140" i="35"/>
  <c r="O144" i="35"/>
  <c r="O148" i="35"/>
  <c r="O152" i="35"/>
  <c r="O156" i="35"/>
  <c r="O160" i="35"/>
  <c r="O164" i="35"/>
  <c r="O168" i="35"/>
  <c r="O172" i="35"/>
  <c r="O176" i="35"/>
  <c r="O180" i="35"/>
  <c r="O184" i="35"/>
  <c r="O188" i="35"/>
  <c r="O192" i="35"/>
  <c r="O196" i="35"/>
  <c r="O200" i="35"/>
  <c r="O204" i="35"/>
  <c r="O106" i="35"/>
  <c r="O110" i="35"/>
  <c r="O114" i="35"/>
  <c r="O118" i="35"/>
  <c r="O122" i="35"/>
  <c r="O126" i="35"/>
  <c r="O130" i="35"/>
  <c r="O134" i="35"/>
  <c r="O138" i="35"/>
  <c r="O142" i="35"/>
  <c r="O146" i="35"/>
  <c r="O150" i="35"/>
  <c r="O154" i="35"/>
  <c r="O158" i="35"/>
  <c r="O162" i="35"/>
  <c r="O166" i="35"/>
  <c r="O170" i="35"/>
  <c r="O174" i="35"/>
  <c r="O178" i="35"/>
  <c r="O182" i="35"/>
  <c r="O186" i="35"/>
  <c r="O190" i="35"/>
  <c r="O194" i="35"/>
  <c r="O198" i="35"/>
  <c r="O202" i="35"/>
  <c r="D38" i="20"/>
  <c r="E38" i="20"/>
  <c r="F38" i="20"/>
  <c r="D37" i="20"/>
  <c r="E37" i="20"/>
  <c r="F37" i="20"/>
  <c r="D36" i="20"/>
  <c r="E36" i="20"/>
  <c r="F36" i="20"/>
  <c r="D35" i="20"/>
  <c r="E35" i="20"/>
  <c r="F35" i="20"/>
  <c r="D34" i="20"/>
  <c r="E34" i="20"/>
  <c r="F34" i="20"/>
  <c r="D33" i="20"/>
  <c r="E33" i="20"/>
  <c r="F33" i="20"/>
  <c r="D32" i="20"/>
  <c r="E32" i="20"/>
  <c r="F32" i="20"/>
  <c r="O99" i="35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1" i="1"/>
  <c r="I292" i="1"/>
  <c r="I293" i="1"/>
  <c r="I294" i="1"/>
  <c r="I295" i="1"/>
  <c r="I296" i="1"/>
  <c r="I297" i="1"/>
  <c r="I298" i="1"/>
  <c r="I299" i="1"/>
  <c r="I300" i="1"/>
  <c r="I301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2" i="1"/>
  <c r="I333" i="1"/>
  <c r="I334" i="1"/>
  <c r="I335" i="1"/>
  <c r="I307" i="4"/>
  <c r="M307" i="4"/>
  <c r="N307" i="4"/>
  <c r="I321" i="4"/>
  <c r="M321" i="4"/>
  <c r="N321" i="4"/>
  <c r="I81" i="4"/>
  <c r="M81" i="4"/>
  <c r="N81" i="4"/>
  <c r="I55" i="4"/>
  <c r="M55" i="4"/>
  <c r="N55" i="4"/>
  <c r="I46" i="4"/>
  <c r="M46" i="4"/>
  <c r="N46" i="4"/>
  <c r="I5" i="4"/>
  <c r="M5" i="4"/>
  <c r="N5" i="4"/>
  <c r="H67" i="35" l="1"/>
  <c r="M67" i="35" s="1"/>
  <c r="E5" i="22"/>
  <c r="G2" i="37" s="1"/>
  <c r="I612" i="4"/>
  <c r="I611" i="4"/>
  <c r="I610" i="4"/>
  <c r="I609" i="4"/>
  <c r="I608" i="4"/>
  <c r="I607" i="4"/>
  <c r="I606" i="4"/>
  <c r="I605" i="4"/>
  <c r="I604" i="4"/>
  <c r="I603" i="4"/>
  <c r="I602" i="4"/>
  <c r="I601" i="4"/>
  <c r="I600" i="4"/>
  <c r="I599" i="4"/>
  <c r="I598" i="4"/>
  <c r="I597" i="4"/>
  <c r="I596" i="4"/>
  <c r="I595" i="4"/>
  <c r="I594" i="4"/>
  <c r="I593" i="4"/>
  <c r="I592" i="4"/>
  <c r="I591" i="4"/>
  <c r="I590" i="4"/>
  <c r="I589" i="4"/>
  <c r="I588" i="4"/>
  <c r="I587" i="4"/>
  <c r="I586" i="4"/>
  <c r="I585" i="4"/>
  <c r="I584" i="4"/>
  <c r="I583" i="4"/>
  <c r="I582" i="4"/>
  <c r="I581" i="4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I565" i="4"/>
  <c r="I564" i="4"/>
  <c r="I563" i="4"/>
  <c r="I562" i="4"/>
  <c r="I561" i="4"/>
  <c r="I560" i="4"/>
  <c r="I559" i="4"/>
  <c r="I558" i="4"/>
  <c r="I557" i="4"/>
  <c r="I556" i="4"/>
  <c r="I555" i="4"/>
  <c r="I554" i="4"/>
  <c r="I553" i="4"/>
  <c r="I552" i="4"/>
  <c r="I551" i="4"/>
  <c r="I550" i="4"/>
  <c r="I549" i="4"/>
  <c r="I548" i="4"/>
  <c r="I547" i="4"/>
  <c r="I546" i="4"/>
  <c r="I545" i="4"/>
  <c r="I544" i="4"/>
  <c r="I543" i="4"/>
  <c r="I542" i="4"/>
  <c r="I541" i="4"/>
  <c r="I540" i="4"/>
  <c r="I539" i="4"/>
  <c r="I538" i="4"/>
  <c r="I537" i="4"/>
  <c r="I536" i="4"/>
  <c r="I535" i="4"/>
  <c r="I534" i="4"/>
  <c r="I533" i="4"/>
  <c r="I532" i="4"/>
  <c r="I531" i="4"/>
  <c r="I530" i="4"/>
  <c r="I529" i="4"/>
  <c r="I528" i="4"/>
  <c r="I527" i="4"/>
  <c r="I526" i="4"/>
  <c r="I525" i="4"/>
  <c r="I524" i="4"/>
  <c r="I523" i="4"/>
  <c r="I522" i="4"/>
  <c r="I521" i="4"/>
  <c r="I520" i="4"/>
  <c r="I519" i="4"/>
  <c r="I518" i="4"/>
  <c r="I517" i="4"/>
  <c r="I516" i="4"/>
  <c r="I515" i="4"/>
  <c r="I514" i="4"/>
  <c r="I513" i="4"/>
  <c r="I512" i="4"/>
  <c r="I511" i="4"/>
  <c r="I510" i="4"/>
  <c r="I509" i="4"/>
  <c r="I508" i="4"/>
  <c r="I507" i="4"/>
  <c r="I506" i="4"/>
  <c r="I505" i="4"/>
  <c r="I504" i="4"/>
  <c r="I503" i="4"/>
  <c r="I502" i="4"/>
  <c r="I501" i="4"/>
  <c r="I500" i="4"/>
  <c r="I499" i="4"/>
  <c r="I498" i="4"/>
  <c r="I497" i="4"/>
  <c r="I496" i="4"/>
  <c r="I495" i="4"/>
  <c r="I494" i="4"/>
  <c r="I493" i="4"/>
  <c r="I492" i="4"/>
  <c r="I491" i="4"/>
  <c r="I490" i="4"/>
  <c r="I489" i="4"/>
  <c r="I488" i="4"/>
  <c r="I487" i="4"/>
  <c r="I486" i="4"/>
  <c r="I485" i="4"/>
  <c r="I484" i="4"/>
  <c r="I483" i="4"/>
  <c r="I482" i="4"/>
  <c r="I481" i="4"/>
  <c r="I480" i="4"/>
  <c r="I479" i="4"/>
  <c r="I478" i="4"/>
  <c r="I477" i="4"/>
  <c r="I476" i="4"/>
  <c r="I475" i="4"/>
  <c r="I474" i="4"/>
  <c r="I473" i="4"/>
  <c r="I472" i="4"/>
  <c r="I471" i="4"/>
  <c r="I470" i="4"/>
  <c r="I469" i="4"/>
  <c r="I468" i="4"/>
  <c r="I467" i="4"/>
  <c r="I466" i="4"/>
  <c r="I465" i="4"/>
  <c r="I464" i="4"/>
  <c r="I463" i="4"/>
  <c r="I9" i="4"/>
  <c r="I56" i="4"/>
  <c r="I118" i="4"/>
  <c r="I342" i="4"/>
  <c r="I304" i="4"/>
  <c r="I64" i="4"/>
  <c r="I340" i="4"/>
  <c r="I438" i="4"/>
  <c r="I91" i="4"/>
  <c r="I85" i="4"/>
  <c r="I44" i="4"/>
  <c r="I337" i="4"/>
  <c r="I362" i="4"/>
  <c r="I354" i="4"/>
  <c r="I451" i="4"/>
  <c r="I442" i="4"/>
  <c r="I437" i="4"/>
  <c r="I435" i="4"/>
  <c r="I430" i="4"/>
  <c r="I425" i="4"/>
  <c r="I423" i="4"/>
  <c r="I416" i="4"/>
  <c r="I413" i="4"/>
  <c r="I405" i="4"/>
  <c r="I402" i="4"/>
  <c r="I397" i="4"/>
  <c r="I363" i="4"/>
  <c r="I359" i="4"/>
  <c r="I358" i="4"/>
  <c r="I356" i="4"/>
  <c r="I353" i="4"/>
  <c r="I335" i="4"/>
  <c r="I333" i="4"/>
  <c r="I315" i="4"/>
  <c r="I312" i="4"/>
  <c r="I299" i="4"/>
  <c r="I295" i="4"/>
  <c r="I283" i="4"/>
  <c r="I257" i="4"/>
  <c r="I234" i="4"/>
  <c r="I226" i="4"/>
  <c r="I190" i="4"/>
  <c r="I161" i="4"/>
  <c r="I153" i="4"/>
  <c r="I152" i="4"/>
  <c r="I140" i="4"/>
  <c r="I133" i="4"/>
  <c r="I122" i="4"/>
  <c r="I121" i="4"/>
  <c r="I120" i="4"/>
  <c r="I119" i="4"/>
  <c r="I111" i="4"/>
  <c r="I80" i="4"/>
  <c r="I180" i="4"/>
  <c r="I146" i="4"/>
  <c r="I462" i="4"/>
  <c r="I461" i="4"/>
  <c r="I460" i="4"/>
  <c r="I459" i="4"/>
  <c r="I458" i="4"/>
  <c r="I457" i="4"/>
  <c r="I456" i="4"/>
  <c r="I455" i="4"/>
  <c r="I454" i="4"/>
  <c r="I453" i="4"/>
  <c r="I452" i="4"/>
  <c r="I450" i="4"/>
  <c r="I449" i="4"/>
  <c r="I448" i="4"/>
  <c r="I447" i="4"/>
  <c r="I446" i="4"/>
  <c r="I445" i="4"/>
  <c r="I444" i="4"/>
  <c r="I443" i="4"/>
  <c r="I440" i="4"/>
  <c r="I439" i="4"/>
  <c r="I436" i="4"/>
  <c r="I434" i="4"/>
  <c r="I433" i="4"/>
  <c r="I432" i="4"/>
  <c r="I431" i="4"/>
  <c r="I429" i="4"/>
  <c r="I428" i="4"/>
  <c r="I427" i="4"/>
  <c r="I426" i="4"/>
  <c r="I424" i="4"/>
  <c r="I422" i="4"/>
  <c r="I421" i="4"/>
  <c r="I420" i="4"/>
  <c r="I419" i="4"/>
  <c r="I418" i="4"/>
  <c r="I417" i="4"/>
  <c r="I415" i="4"/>
  <c r="I414" i="4"/>
  <c r="I412" i="4"/>
  <c r="I411" i="4"/>
  <c r="I410" i="4"/>
  <c r="I409" i="4"/>
  <c r="I408" i="4"/>
  <c r="I407" i="4"/>
  <c r="I406" i="4"/>
  <c r="I404" i="4"/>
  <c r="I403" i="4"/>
  <c r="I401" i="4"/>
  <c r="I400" i="4"/>
  <c r="I399" i="4"/>
  <c r="I398" i="4"/>
  <c r="I396" i="4"/>
  <c r="I395" i="4"/>
  <c r="I394" i="4"/>
  <c r="I393" i="4"/>
  <c r="I392" i="4"/>
  <c r="I391" i="4"/>
  <c r="I390" i="4"/>
  <c r="I389" i="4"/>
  <c r="I388" i="4"/>
  <c r="I387" i="4"/>
  <c r="I386" i="4"/>
  <c r="I385" i="4"/>
  <c r="I384" i="4"/>
  <c r="I383" i="4"/>
  <c r="I382" i="4"/>
  <c r="I381" i="4"/>
  <c r="I380" i="4"/>
  <c r="I379" i="4"/>
  <c r="I378" i="4"/>
  <c r="I377" i="4"/>
  <c r="I376" i="4"/>
  <c r="I375" i="4"/>
  <c r="I374" i="4"/>
  <c r="I373" i="4"/>
  <c r="I372" i="4"/>
  <c r="I371" i="4"/>
  <c r="I370" i="4"/>
  <c r="I369" i="4"/>
  <c r="I368" i="4"/>
  <c r="I366" i="4"/>
  <c r="I367" i="4"/>
  <c r="I365" i="4"/>
  <c r="I364" i="4"/>
  <c r="I361" i="4"/>
  <c r="I357" i="4"/>
  <c r="I355" i="4"/>
  <c r="I352" i="4"/>
  <c r="I351" i="4"/>
  <c r="I350" i="4"/>
  <c r="I349" i="4"/>
  <c r="I348" i="4"/>
  <c r="I347" i="4"/>
  <c r="I346" i="4"/>
  <c r="I345" i="4"/>
  <c r="I344" i="4"/>
  <c r="I343" i="4"/>
  <c r="I341" i="4"/>
  <c r="I339" i="4"/>
  <c r="I338" i="4"/>
  <c r="I336" i="4"/>
  <c r="I334" i="4"/>
  <c r="I332" i="4"/>
  <c r="I331" i="4"/>
  <c r="I330" i="4"/>
  <c r="I329" i="4"/>
  <c r="I328" i="4"/>
  <c r="I327" i="4"/>
  <c r="I326" i="4"/>
  <c r="I325" i="4"/>
  <c r="I323" i="4"/>
  <c r="I322" i="4"/>
  <c r="I320" i="4"/>
  <c r="I319" i="4"/>
  <c r="I318" i="4"/>
  <c r="I317" i="4"/>
  <c r="I316" i="4"/>
  <c r="I314" i="4"/>
  <c r="I313" i="4"/>
  <c r="I311" i="4"/>
  <c r="I310" i="4"/>
  <c r="I309" i="4"/>
  <c r="I308" i="4"/>
  <c r="I306" i="4"/>
  <c r="I305" i="4"/>
  <c r="I303" i="4"/>
  <c r="I302" i="4"/>
  <c r="I301" i="4"/>
  <c r="I300" i="4"/>
  <c r="I298" i="4"/>
  <c r="I297" i="4"/>
  <c r="I294" i="4"/>
  <c r="I293" i="4"/>
  <c r="I292" i="4"/>
  <c r="I291" i="4"/>
  <c r="I290" i="4"/>
  <c r="I289" i="4"/>
  <c r="I288" i="4"/>
  <c r="I287" i="4"/>
  <c r="I286" i="4"/>
  <c r="I285" i="4"/>
  <c r="I284" i="4"/>
  <c r="I282" i="4"/>
  <c r="I281" i="4"/>
  <c r="I280" i="4"/>
  <c r="I278" i="4"/>
  <c r="I277" i="4"/>
  <c r="I276" i="4"/>
  <c r="I275" i="4"/>
  <c r="I274" i="4"/>
  <c r="I273" i="4"/>
  <c r="I272" i="4"/>
  <c r="I271" i="4"/>
  <c r="I270" i="4"/>
  <c r="I269" i="4"/>
  <c r="I268" i="4"/>
  <c r="I267" i="4"/>
  <c r="I266" i="4"/>
  <c r="I265" i="4"/>
  <c r="I264" i="4"/>
  <c r="I262" i="4"/>
  <c r="I263" i="4"/>
  <c r="I261" i="4"/>
  <c r="I260" i="4"/>
  <c r="I259" i="4"/>
  <c r="I258" i="4"/>
  <c r="I256" i="4"/>
  <c r="I255" i="4"/>
  <c r="I254" i="4"/>
  <c r="I253" i="4"/>
  <c r="I252" i="4"/>
  <c r="I250" i="4"/>
  <c r="I251" i="4"/>
  <c r="I249" i="4"/>
  <c r="I248" i="4"/>
  <c r="I247" i="4"/>
  <c r="I246" i="4"/>
  <c r="I245" i="4"/>
  <c r="I244" i="4"/>
  <c r="I243" i="4"/>
  <c r="I242" i="4"/>
  <c r="I240" i="4"/>
  <c r="I241" i="4"/>
  <c r="I239" i="4"/>
  <c r="I238" i="4"/>
  <c r="I237" i="4"/>
  <c r="I236" i="4"/>
  <c r="I235" i="4"/>
  <c r="I233" i="4"/>
  <c r="I232" i="4"/>
  <c r="I231" i="4"/>
  <c r="I230" i="4"/>
  <c r="I229" i="4"/>
  <c r="I228" i="4"/>
  <c r="I227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8" i="4"/>
  <c r="I209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89" i="4"/>
  <c r="I188" i="4"/>
  <c r="I187" i="4"/>
  <c r="I186" i="4"/>
  <c r="I184" i="4"/>
  <c r="I183" i="4"/>
  <c r="I182" i="4"/>
  <c r="I181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0" i="4"/>
  <c r="I159" i="4"/>
  <c r="I158" i="4"/>
  <c r="I157" i="4"/>
  <c r="I156" i="4"/>
  <c r="I155" i="4"/>
  <c r="I154" i="4"/>
  <c r="I151" i="4"/>
  <c r="I150" i="4"/>
  <c r="I149" i="4"/>
  <c r="I148" i="4"/>
  <c r="I147" i="4"/>
  <c r="I145" i="4"/>
  <c r="I144" i="4"/>
  <c r="I143" i="4"/>
  <c r="I142" i="4"/>
  <c r="I141" i="4"/>
  <c r="I139" i="4"/>
  <c r="I138" i="4"/>
  <c r="I137" i="4"/>
  <c r="I136" i="4"/>
  <c r="I135" i="4"/>
  <c r="I134" i="4"/>
  <c r="I132" i="4"/>
  <c r="I131" i="4"/>
  <c r="I130" i="4"/>
  <c r="I129" i="4"/>
  <c r="I128" i="4"/>
  <c r="I127" i="4"/>
  <c r="I126" i="4"/>
  <c r="I125" i="4"/>
  <c r="I123" i="4"/>
  <c r="I116" i="4"/>
  <c r="I115" i="4"/>
  <c r="I114" i="4"/>
  <c r="I113" i="4"/>
  <c r="I112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0" i="4"/>
  <c r="I89" i="4"/>
  <c r="I88" i="4"/>
  <c r="I87" i="4"/>
  <c r="I86" i="4"/>
  <c r="I84" i="4"/>
  <c r="I83" i="4"/>
  <c r="I82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3" i="4"/>
  <c r="I62" i="4"/>
  <c r="I61" i="4"/>
  <c r="I60" i="4"/>
  <c r="I59" i="4"/>
  <c r="I58" i="4"/>
  <c r="I57" i="4"/>
  <c r="I54" i="4"/>
  <c r="I53" i="4"/>
  <c r="I52" i="4"/>
  <c r="I51" i="4"/>
  <c r="I50" i="4"/>
  <c r="I49" i="4"/>
  <c r="I48" i="4"/>
  <c r="I47" i="4"/>
  <c r="I45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8" i="4"/>
  <c r="I7" i="4"/>
  <c r="I6" i="4"/>
  <c r="J4" i="4"/>
  <c r="L4" i="4" s="1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M146" i="4"/>
  <c r="M180" i="4"/>
  <c r="M80" i="4"/>
  <c r="M111" i="4"/>
  <c r="M119" i="4"/>
  <c r="M120" i="4"/>
  <c r="M121" i="4"/>
  <c r="M122" i="4"/>
  <c r="M133" i="4"/>
  <c r="M140" i="4"/>
  <c r="M152" i="4"/>
  <c r="M153" i="4"/>
  <c r="M161" i="4"/>
  <c r="M190" i="4"/>
  <c r="M226" i="4"/>
  <c r="M234" i="4"/>
  <c r="M257" i="4"/>
  <c r="M283" i="4"/>
  <c r="M295" i="4"/>
  <c r="M299" i="4"/>
  <c r="M312" i="4"/>
  <c r="M315" i="4"/>
  <c r="M333" i="4"/>
  <c r="M335" i="4"/>
  <c r="M353" i="4"/>
  <c r="M356" i="4"/>
  <c r="M358" i="4"/>
  <c r="M359" i="4"/>
  <c r="M363" i="4"/>
  <c r="M397" i="4"/>
  <c r="M402" i="4"/>
  <c r="M405" i="4"/>
  <c r="M413" i="4"/>
  <c r="M416" i="4"/>
  <c r="M423" i="4"/>
  <c r="M425" i="4"/>
  <c r="M430" i="4"/>
  <c r="M435" i="4"/>
  <c r="M437" i="4"/>
  <c r="M442" i="4"/>
  <c r="M451" i="4"/>
  <c r="M354" i="4"/>
  <c r="M362" i="4"/>
  <c r="M337" i="4"/>
  <c r="M44" i="4"/>
  <c r="M85" i="4"/>
  <c r="M91" i="4"/>
  <c r="M438" i="4"/>
  <c r="M340" i="4"/>
  <c r="M64" i="4"/>
  <c r="M304" i="4"/>
  <c r="M342" i="4"/>
  <c r="M118" i="4"/>
  <c r="M56" i="4"/>
  <c r="M9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N146" i="4"/>
  <c r="N180" i="4"/>
  <c r="N80" i="4"/>
  <c r="N111" i="4"/>
  <c r="N119" i="4"/>
  <c r="N120" i="4"/>
  <c r="N121" i="4"/>
  <c r="N122" i="4"/>
  <c r="N133" i="4"/>
  <c r="N140" i="4"/>
  <c r="N152" i="4"/>
  <c r="N153" i="4"/>
  <c r="N161" i="4"/>
  <c r="N190" i="4"/>
  <c r="N226" i="4"/>
  <c r="N234" i="4"/>
  <c r="N257" i="4"/>
  <c r="N283" i="4"/>
  <c r="N295" i="4"/>
  <c r="N299" i="4"/>
  <c r="N312" i="4"/>
  <c r="N315" i="4"/>
  <c r="N333" i="4"/>
  <c r="N335" i="4"/>
  <c r="N353" i="4"/>
  <c r="N356" i="4"/>
  <c r="N358" i="4"/>
  <c r="N359" i="4"/>
  <c r="N363" i="4"/>
  <c r="N397" i="4"/>
  <c r="N402" i="4"/>
  <c r="N405" i="4"/>
  <c r="N413" i="4"/>
  <c r="N416" i="4"/>
  <c r="N423" i="4"/>
  <c r="N425" i="4"/>
  <c r="N430" i="4"/>
  <c r="N435" i="4"/>
  <c r="N437" i="4"/>
  <c r="N442" i="4"/>
  <c r="N451" i="4"/>
  <c r="N354" i="4"/>
  <c r="N362" i="4"/>
  <c r="N337" i="4"/>
  <c r="N44" i="4"/>
  <c r="N85" i="4"/>
  <c r="N91" i="4"/>
  <c r="N438" i="4"/>
  <c r="N340" i="4"/>
  <c r="N64" i="4"/>
  <c r="N304" i="4"/>
  <c r="N342" i="4"/>
  <c r="N118" i="4"/>
  <c r="N56" i="4"/>
  <c r="N9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T4" i="18"/>
  <c r="T5" i="18"/>
  <c r="T6" i="18"/>
  <c r="T7" i="18"/>
  <c r="T8" i="18"/>
  <c r="T9" i="18"/>
  <c r="T10" i="18"/>
  <c r="T11" i="18"/>
  <c r="T12" i="18"/>
  <c r="T13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29" i="18"/>
  <c r="T30" i="18"/>
  <c r="T31" i="18"/>
  <c r="T32" i="18"/>
  <c r="T33" i="18"/>
  <c r="T34" i="18"/>
  <c r="T35" i="18"/>
  <c r="T36" i="18"/>
  <c r="T37" i="18"/>
  <c r="T38" i="18"/>
  <c r="T39" i="18"/>
  <c r="T40" i="18"/>
  <c r="T41" i="18"/>
  <c r="T42" i="18"/>
  <c r="T43" i="18"/>
  <c r="T44" i="18"/>
  <c r="T45" i="18"/>
  <c r="T46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8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4" i="18"/>
  <c r="T95" i="18"/>
  <c r="T96" i="18"/>
  <c r="T97" i="18"/>
  <c r="T98" i="18"/>
  <c r="T99" i="18"/>
  <c r="T100" i="18"/>
  <c r="T101" i="18"/>
  <c r="T102" i="18"/>
  <c r="T103" i="18"/>
  <c r="T104" i="18"/>
  <c r="T105" i="18"/>
  <c r="T106" i="18"/>
  <c r="T107" i="18"/>
  <c r="T108" i="18"/>
  <c r="T109" i="18"/>
  <c r="T110" i="18"/>
  <c r="T111" i="18"/>
  <c r="T112" i="18"/>
  <c r="T113" i="18"/>
  <c r="T114" i="18"/>
  <c r="T115" i="18"/>
  <c r="T116" i="18"/>
  <c r="T117" i="18"/>
  <c r="T118" i="18"/>
  <c r="T119" i="18"/>
  <c r="T120" i="18"/>
  <c r="T121" i="18"/>
  <c r="T122" i="18"/>
  <c r="T123" i="18"/>
  <c r="T124" i="18"/>
  <c r="T125" i="18"/>
  <c r="T126" i="18"/>
  <c r="T127" i="18"/>
  <c r="T128" i="18"/>
  <c r="T129" i="18"/>
  <c r="T130" i="18"/>
  <c r="T131" i="18"/>
  <c r="T132" i="18"/>
  <c r="T133" i="18"/>
  <c r="T134" i="18"/>
  <c r="T135" i="18"/>
  <c r="T136" i="18"/>
  <c r="T137" i="18"/>
  <c r="T138" i="18"/>
  <c r="T139" i="18"/>
  <c r="T140" i="18"/>
  <c r="T141" i="18"/>
  <c r="T142" i="18"/>
  <c r="T143" i="18"/>
  <c r="T144" i="18"/>
  <c r="T145" i="18"/>
  <c r="T146" i="18"/>
  <c r="T147" i="18"/>
  <c r="T148" i="18"/>
  <c r="T149" i="18"/>
  <c r="T150" i="18"/>
  <c r="T151" i="18"/>
  <c r="T152" i="18"/>
  <c r="T153" i="18"/>
  <c r="T154" i="18"/>
  <c r="T155" i="18"/>
  <c r="T156" i="18"/>
  <c r="T157" i="18"/>
  <c r="T158" i="18"/>
  <c r="T159" i="18"/>
  <c r="T160" i="18"/>
  <c r="T161" i="18"/>
  <c r="T162" i="18"/>
  <c r="T163" i="18"/>
  <c r="T164" i="18"/>
  <c r="T165" i="18"/>
  <c r="T166" i="18"/>
  <c r="T167" i="18"/>
  <c r="T168" i="18"/>
  <c r="T169" i="18"/>
  <c r="T170" i="18"/>
  <c r="T171" i="18"/>
  <c r="T172" i="18"/>
  <c r="T173" i="18"/>
  <c r="T174" i="18"/>
  <c r="T175" i="18"/>
  <c r="T176" i="18"/>
  <c r="T177" i="18"/>
  <c r="T178" i="18"/>
  <c r="T179" i="18"/>
  <c r="T180" i="18"/>
  <c r="T181" i="18"/>
  <c r="T182" i="18"/>
  <c r="T183" i="18"/>
  <c r="T184" i="18"/>
  <c r="T185" i="18"/>
  <c r="T186" i="18"/>
  <c r="T187" i="18"/>
  <c r="T188" i="18"/>
  <c r="T189" i="18"/>
  <c r="T190" i="18"/>
  <c r="T191" i="18"/>
  <c r="T192" i="18"/>
  <c r="T193" i="18"/>
  <c r="T194" i="18"/>
  <c r="T195" i="18"/>
  <c r="T196" i="18"/>
  <c r="T197" i="18"/>
  <c r="T198" i="18"/>
  <c r="T199" i="18"/>
  <c r="T200" i="18"/>
  <c r="T201" i="18"/>
  <c r="T202" i="18"/>
  <c r="T203" i="18"/>
  <c r="T204" i="18"/>
  <c r="T205" i="18"/>
  <c r="T206" i="18"/>
  <c r="T207" i="18"/>
  <c r="T208" i="18"/>
  <c r="T209" i="18"/>
  <c r="T210" i="18"/>
  <c r="T211" i="18"/>
  <c r="T212" i="18"/>
  <c r="T213" i="18"/>
  <c r="T214" i="18"/>
  <c r="T215" i="18"/>
  <c r="T216" i="18"/>
  <c r="T217" i="18"/>
  <c r="T218" i="18"/>
  <c r="T219" i="18"/>
  <c r="T220" i="18"/>
  <c r="T221" i="18"/>
  <c r="T222" i="18"/>
  <c r="T223" i="18"/>
  <c r="T224" i="18"/>
  <c r="T225" i="18"/>
  <c r="T226" i="18"/>
  <c r="T227" i="18"/>
  <c r="T228" i="18"/>
  <c r="T229" i="18"/>
  <c r="T230" i="18"/>
  <c r="T231" i="18"/>
  <c r="T232" i="18"/>
  <c r="T233" i="18"/>
  <c r="T234" i="18"/>
  <c r="T235" i="18"/>
  <c r="T236" i="18"/>
  <c r="T237" i="18"/>
  <c r="T238" i="18"/>
  <c r="T239" i="18"/>
  <c r="T240" i="18"/>
  <c r="T241" i="18"/>
  <c r="T242" i="18"/>
  <c r="T243" i="18"/>
  <c r="T244" i="18"/>
  <c r="T245" i="18"/>
  <c r="T246" i="18"/>
  <c r="T247" i="18"/>
  <c r="T248" i="18"/>
  <c r="T249" i="18"/>
  <c r="T250" i="18"/>
  <c r="T251" i="18"/>
  <c r="T252" i="18"/>
  <c r="T253" i="18"/>
  <c r="T254" i="18"/>
  <c r="T255" i="18"/>
  <c r="T256" i="18"/>
  <c r="T257" i="18"/>
  <c r="T258" i="18"/>
  <c r="T259" i="18"/>
  <c r="T260" i="18"/>
  <c r="T261" i="18"/>
  <c r="T262" i="18"/>
  <c r="T263" i="18"/>
  <c r="T264" i="18"/>
  <c r="T265" i="18"/>
  <c r="T266" i="18"/>
  <c r="T267" i="18"/>
  <c r="T268" i="18"/>
  <c r="T269" i="18"/>
  <c r="T270" i="18"/>
  <c r="T271" i="18"/>
  <c r="T272" i="18"/>
  <c r="T273" i="18"/>
  <c r="T274" i="18"/>
  <c r="T275" i="18"/>
  <c r="T276" i="18"/>
  <c r="T277" i="18"/>
  <c r="T278" i="18"/>
  <c r="T279" i="18"/>
  <c r="T280" i="18"/>
  <c r="T281" i="18"/>
  <c r="T282" i="18"/>
  <c r="T283" i="18"/>
  <c r="T284" i="18"/>
  <c r="T285" i="18"/>
  <c r="T286" i="18"/>
  <c r="T287" i="18"/>
  <c r="T288" i="18"/>
  <c r="T289" i="18"/>
  <c r="T290" i="18"/>
  <c r="T291" i="18"/>
  <c r="T292" i="18"/>
  <c r="T293" i="18"/>
  <c r="T294" i="18"/>
  <c r="T295" i="18"/>
  <c r="T296" i="18"/>
  <c r="T297" i="18"/>
  <c r="T298" i="18"/>
  <c r="T299" i="18"/>
  <c r="T300" i="18"/>
  <c r="T301" i="18"/>
  <c r="T302" i="18"/>
  <c r="T303" i="18"/>
  <c r="T304" i="18"/>
  <c r="T305" i="18"/>
  <c r="T306" i="18"/>
  <c r="T307" i="18"/>
  <c r="T308" i="18"/>
  <c r="T309" i="18"/>
  <c r="T310" i="18"/>
  <c r="T311" i="18"/>
  <c r="T312" i="18"/>
  <c r="T313" i="18"/>
  <c r="T314" i="18"/>
  <c r="T315" i="18"/>
  <c r="T316" i="18"/>
  <c r="T317" i="18"/>
  <c r="T318" i="18"/>
  <c r="T319" i="18"/>
  <c r="T320" i="18"/>
  <c r="T321" i="18"/>
  <c r="T322" i="18"/>
  <c r="T323" i="18"/>
  <c r="T324" i="18"/>
  <c r="T325" i="18"/>
  <c r="T326" i="18"/>
  <c r="T327" i="18"/>
  <c r="T328" i="18"/>
  <c r="T329" i="18"/>
  <c r="T330" i="18"/>
  <c r="T331" i="18"/>
  <c r="T332" i="18"/>
  <c r="T333" i="18"/>
  <c r="T334" i="18"/>
  <c r="T335" i="18"/>
  <c r="T336" i="18"/>
  <c r="T337" i="18"/>
  <c r="T338" i="18"/>
  <c r="T339" i="18"/>
  <c r="T340" i="18"/>
  <c r="T341" i="18"/>
  <c r="T342" i="18"/>
  <c r="T343" i="18"/>
  <c r="T344" i="18"/>
  <c r="T345" i="18"/>
  <c r="T346" i="18"/>
  <c r="T347" i="18"/>
  <c r="T348" i="18"/>
  <c r="T349" i="18"/>
  <c r="T350" i="18"/>
  <c r="T351" i="18"/>
  <c r="T352" i="18"/>
  <c r="T353" i="18"/>
  <c r="T354" i="18"/>
  <c r="T355" i="18"/>
  <c r="T356" i="18"/>
  <c r="T357" i="18"/>
  <c r="T358" i="18"/>
  <c r="T359" i="18"/>
  <c r="T360" i="18"/>
  <c r="T361" i="18"/>
  <c r="T362" i="18"/>
  <c r="T363" i="18"/>
  <c r="T364" i="18"/>
  <c r="T365" i="18"/>
  <c r="T366" i="18"/>
  <c r="T367" i="18"/>
  <c r="T368" i="18"/>
  <c r="T369" i="18"/>
  <c r="T370" i="18"/>
  <c r="T371" i="18"/>
  <c r="T372" i="18"/>
  <c r="T373" i="18"/>
  <c r="T374" i="18"/>
  <c r="T375" i="18"/>
  <c r="T376" i="18"/>
  <c r="T377" i="18"/>
  <c r="T378" i="18"/>
  <c r="T379" i="18"/>
  <c r="T380" i="18"/>
  <c r="T381" i="18"/>
  <c r="T382" i="18"/>
  <c r="T383" i="18"/>
  <c r="T384" i="18"/>
  <c r="T385" i="18"/>
  <c r="T386" i="18"/>
  <c r="T387" i="18"/>
  <c r="T388" i="18"/>
  <c r="T389" i="18"/>
  <c r="T390" i="18"/>
  <c r="T391" i="18"/>
  <c r="T392" i="18"/>
  <c r="T393" i="18"/>
  <c r="T394" i="18"/>
  <c r="T395" i="18"/>
  <c r="T396" i="18"/>
  <c r="T397" i="18"/>
  <c r="T398" i="18"/>
  <c r="T399" i="18"/>
  <c r="T400" i="18"/>
  <c r="T401" i="18"/>
  <c r="T402" i="18"/>
  <c r="T403" i="18"/>
  <c r="T404" i="18"/>
  <c r="T405" i="18"/>
  <c r="T406" i="18"/>
  <c r="T407" i="18"/>
  <c r="T408" i="18"/>
  <c r="T409" i="18"/>
  <c r="T410" i="18"/>
  <c r="T411" i="18"/>
  <c r="T412" i="18"/>
  <c r="T413" i="18"/>
  <c r="T414" i="18"/>
  <c r="T415" i="18"/>
  <c r="T416" i="18"/>
  <c r="T417" i="18"/>
  <c r="T418" i="18"/>
  <c r="T419" i="18"/>
  <c r="T420" i="18"/>
  <c r="T421" i="18"/>
  <c r="T422" i="18"/>
  <c r="T423" i="18"/>
  <c r="T424" i="18"/>
  <c r="T425" i="18"/>
  <c r="T426" i="18"/>
  <c r="T427" i="18"/>
  <c r="T428" i="18"/>
  <c r="T429" i="18"/>
  <c r="T430" i="18"/>
  <c r="T431" i="18"/>
  <c r="T432" i="18"/>
  <c r="T433" i="18"/>
  <c r="T434" i="18"/>
  <c r="T435" i="18"/>
  <c r="T436" i="18"/>
  <c r="T437" i="18"/>
  <c r="T438" i="18"/>
  <c r="T439" i="18"/>
  <c r="T440" i="18"/>
  <c r="T441" i="18"/>
  <c r="T442" i="18"/>
  <c r="T443" i="18"/>
  <c r="T444" i="18"/>
  <c r="T445" i="18"/>
  <c r="T446" i="18"/>
  <c r="T447" i="18"/>
  <c r="T448" i="18"/>
  <c r="T449" i="18"/>
  <c r="T450" i="18"/>
  <c r="T451" i="18"/>
  <c r="T452" i="18"/>
  <c r="T453" i="18"/>
  <c r="T454" i="18"/>
  <c r="T455" i="18"/>
  <c r="T456" i="18"/>
  <c r="T457" i="18"/>
  <c r="T458" i="18"/>
  <c r="T459" i="18"/>
  <c r="T460" i="18"/>
  <c r="T461" i="18"/>
  <c r="T462" i="18"/>
  <c r="T463" i="18"/>
  <c r="T464" i="18"/>
  <c r="T465" i="18"/>
  <c r="T466" i="18"/>
  <c r="T467" i="18"/>
  <c r="T468" i="18"/>
  <c r="T469" i="18"/>
  <c r="T470" i="18"/>
  <c r="T471" i="18"/>
  <c r="T472" i="18"/>
  <c r="T473" i="18"/>
  <c r="T474" i="18"/>
  <c r="T475" i="18"/>
  <c r="T476" i="18"/>
  <c r="T477" i="18"/>
  <c r="T478" i="18"/>
  <c r="T479" i="18"/>
  <c r="T480" i="18"/>
  <c r="T481" i="18"/>
  <c r="T482" i="18"/>
  <c r="T483" i="18"/>
  <c r="T484" i="18"/>
  <c r="T485" i="18"/>
  <c r="T486" i="18"/>
  <c r="T487" i="18"/>
  <c r="T488" i="18"/>
  <c r="T489" i="18"/>
  <c r="T490" i="18"/>
  <c r="T491" i="18"/>
  <c r="T492" i="18"/>
  <c r="T493" i="18"/>
  <c r="T494" i="18"/>
  <c r="T495" i="18"/>
  <c r="T496" i="18"/>
  <c r="T497" i="18"/>
  <c r="T498" i="18"/>
  <c r="T499" i="18"/>
  <c r="T500" i="18"/>
  <c r="T501" i="18"/>
  <c r="T502" i="18"/>
  <c r="T503" i="18"/>
  <c r="T504" i="18"/>
  <c r="T505" i="18"/>
  <c r="T506" i="18"/>
  <c r="T507" i="18"/>
  <c r="T508" i="18"/>
  <c r="T509" i="18"/>
  <c r="T510" i="18"/>
  <c r="T511" i="18"/>
  <c r="T512" i="18"/>
  <c r="T513" i="18"/>
  <c r="T514" i="18"/>
  <c r="T515" i="18"/>
  <c r="T516" i="18"/>
  <c r="T517" i="18"/>
  <c r="T518" i="18"/>
  <c r="T519" i="18"/>
  <c r="T520" i="18"/>
  <c r="T521" i="18"/>
  <c r="T522" i="18"/>
  <c r="T523" i="18"/>
  <c r="T524" i="18"/>
  <c r="T525" i="18"/>
  <c r="T526" i="18"/>
  <c r="T527" i="18"/>
  <c r="T528" i="18"/>
  <c r="T529" i="18"/>
  <c r="T530" i="18"/>
  <c r="T531" i="18"/>
  <c r="T532" i="18"/>
  <c r="T533" i="18"/>
  <c r="T534" i="18"/>
  <c r="T535" i="18"/>
  <c r="T536" i="18"/>
  <c r="T537" i="18"/>
  <c r="T538" i="18"/>
  <c r="T539" i="18"/>
  <c r="T540" i="18"/>
  <c r="T541" i="18"/>
  <c r="T542" i="18"/>
  <c r="T543" i="18"/>
  <c r="T544" i="18"/>
  <c r="T545" i="18"/>
  <c r="T546" i="18"/>
  <c r="T547" i="18"/>
  <c r="T548" i="18"/>
  <c r="T549" i="18"/>
  <c r="T550" i="18"/>
  <c r="T551" i="18"/>
  <c r="T552" i="18"/>
  <c r="T553" i="18"/>
  <c r="T554" i="18"/>
  <c r="T555" i="18"/>
  <c r="T556" i="18"/>
  <c r="T557" i="18"/>
  <c r="T558" i="18"/>
  <c r="T559" i="18"/>
  <c r="T560" i="18"/>
  <c r="T561" i="18"/>
  <c r="T562" i="18"/>
  <c r="T563" i="18"/>
  <c r="T564" i="18"/>
  <c r="T565" i="18"/>
  <c r="T566" i="18"/>
  <c r="T567" i="18"/>
  <c r="T568" i="18"/>
  <c r="T569" i="18"/>
  <c r="T570" i="18"/>
  <c r="T571" i="18"/>
  <c r="T572" i="18"/>
  <c r="T573" i="18"/>
  <c r="T574" i="18"/>
  <c r="T575" i="18"/>
  <c r="T576" i="18"/>
  <c r="T577" i="18"/>
  <c r="T578" i="18"/>
  <c r="T579" i="18"/>
  <c r="T580" i="18"/>
  <c r="T581" i="18"/>
  <c r="T582" i="18"/>
  <c r="T583" i="18"/>
  <c r="T584" i="18"/>
  <c r="T585" i="18"/>
  <c r="T586" i="18"/>
  <c r="T587" i="18"/>
  <c r="T588" i="18"/>
  <c r="T589" i="18"/>
  <c r="T590" i="18"/>
  <c r="T591" i="18"/>
  <c r="T592" i="18"/>
  <c r="T593" i="18"/>
  <c r="T594" i="18"/>
  <c r="T595" i="18"/>
  <c r="T596" i="18"/>
  <c r="T597" i="18"/>
  <c r="T598" i="18"/>
  <c r="T599" i="18"/>
  <c r="T600" i="18"/>
  <c r="T601" i="18"/>
  <c r="T602" i="18"/>
  <c r="T603" i="18"/>
  <c r="T604" i="18"/>
  <c r="T605" i="18"/>
  <c r="T606" i="18"/>
  <c r="T607" i="18"/>
  <c r="T608" i="18"/>
  <c r="T609" i="18"/>
  <c r="T610" i="18"/>
  <c r="T611" i="18"/>
  <c r="T612" i="18"/>
  <c r="T613" i="18"/>
  <c r="T614" i="18"/>
  <c r="T615" i="18"/>
  <c r="T616" i="18"/>
  <c r="T617" i="18"/>
  <c r="T618" i="18"/>
  <c r="T619" i="18"/>
  <c r="T620" i="18"/>
  <c r="T621" i="18"/>
  <c r="T622" i="18"/>
  <c r="T623" i="18"/>
  <c r="T624" i="18"/>
  <c r="T625" i="18"/>
  <c r="T626" i="18"/>
  <c r="T627" i="18"/>
  <c r="T628" i="18"/>
  <c r="T629" i="18"/>
  <c r="T630" i="18"/>
  <c r="T631" i="18"/>
  <c r="T632" i="18"/>
  <c r="T633" i="18"/>
  <c r="T634" i="18"/>
  <c r="T635" i="18"/>
  <c r="T636" i="18"/>
  <c r="T637" i="18"/>
  <c r="T638" i="18"/>
  <c r="T639" i="18"/>
  <c r="T640" i="18"/>
  <c r="L12" i="4" l="1"/>
  <c r="H99" i="35"/>
  <c r="M99" i="35" s="1"/>
  <c r="J6" i="4"/>
  <c r="L6" i="4" s="1"/>
  <c r="J7" i="4"/>
  <c r="L7" i="4" s="1"/>
  <c r="J8" i="4"/>
  <c r="L8" i="4" s="1"/>
  <c r="J10" i="4"/>
  <c r="L10" i="4" s="1"/>
  <c r="J11" i="4"/>
  <c r="L11" i="4" s="1"/>
  <c r="J13" i="4"/>
  <c r="L13" i="4" s="1"/>
  <c r="J14" i="4"/>
  <c r="L14" i="4" s="1"/>
  <c r="J15" i="4"/>
  <c r="L15" i="4" s="1"/>
  <c r="J16" i="4"/>
  <c r="L16" i="4" s="1"/>
  <c r="J17" i="4"/>
  <c r="L17" i="4" s="1"/>
  <c r="J18" i="4"/>
  <c r="L18" i="4" s="1"/>
  <c r="J19" i="4"/>
  <c r="J20" i="4"/>
  <c r="L20" i="4" s="1"/>
  <c r="J21" i="4"/>
  <c r="L21" i="4" s="1"/>
  <c r="J22" i="4"/>
  <c r="L22" i="4" s="1"/>
  <c r="J23" i="4"/>
  <c r="L23" i="4" s="1"/>
  <c r="J24" i="4"/>
  <c r="L24" i="4" s="1"/>
  <c r="J25" i="4"/>
  <c r="L25" i="4" s="1"/>
  <c r="J26" i="4"/>
  <c r="L26" i="4" s="1"/>
  <c r="J27" i="4"/>
  <c r="L27" i="4" s="1"/>
  <c r="J28" i="4"/>
  <c r="L28" i="4" s="1"/>
  <c r="J29" i="4"/>
  <c r="L29" i="4" s="1"/>
  <c r="J30" i="4"/>
  <c r="L30" i="4" s="1"/>
  <c r="J31" i="4"/>
  <c r="L31" i="4" s="1"/>
  <c r="J32" i="4"/>
  <c r="L32" i="4" s="1"/>
  <c r="J33" i="4"/>
  <c r="L33" i="4" s="1"/>
  <c r="J34" i="4"/>
  <c r="L34" i="4" s="1"/>
  <c r="J35" i="4"/>
  <c r="L35" i="4" s="1"/>
  <c r="J36" i="4"/>
  <c r="L36" i="4" s="1"/>
  <c r="J37" i="4"/>
  <c r="L37" i="4" s="1"/>
  <c r="J38" i="4"/>
  <c r="L38" i="4" s="1"/>
  <c r="J40" i="4"/>
  <c r="L40" i="4" s="1"/>
  <c r="J41" i="4"/>
  <c r="L41" i="4" s="1"/>
  <c r="J47" i="4"/>
  <c r="L47" i="4" s="1"/>
  <c r="J48" i="4"/>
  <c r="L48" i="4" s="1"/>
  <c r="J49" i="4"/>
  <c r="L49" i="4" s="1"/>
  <c r="J50" i="4"/>
  <c r="L50" i="4" s="1"/>
  <c r="J51" i="4"/>
  <c r="J53" i="4"/>
  <c r="L53" i="4" s="1"/>
  <c r="J54" i="4"/>
  <c r="L54" i="4" s="1"/>
  <c r="J57" i="4"/>
  <c r="L57" i="4" s="1"/>
  <c r="J58" i="4"/>
  <c r="L58" i="4" s="1"/>
  <c r="J59" i="4"/>
  <c r="L59" i="4" s="1"/>
  <c r="J60" i="4"/>
  <c r="L60" i="4" s="1"/>
  <c r="J61" i="4"/>
  <c r="L61" i="4" s="1"/>
  <c r="J62" i="4"/>
  <c r="L62" i="4" s="1"/>
  <c r="J63" i="4"/>
  <c r="L63" i="4" s="1"/>
  <c r="J65" i="4"/>
  <c r="L65" i="4" s="1"/>
  <c r="J66" i="4"/>
  <c r="L66" i="4" s="1"/>
  <c r="J67" i="4"/>
  <c r="L67" i="4" s="1"/>
  <c r="J68" i="4"/>
  <c r="L68" i="4" s="1"/>
  <c r="J69" i="4"/>
  <c r="L69" i="4" s="1"/>
  <c r="J70" i="4"/>
  <c r="L70" i="4" s="1"/>
  <c r="J72" i="4"/>
  <c r="L72" i="4" s="1"/>
  <c r="J73" i="4"/>
  <c r="L73" i="4" s="1"/>
  <c r="J74" i="4"/>
  <c r="L74" i="4" s="1"/>
  <c r="J75" i="4"/>
  <c r="L75" i="4" s="1"/>
  <c r="J76" i="4"/>
  <c r="L76" i="4" s="1"/>
  <c r="J78" i="4"/>
  <c r="L78" i="4" s="1"/>
  <c r="J82" i="4"/>
  <c r="J83" i="4"/>
  <c r="J84" i="4"/>
  <c r="L84" i="4" s="1"/>
  <c r="J86" i="4"/>
  <c r="L86" i="4" s="1"/>
  <c r="J87" i="4"/>
  <c r="L87" i="4" s="1"/>
  <c r="J88" i="4"/>
  <c r="L88" i="4" s="1"/>
  <c r="J89" i="4"/>
  <c r="L89" i="4" s="1"/>
  <c r="J92" i="4"/>
  <c r="L92" i="4" s="1"/>
  <c r="J93" i="4"/>
  <c r="L93" i="4" s="1"/>
  <c r="J94" i="4"/>
  <c r="L94" i="4" s="1"/>
  <c r="J95" i="4"/>
  <c r="L95" i="4" s="1"/>
  <c r="J96" i="4"/>
  <c r="L96" i="4" s="1"/>
  <c r="J99" i="4"/>
  <c r="L99" i="4" s="1"/>
  <c r="J100" i="4"/>
  <c r="L100" i="4" s="1"/>
  <c r="J101" i="4"/>
  <c r="J102" i="4"/>
  <c r="J103" i="4"/>
  <c r="L103" i="4" s="1"/>
  <c r="J104" i="4"/>
  <c r="L104" i="4" s="1"/>
  <c r="J107" i="4"/>
  <c r="L107" i="4" s="1"/>
  <c r="J108" i="4"/>
  <c r="L108" i="4" s="1"/>
  <c r="J109" i="4"/>
  <c r="L109" i="4" s="1"/>
  <c r="J110" i="4"/>
  <c r="L110" i="4" s="1"/>
  <c r="J112" i="4"/>
  <c r="L112" i="4" s="1"/>
  <c r="J113" i="4"/>
  <c r="L113" i="4" s="1"/>
  <c r="J114" i="4"/>
  <c r="L114" i="4" s="1"/>
  <c r="J115" i="4"/>
  <c r="L115" i="4" s="1"/>
  <c r="J123" i="4"/>
  <c r="L123" i="4" s="1"/>
  <c r="J125" i="4"/>
  <c r="J126" i="4"/>
  <c r="L126" i="4" s="1"/>
  <c r="J127" i="4"/>
  <c r="L127" i="4" s="1"/>
  <c r="J129" i="4"/>
  <c r="L129" i="4" s="1"/>
  <c r="J130" i="4"/>
  <c r="L130" i="4" s="1"/>
  <c r="J131" i="4"/>
  <c r="L131" i="4" s="1"/>
  <c r="J132" i="4"/>
  <c r="L132" i="4" s="1"/>
  <c r="J134" i="4"/>
  <c r="L134" i="4" s="1"/>
  <c r="J135" i="4"/>
  <c r="L135" i="4" s="1"/>
  <c r="J136" i="4"/>
  <c r="L136" i="4" s="1"/>
  <c r="J137" i="4"/>
  <c r="L137" i="4" s="1"/>
  <c r="J138" i="4"/>
  <c r="L138" i="4" s="1"/>
  <c r="J139" i="4"/>
  <c r="L139" i="4" s="1"/>
  <c r="J141" i="4"/>
  <c r="L141" i="4" s="1"/>
  <c r="J143" i="4"/>
  <c r="L143" i="4" s="1"/>
  <c r="J144" i="4"/>
  <c r="L144" i="4" s="1"/>
  <c r="J145" i="4"/>
  <c r="L145" i="4" s="1"/>
  <c r="J148" i="4"/>
  <c r="J149" i="4"/>
  <c r="L149" i="4" s="1"/>
  <c r="J150" i="4"/>
  <c r="L150" i="4" s="1"/>
  <c r="J151" i="4"/>
  <c r="L151" i="4" s="1"/>
  <c r="J154" i="4"/>
  <c r="L154" i="4" s="1"/>
  <c r="J156" i="4"/>
  <c r="L156" i="4" s="1"/>
  <c r="J157" i="4"/>
  <c r="L157" i="4" s="1"/>
  <c r="J158" i="4"/>
  <c r="L158" i="4" s="1"/>
  <c r="J160" i="4"/>
  <c r="L160" i="4" s="1"/>
  <c r="J162" i="4"/>
  <c r="L162" i="4" s="1"/>
  <c r="J163" i="4"/>
  <c r="L163" i="4" s="1"/>
  <c r="J167" i="4"/>
  <c r="J169" i="4"/>
  <c r="L169" i="4" s="1"/>
  <c r="J170" i="4"/>
  <c r="L170" i="4" s="1"/>
  <c r="J171" i="4"/>
  <c r="L171" i="4" s="1"/>
  <c r="J174" i="4"/>
  <c r="L174" i="4" s="1"/>
  <c r="J176" i="4"/>
  <c r="L176" i="4" s="1"/>
  <c r="J178" i="4"/>
  <c r="J182" i="4"/>
  <c r="L182" i="4" s="1"/>
  <c r="J183" i="4"/>
  <c r="J186" i="4"/>
  <c r="L186" i="4" s="1"/>
  <c r="J187" i="4"/>
  <c r="L187" i="4" s="1"/>
  <c r="J188" i="4"/>
  <c r="L188" i="4" s="1"/>
  <c r="J191" i="4"/>
  <c r="L191" i="4" s="1"/>
  <c r="J192" i="4"/>
  <c r="L192" i="4" s="1"/>
  <c r="J193" i="4"/>
  <c r="L193" i="4" s="1"/>
  <c r="J194" i="4"/>
  <c r="L194" i="4" s="1"/>
  <c r="J195" i="4"/>
  <c r="L195" i="4" s="1"/>
  <c r="J196" i="4"/>
  <c r="L196" i="4" s="1"/>
  <c r="J197" i="4"/>
  <c r="L197" i="4" s="1"/>
  <c r="J198" i="4"/>
  <c r="L198" i="4" s="1"/>
  <c r="J199" i="4"/>
  <c r="J200" i="4"/>
  <c r="L200" i="4" s="1"/>
  <c r="J201" i="4"/>
  <c r="L201" i="4" s="1"/>
  <c r="J202" i="4"/>
  <c r="J203" i="4"/>
  <c r="L203" i="4" s="1"/>
  <c r="J204" i="4"/>
  <c r="L204" i="4" s="1"/>
  <c r="J205" i="4"/>
  <c r="L205" i="4" s="1"/>
  <c r="J206" i="4"/>
  <c r="L206" i="4" s="1"/>
  <c r="J209" i="4"/>
  <c r="L209" i="4" s="1"/>
  <c r="J208" i="4"/>
  <c r="L208" i="4" s="1"/>
  <c r="J210" i="4"/>
  <c r="L210" i="4" s="1"/>
  <c r="J211" i="4"/>
  <c r="L211" i="4" s="1"/>
  <c r="J212" i="4"/>
  <c r="L212" i="4" s="1"/>
  <c r="J213" i="4"/>
  <c r="J215" i="4"/>
  <c r="L215" i="4" s="1"/>
  <c r="J216" i="4"/>
  <c r="L216" i="4" s="1"/>
  <c r="J217" i="4"/>
  <c r="L217" i="4" s="1"/>
  <c r="J218" i="4"/>
  <c r="L218" i="4" s="1"/>
  <c r="J219" i="4"/>
  <c r="L219" i="4" s="1"/>
  <c r="J220" i="4"/>
  <c r="L220" i="4" s="1"/>
  <c r="J221" i="4"/>
  <c r="L221" i="4" s="1"/>
  <c r="J222" i="4"/>
  <c r="L222" i="4" s="1"/>
  <c r="J223" i="4"/>
  <c r="L223" i="4" s="1"/>
  <c r="J224" i="4"/>
  <c r="L224" i="4" s="1"/>
  <c r="J227" i="4"/>
  <c r="L227" i="4" s="1"/>
  <c r="J228" i="4"/>
  <c r="L228" i="4" s="1"/>
  <c r="J230" i="4"/>
  <c r="L230" i="4" s="1"/>
  <c r="J231" i="4"/>
  <c r="L231" i="4" s="1"/>
  <c r="J232" i="4"/>
  <c r="L232" i="4" s="1"/>
  <c r="J233" i="4"/>
  <c r="L233" i="4" s="1"/>
  <c r="J235" i="4"/>
  <c r="L235" i="4" s="1"/>
  <c r="J236" i="4"/>
  <c r="L236" i="4" s="1"/>
  <c r="J237" i="4"/>
  <c r="L237" i="4" s="1"/>
  <c r="J238" i="4"/>
  <c r="L238" i="4" s="1"/>
  <c r="J239" i="4"/>
  <c r="L239" i="4" s="1"/>
  <c r="J241" i="4"/>
  <c r="L241" i="4" s="1"/>
  <c r="J240" i="4"/>
  <c r="L240" i="4" s="1"/>
  <c r="J242" i="4"/>
  <c r="L242" i="4" s="1"/>
  <c r="J243" i="4"/>
  <c r="L243" i="4" s="1"/>
  <c r="J244" i="4"/>
  <c r="L244" i="4" s="1"/>
  <c r="J245" i="4"/>
  <c r="L245" i="4" s="1"/>
  <c r="J246" i="4"/>
  <c r="L246" i="4" s="1"/>
  <c r="J247" i="4"/>
  <c r="L247" i="4" s="1"/>
  <c r="J248" i="4"/>
  <c r="L248" i="4" s="1"/>
  <c r="J251" i="4"/>
  <c r="L251" i="4" s="1"/>
  <c r="J253" i="4"/>
  <c r="L253" i="4" s="1"/>
  <c r="J254" i="4"/>
  <c r="J255" i="4"/>
  <c r="L255" i="4" s="1"/>
  <c r="J256" i="4"/>
  <c r="L256" i="4" s="1"/>
  <c r="J258" i="4"/>
  <c r="L258" i="4" s="1"/>
  <c r="J260" i="4"/>
  <c r="J263" i="4"/>
  <c r="J265" i="4"/>
  <c r="L265" i="4" s="1"/>
  <c r="J266" i="4"/>
  <c r="L266" i="4" s="1"/>
  <c r="J267" i="4"/>
  <c r="L267" i="4" s="1"/>
  <c r="J268" i="4"/>
  <c r="L268" i="4" s="1"/>
  <c r="J269" i="4"/>
  <c r="L269" i="4" s="1"/>
  <c r="J270" i="4"/>
  <c r="L270" i="4" s="1"/>
  <c r="J271" i="4"/>
  <c r="J272" i="4"/>
  <c r="L272" i="4" s="1"/>
  <c r="J273" i="4"/>
  <c r="J274" i="4"/>
  <c r="L274" i="4" s="1"/>
  <c r="J277" i="4"/>
  <c r="L277" i="4" s="1"/>
  <c r="J281" i="4"/>
  <c r="L281" i="4" s="1"/>
  <c r="J282" i="4"/>
  <c r="L282" i="4" s="1"/>
  <c r="J284" i="4"/>
  <c r="L284" i="4" s="1"/>
  <c r="J285" i="4"/>
  <c r="L285" i="4" s="1"/>
  <c r="J286" i="4"/>
  <c r="L286" i="4" s="1"/>
  <c r="J287" i="4"/>
  <c r="J288" i="4"/>
  <c r="L288" i="4" s="1"/>
  <c r="J289" i="4"/>
  <c r="L289" i="4" s="1"/>
  <c r="J290" i="4"/>
  <c r="L290" i="4" s="1"/>
  <c r="J291" i="4"/>
  <c r="L291" i="4" s="1"/>
  <c r="J292" i="4"/>
  <c r="L292" i="4" s="1"/>
  <c r="J293" i="4"/>
  <c r="L293" i="4" s="1"/>
  <c r="J297" i="4"/>
  <c r="L297" i="4" s="1"/>
  <c r="J298" i="4"/>
  <c r="L298" i="4" s="1"/>
  <c r="J300" i="4"/>
  <c r="L300" i="4" s="1"/>
  <c r="J302" i="4"/>
  <c r="L302" i="4" s="1"/>
  <c r="J303" i="4"/>
  <c r="L303" i="4" s="1"/>
  <c r="J305" i="4"/>
  <c r="L305" i="4" s="1"/>
  <c r="J306" i="4"/>
  <c r="J308" i="4"/>
  <c r="L308" i="4" s="1"/>
  <c r="J310" i="4"/>
  <c r="L310" i="4" s="1"/>
  <c r="J311" i="4"/>
  <c r="L311" i="4" s="1"/>
  <c r="J316" i="4"/>
  <c r="L316" i="4" s="1"/>
  <c r="J317" i="4"/>
  <c r="L317" i="4" s="1"/>
  <c r="J318" i="4"/>
  <c r="L318" i="4" s="1"/>
  <c r="J320" i="4"/>
  <c r="L320" i="4" s="1"/>
  <c r="J322" i="4"/>
  <c r="L322" i="4" s="1"/>
  <c r="J325" i="4"/>
  <c r="L325" i="4" s="1"/>
  <c r="J327" i="4"/>
  <c r="L327" i="4" s="1"/>
  <c r="J328" i="4"/>
  <c r="L328" i="4" s="1"/>
  <c r="J329" i="4"/>
  <c r="L329" i="4" s="1"/>
  <c r="J331" i="4"/>
  <c r="L331" i="4" s="1"/>
  <c r="J334" i="4"/>
  <c r="L334" i="4" s="1"/>
  <c r="J336" i="4"/>
  <c r="L336" i="4" s="1"/>
  <c r="J338" i="4"/>
  <c r="L338" i="4" s="1"/>
  <c r="J339" i="4"/>
  <c r="L339" i="4" s="1"/>
  <c r="J341" i="4"/>
  <c r="L341" i="4" s="1"/>
  <c r="J343" i="4"/>
  <c r="L343" i="4" s="1"/>
  <c r="J344" i="4"/>
  <c r="L344" i="4" s="1"/>
  <c r="J345" i="4"/>
  <c r="L345" i="4" s="1"/>
  <c r="J346" i="4"/>
  <c r="L346" i="4" s="1"/>
  <c r="J347" i="4"/>
  <c r="L347" i="4" s="1"/>
  <c r="J348" i="4"/>
  <c r="L348" i="4" s="1"/>
  <c r="J349" i="4"/>
  <c r="L349" i="4" s="1"/>
  <c r="J350" i="4"/>
  <c r="L350" i="4" s="1"/>
  <c r="J351" i="4"/>
  <c r="L351" i="4" s="1"/>
  <c r="J352" i="4"/>
  <c r="L352" i="4" s="1"/>
  <c r="J355" i="4"/>
  <c r="L355" i="4" s="1"/>
  <c r="J357" i="4"/>
  <c r="L357" i="4" s="1"/>
  <c r="J367" i="4"/>
  <c r="J368" i="4"/>
  <c r="L368" i="4" s="1"/>
  <c r="J369" i="4"/>
  <c r="L369" i="4" s="1"/>
  <c r="J370" i="4"/>
  <c r="L370" i="4" s="1"/>
  <c r="J372" i="4"/>
  <c r="L372" i="4" s="1"/>
  <c r="J373" i="4"/>
  <c r="L373" i="4" s="1"/>
  <c r="J374" i="4"/>
  <c r="L374" i="4" s="1"/>
  <c r="J376" i="4"/>
  <c r="L376" i="4" s="1"/>
  <c r="J378" i="4"/>
  <c r="L378" i="4" s="1"/>
  <c r="J379" i="4"/>
  <c r="L379" i="4" s="1"/>
  <c r="J380" i="4"/>
  <c r="L380" i="4" s="1"/>
  <c r="J381" i="4"/>
  <c r="L381" i="4" s="1"/>
  <c r="J382" i="4"/>
  <c r="L382" i="4" s="1"/>
  <c r="J383" i="4"/>
  <c r="L383" i="4" s="1"/>
  <c r="J384" i="4"/>
  <c r="L384" i="4" s="1"/>
  <c r="J385" i="4"/>
  <c r="L385" i="4" s="1"/>
  <c r="J387" i="4"/>
  <c r="L387" i="4" s="1"/>
  <c r="J388" i="4"/>
  <c r="B388" i="4" s="1"/>
  <c r="J389" i="4"/>
  <c r="L389" i="4" s="1"/>
  <c r="J390" i="4"/>
  <c r="L390" i="4" s="1"/>
  <c r="J391" i="4"/>
  <c r="L391" i="4" s="1"/>
  <c r="J392" i="4"/>
  <c r="L392" i="4" s="1"/>
  <c r="J393" i="4"/>
  <c r="L393" i="4" s="1"/>
  <c r="J394" i="4"/>
  <c r="L394" i="4" s="1"/>
  <c r="J395" i="4"/>
  <c r="L395" i="4" s="1"/>
  <c r="J396" i="4"/>
  <c r="L396" i="4" s="1"/>
  <c r="J398" i="4"/>
  <c r="L398" i="4" s="1"/>
  <c r="J399" i="4"/>
  <c r="L399" i="4" s="1"/>
  <c r="J400" i="4"/>
  <c r="L400" i="4" s="1"/>
  <c r="J401" i="4"/>
  <c r="L401" i="4" s="1"/>
  <c r="J403" i="4"/>
  <c r="L403" i="4" s="1"/>
  <c r="J404" i="4"/>
  <c r="L404" i="4" s="1"/>
  <c r="J406" i="4"/>
  <c r="L406" i="4" s="1"/>
  <c r="J407" i="4"/>
  <c r="L407" i="4" s="1"/>
  <c r="J408" i="4"/>
  <c r="L408" i="4" s="1"/>
  <c r="J409" i="4"/>
  <c r="L409" i="4" s="1"/>
  <c r="J410" i="4"/>
  <c r="L410" i="4" s="1"/>
  <c r="J411" i="4"/>
  <c r="L411" i="4" s="1"/>
  <c r="J414" i="4"/>
  <c r="L414" i="4" s="1"/>
  <c r="J415" i="4"/>
  <c r="L415" i="4" s="1"/>
  <c r="J417" i="4"/>
  <c r="L417" i="4" s="1"/>
  <c r="J418" i="4"/>
  <c r="B418" i="4" s="1"/>
  <c r="J422" i="4"/>
  <c r="L422" i="4" s="1"/>
  <c r="J424" i="4"/>
  <c r="L424" i="4" s="1"/>
  <c r="J426" i="4"/>
  <c r="L426" i="4" s="1"/>
  <c r="J428" i="4"/>
  <c r="L428" i="4" s="1"/>
  <c r="J429" i="4"/>
  <c r="L429" i="4" s="1"/>
  <c r="J431" i="4"/>
  <c r="L431" i="4" s="1"/>
  <c r="J432" i="4"/>
  <c r="L432" i="4" s="1"/>
  <c r="J433" i="4"/>
  <c r="L433" i="4" s="1"/>
  <c r="J434" i="4"/>
  <c r="L434" i="4" s="1"/>
  <c r="J436" i="4"/>
  <c r="L436" i="4" s="1"/>
  <c r="J439" i="4"/>
  <c r="L439" i="4" s="1"/>
  <c r="J440" i="4"/>
  <c r="L440" i="4" s="1"/>
  <c r="J443" i="4"/>
  <c r="L443" i="4" s="1"/>
  <c r="J444" i="4"/>
  <c r="L444" i="4" s="1"/>
  <c r="J446" i="4"/>
  <c r="L446" i="4" s="1"/>
  <c r="J449" i="4"/>
  <c r="L449" i="4" s="1"/>
  <c r="J450" i="4"/>
  <c r="L450" i="4" s="1"/>
  <c r="J452" i="4"/>
  <c r="L452" i="4" s="1"/>
  <c r="J453" i="4"/>
  <c r="L453" i="4" s="1"/>
  <c r="J454" i="4"/>
  <c r="L454" i="4" s="1"/>
  <c r="J455" i="4"/>
  <c r="L455" i="4" s="1"/>
  <c r="J456" i="4"/>
  <c r="L456" i="4" s="1"/>
  <c r="J457" i="4"/>
  <c r="L457" i="4" s="1"/>
  <c r="J458" i="4"/>
  <c r="L458" i="4" s="1"/>
  <c r="J459" i="4"/>
  <c r="L459" i="4" s="1"/>
  <c r="J462" i="4"/>
  <c r="L462" i="4" s="1"/>
  <c r="J119" i="4"/>
  <c r="L119" i="4" s="1"/>
  <c r="J133" i="4"/>
  <c r="L133" i="4" s="1"/>
  <c r="J140" i="4"/>
  <c r="L140" i="4" s="1"/>
  <c r="J161" i="4"/>
  <c r="L161" i="4" s="1"/>
  <c r="J234" i="4"/>
  <c r="L234" i="4" s="1"/>
  <c r="J257" i="4"/>
  <c r="L257" i="4" s="1"/>
  <c r="J312" i="4"/>
  <c r="L312" i="4" s="1"/>
  <c r="J353" i="4"/>
  <c r="L353" i="4" s="1"/>
  <c r="J359" i="4"/>
  <c r="L359" i="4" s="1"/>
  <c r="J363" i="4"/>
  <c r="L363" i="4" s="1"/>
  <c r="J430" i="4"/>
  <c r="L430" i="4" s="1"/>
  <c r="J451" i="4"/>
  <c r="L451" i="4" s="1"/>
  <c r="J502" i="4"/>
  <c r="B502" i="4" s="1"/>
  <c r="J503" i="4"/>
  <c r="B503" i="4" s="1"/>
  <c r="J504" i="4"/>
  <c r="B504" i="4" s="1"/>
  <c r="J505" i="4"/>
  <c r="J506" i="4"/>
  <c r="B506" i="4" s="1"/>
  <c r="J507" i="4"/>
  <c r="B507" i="4" s="1"/>
  <c r="J508" i="4"/>
  <c r="B508" i="4" s="1"/>
  <c r="J509" i="4"/>
  <c r="B509" i="4" s="1"/>
  <c r="J511" i="4"/>
  <c r="B511" i="4" s="1"/>
  <c r="J512" i="4"/>
  <c r="B512" i="4" s="1"/>
  <c r="J513" i="4"/>
  <c r="B513" i="4" s="1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7" i="4"/>
  <c r="L547" i="4" s="1"/>
  <c r="J548" i="4"/>
  <c r="L548" i="4" s="1"/>
  <c r="J549" i="4"/>
  <c r="L549" i="4" s="1"/>
  <c r="J550" i="4"/>
  <c r="L550" i="4" s="1"/>
  <c r="J551" i="4"/>
  <c r="L551" i="4" s="1"/>
  <c r="J552" i="4"/>
  <c r="L552" i="4" s="1"/>
  <c r="J553" i="4"/>
  <c r="L553" i="4" s="1"/>
  <c r="J554" i="4"/>
  <c r="L554" i="4" s="1"/>
  <c r="J555" i="4"/>
  <c r="L555" i="4" s="1"/>
  <c r="J556" i="4"/>
  <c r="L556" i="4" s="1"/>
  <c r="J557" i="4"/>
  <c r="L557" i="4" s="1"/>
  <c r="J559" i="4"/>
  <c r="L559" i="4" s="1"/>
  <c r="J560" i="4"/>
  <c r="L560" i="4" s="1"/>
  <c r="J561" i="4"/>
  <c r="L561" i="4" s="1"/>
  <c r="J562" i="4"/>
  <c r="L562" i="4" s="1"/>
  <c r="J563" i="4"/>
  <c r="L563" i="4" s="1"/>
  <c r="J564" i="4"/>
  <c r="L564" i="4" s="1"/>
  <c r="J565" i="4"/>
  <c r="L565" i="4" s="1"/>
  <c r="J566" i="4"/>
  <c r="L566" i="4" s="1"/>
  <c r="J567" i="4"/>
  <c r="L567" i="4" s="1"/>
  <c r="J568" i="4"/>
  <c r="L568" i="4" s="1"/>
  <c r="J569" i="4"/>
  <c r="L569" i="4" s="1"/>
  <c r="J570" i="4"/>
  <c r="L570" i="4" s="1"/>
  <c r="J571" i="4"/>
  <c r="L571" i="4" s="1"/>
  <c r="J572" i="4"/>
  <c r="L572" i="4" s="1"/>
  <c r="J573" i="4"/>
  <c r="L573" i="4" s="1"/>
  <c r="J574" i="4"/>
  <c r="L574" i="4" s="1"/>
  <c r="J575" i="4"/>
  <c r="L575" i="4" s="1"/>
  <c r="J576" i="4"/>
  <c r="L576" i="4" s="1"/>
  <c r="J577" i="4"/>
  <c r="L577" i="4" s="1"/>
  <c r="J578" i="4"/>
  <c r="L578" i="4" s="1"/>
  <c r="J579" i="4"/>
  <c r="L579" i="4" s="1"/>
  <c r="J580" i="4"/>
  <c r="L580" i="4" s="1"/>
  <c r="J581" i="4"/>
  <c r="L581" i="4" s="1"/>
  <c r="J583" i="4"/>
  <c r="L583" i="4" s="1"/>
  <c r="J584" i="4"/>
  <c r="L584" i="4" s="1"/>
  <c r="J585" i="4"/>
  <c r="L585" i="4" s="1"/>
  <c r="J587" i="4"/>
  <c r="L587" i="4" s="1"/>
  <c r="J588" i="4"/>
  <c r="L588" i="4" s="1"/>
  <c r="J589" i="4"/>
  <c r="L589" i="4" s="1"/>
  <c r="J591" i="4"/>
  <c r="L591" i="4" s="1"/>
  <c r="J592" i="4"/>
  <c r="L592" i="4" s="1"/>
  <c r="J593" i="4"/>
  <c r="L593" i="4" s="1"/>
  <c r="J594" i="4"/>
  <c r="L594" i="4" s="1"/>
  <c r="J595" i="4"/>
  <c r="L595" i="4" s="1"/>
  <c r="J596" i="4"/>
  <c r="L596" i="4" s="1"/>
  <c r="J597" i="4"/>
  <c r="L597" i="4" s="1"/>
  <c r="J598" i="4"/>
  <c r="L598" i="4" s="1"/>
  <c r="J599" i="4"/>
  <c r="L599" i="4" s="1"/>
  <c r="J600" i="4"/>
  <c r="L600" i="4" s="1"/>
  <c r="J601" i="4"/>
  <c r="L601" i="4" s="1"/>
  <c r="J602" i="4"/>
  <c r="L602" i="4" s="1"/>
  <c r="J603" i="4"/>
  <c r="L603" i="4" s="1"/>
  <c r="J604" i="4"/>
  <c r="L604" i="4" s="1"/>
  <c r="J605" i="4"/>
  <c r="L605" i="4" s="1"/>
  <c r="J606" i="4"/>
  <c r="L606" i="4" s="1"/>
  <c r="J607" i="4"/>
  <c r="L607" i="4" s="1"/>
  <c r="J608" i="4"/>
  <c r="L608" i="4" s="1"/>
  <c r="J609" i="4"/>
  <c r="L609" i="4" s="1"/>
  <c r="J610" i="4"/>
  <c r="L610" i="4" s="1"/>
  <c r="J611" i="4"/>
  <c r="L611" i="4" s="1"/>
  <c r="J612" i="4"/>
  <c r="L612" i="4" s="1"/>
  <c r="J122" i="4"/>
  <c r="L122" i="4" s="1"/>
  <c r="J153" i="4"/>
  <c r="L153" i="4" s="1"/>
  <c r="J226" i="4"/>
  <c r="L226" i="4" s="1"/>
  <c r="J295" i="4"/>
  <c r="L295" i="4" s="1"/>
  <c r="J358" i="4"/>
  <c r="L358" i="4" s="1"/>
  <c r="J402" i="4"/>
  <c r="L402" i="4" s="1"/>
  <c r="J423" i="4"/>
  <c r="L423" i="4" s="1"/>
  <c r="J437" i="4"/>
  <c r="L437" i="4" s="1"/>
  <c r="J510" i="4"/>
  <c r="B510" i="4" s="1"/>
  <c r="J546" i="4"/>
  <c r="J558" i="4"/>
  <c r="L558" i="4" s="1"/>
  <c r="J582" i="4"/>
  <c r="L582" i="4" s="1"/>
  <c r="J586" i="4"/>
  <c r="L586" i="4" s="1"/>
  <c r="J590" i="4"/>
  <c r="L590" i="4" s="1"/>
  <c r="J121" i="4"/>
  <c r="L121" i="4" s="1"/>
  <c r="J152" i="4"/>
  <c r="L152" i="4" s="1"/>
  <c r="J283" i="4"/>
  <c r="L283" i="4" s="1"/>
  <c r="J315" i="4"/>
  <c r="L315" i="4" s="1"/>
  <c r="J356" i="4"/>
  <c r="L356" i="4" s="1"/>
  <c r="J416" i="4"/>
  <c r="L416" i="4" s="1"/>
  <c r="J435" i="4"/>
  <c r="L435" i="4" s="1"/>
  <c r="G2" i="35"/>
  <c r="G2" i="36"/>
  <c r="G2" i="33"/>
  <c r="G2" i="34"/>
  <c r="G2" i="31"/>
  <c r="G2" i="32"/>
  <c r="G2" i="29"/>
  <c r="G2" i="30"/>
  <c r="G2" i="2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188" i="10"/>
  <c r="F31" i="20"/>
  <c r="E31" i="20"/>
  <c r="D31" i="20"/>
  <c r="F30" i="20"/>
  <c r="E30" i="20"/>
  <c r="D30" i="20"/>
  <c r="F29" i="20"/>
  <c r="E29" i="20"/>
  <c r="D29" i="20"/>
  <c r="F28" i="20"/>
  <c r="E28" i="20"/>
  <c r="D28" i="20"/>
  <c r="F27" i="20"/>
  <c r="E27" i="20"/>
  <c r="D27" i="20"/>
  <c r="F26" i="20"/>
  <c r="E26" i="20"/>
  <c r="D26" i="20"/>
  <c r="F25" i="20"/>
  <c r="E25" i="20"/>
  <c r="D25" i="20"/>
  <c r="F24" i="20"/>
  <c r="E24" i="20"/>
  <c r="D24" i="20"/>
  <c r="F23" i="20"/>
  <c r="E23" i="20"/>
  <c r="D23" i="20"/>
  <c r="F22" i="20"/>
  <c r="E22" i="20"/>
  <c r="D22" i="20"/>
  <c r="F21" i="20"/>
  <c r="E21" i="20"/>
  <c r="D21" i="20"/>
  <c r="F20" i="20"/>
  <c r="E20" i="20"/>
  <c r="D20" i="20"/>
  <c r="F19" i="20"/>
  <c r="E19" i="20"/>
  <c r="D19" i="20"/>
  <c r="F18" i="20"/>
  <c r="E18" i="20"/>
  <c r="D18" i="20"/>
  <c r="F17" i="20"/>
  <c r="E17" i="20"/>
  <c r="D17" i="20"/>
  <c r="F16" i="20"/>
  <c r="E16" i="20"/>
  <c r="D16" i="20"/>
  <c r="F15" i="20"/>
  <c r="E15" i="20"/>
  <c r="D15" i="20"/>
  <c r="F14" i="20"/>
  <c r="E14" i="20"/>
  <c r="D14" i="20"/>
  <c r="F13" i="20"/>
  <c r="E13" i="20"/>
  <c r="D13" i="20"/>
  <c r="F12" i="20"/>
  <c r="E12" i="20"/>
  <c r="D12" i="20"/>
  <c r="F11" i="20"/>
  <c r="E11" i="20"/>
  <c r="D11" i="20"/>
  <c r="F10" i="20"/>
  <c r="E10" i="20"/>
  <c r="D10" i="20"/>
  <c r="F9" i="20"/>
  <c r="E9" i="20"/>
  <c r="D9" i="20"/>
  <c r="L546" i="4" l="1"/>
  <c r="B546" i="4"/>
  <c r="L545" i="4"/>
  <c r="B545" i="4"/>
  <c r="L544" i="4"/>
  <c r="B544" i="4"/>
  <c r="L543" i="4"/>
  <c r="B543" i="4"/>
  <c r="B19" i="4"/>
  <c r="L542" i="4"/>
  <c r="B542" i="4"/>
  <c r="L541" i="4"/>
  <c r="B541" i="4"/>
  <c r="L540" i="4"/>
  <c r="B540" i="4"/>
  <c r="L539" i="4"/>
  <c r="B539" i="4"/>
  <c r="L538" i="4"/>
  <c r="B538" i="4"/>
  <c r="L537" i="4"/>
  <c r="B537" i="4"/>
  <c r="L213" i="4"/>
  <c r="B213" i="4"/>
  <c r="L536" i="4"/>
  <c r="B536" i="4"/>
  <c r="L535" i="4"/>
  <c r="B535" i="4"/>
  <c r="L534" i="4"/>
  <c r="B534" i="4"/>
  <c r="L82" i="4"/>
  <c r="B82" i="4"/>
  <c r="B263" i="4"/>
  <c r="L260" i="4"/>
  <c r="B260" i="4"/>
  <c r="B533" i="4"/>
  <c r="L83" i="4"/>
  <c r="B83" i="4"/>
  <c r="L148" i="4"/>
  <c r="B148" i="4"/>
  <c r="L306" i="4"/>
  <c r="B306" i="4"/>
  <c r="L51" i="4"/>
  <c r="B51" i="4"/>
  <c r="L532" i="4"/>
  <c r="B532" i="4"/>
  <c r="L531" i="4"/>
  <c r="B531" i="4"/>
  <c r="L530" i="4"/>
  <c r="B530" i="4"/>
  <c r="L529" i="4"/>
  <c r="B529" i="4"/>
  <c r="L528" i="4"/>
  <c r="B528" i="4"/>
  <c r="L527" i="4"/>
  <c r="B527" i="4"/>
  <c r="L526" i="4"/>
  <c r="B526" i="4"/>
  <c r="L525" i="4"/>
  <c r="B525" i="4"/>
  <c r="L287" i="4"/>
  <c r="B287" i="4"/>
  <c r="L199" i="4"/>
  <c r="B199" i="4"/>
  <c r="L524" i="4"/>
  <c r="B524" i="4"/>
  <c r="L523" i="4"/>
  <c r="B523" i="4"/>
  <c r="L522" i="4"/>
  <c r="B522" i="4"/>
  <c r="L521" i="4"/>
  <c r="B521" i="4"/>
  <c r="L178" i="4"/>
  <c r="B178" i="4"/>
  <c r="B520" i="4"/>
  <c r="L519" i="4"/>
  <c r="B519" i="4"/>
  <c r="L518" i="4"/>
  <c r="B518" i="4"/>
  <c r="L517" i="4"/>
  <c r="B517" i="4"/>
  <c r="L516" i="4"/>
  <c r="B516" i="4"/>
  <c r="L167" i="4"/>
  <c r="B167" i="4"/>
  <c r="L515" i="4"/>
  <c r="B515" i="4"/>
  <c r="L514" i="4"/>
  <c r="B514" i="4"/>
  <c r="B271" i="4"/>
  <c r="L271" i="4"/>
  <c r="B254" i="4"/>
  <c r="L254" i="4"/>
  <c r="L512" i="4"/>
  <c r="L507" i="4"/>
  <c r="L388" i="4"/>
  <c r="L510" i="4"/>
  <c r="L508" i="4"/>
  <c r="L503" i="4"/>
  <c r="L506" i="4"/>
  <c r="L513" i="4"/>
  <c r="B367" i="4"/>
  <c r="L367" i="4"/>
  <c r="B273" i="4"/>
  <c r="L273" i="4"/>
  <c r="B183" i="4"/>
  <c r="L183" i="4"/>
  <c r="B125" i="4"/>
  <c r="L125" i="4"/>
  <c r="B102" i="4"/>
  <c r="L102" i="4"/>
  <c r="L504" i="4"/>
  <c r="L502" i="4"/>
  <c r="L509" i="4"/>
  <c r="B505" i="4"/>
  <c r="L505" i="4"/>
  <c r="B202" i="4"/>
  <c r="L202" i="4"/>
  <c r="B101" i="4"/>
  <c r="L101" i="4"/>
  <c r="L418" i="4"/>
  <c r="L511" i="4"/>
  <c r="I640" i="18"/>
  <c r="P640" i="18"/>
  <c r="O640" i="18"/>
  <c r="I639" i="18"/>
  <c r="P639" i="18"/>
  <c r="O639" i="18"/>
  <c r="I638" i="18"/>
  <c r="P638" i="18"/>
  <c r="O638" i="18"/>
  <c r="I637" i="18"/>
  <c r="P637" i="18"/>
  <c r="O637" i="18"/>
  <c r="I636" i="18"/>
  <c r="P636" i="18"/>
  <c r="O636" i="18"/>
  <c r="B636" i="18"/>
  <c r="I635" i="18"/>
  <c r="P635" i="18"/>
  <c r="O635" i="18"/>
  <c r="I634" i="18"/>
  <c r="P634" i="18"/>
  <c r="O634" i="18"/>
  <c r="I633" i="18"/>
  <c r="P633" i="18"/>
  <c r="O633" i="18"/>
  <c r="I632" i="18"/>
  <c r="P632" i="18"/>
  <c r="O632" i="18"/>
  <c r="I631" i="18"/>
  <c r="P631" i="18"/>
  <c r="O631" i="18"/>
  <c r="I630" i="18"/>
  <c r="P630" i="18"/>
  <c r="O630" i="18"/>
  <c r="I629" i="18"/>
  <c r="P629" i="18"/>
  <c r="O629" i="18"/>
  <c r="I628" i="18"/>
  <c r="P628" i="18"/>
  <c r="O628" i="18"/>
  <c r="I627" i="18"/>
  <c r="P627" i="18"/>
  <c r="O627" i="18"/>
  <c r="I626" i="18"/>
  <c r="P626" i="18"/>
  <c r="O626" i="18"/>
  <c r="I625" i="18"/>
  <c r="P625" i="18"/>
  <c r="O625" i="18"/>
  <c r="I624" i="18"/>
  <c r="P624" i="18"/>
  <c r="O624" i="18"/>
  <c r="B624" i="18"/>
  <c r="I623" i="18"/>
  <c r="P623" i="18"/>
  <c r="O623" i="18"/>
  <c r="I622" i="18"/>
  <c r="P622" i="18"/>
  <c r="O622" i="18"/>
  <c r="I621" i="18"/>
  <c r="P621" i="18"/>
  <c r="O621" i="18"/>
  <c r="I620" i="18"/>
  <c r="P620" i="18"/>
  <c r="O620" i="18"/>
  <c r="I619" i="18"/>
  <c r="P619" i="18"/>
  <c r="O619" i="18"/>
  <c r="I618" i="18"/>
  <c r="P618" i="18"/>
  <c r="O618" i="18"/>
  <c r="I617" i="18"/>
  <c r="P617" i="18"/>
  <c r="O617" i="18"/>
  <c r="I616" i="18"/>
  <c r="P616" i="18"/>
  <c r="O616" i="18"/>
  <c r="I615" i="18"/>
  <c r="P615" i="18"/>
  <c r="O615" i="18"/>
  <c r="I614" i="18"/>
  <c r="P614" i="18"/>
  <c r="O614" i="18"/>
  <c r="I613" i="18"/>
  <c r="P613" i="18"/>
  <c r="O613" i="18"/>
  <c r="I612" i="18"/>
  <c r="P612" i="18"/>
  <c r="O612" i="18"/>
  <c r="I611" i="18"/>
  <c r="P611" i="18"/>
  <c r="O611" i="18"/>
  <c r="I610" i="18"/>
  <c r="P610" i="18"/>
  <c r="O610" i="18"/>
  <c r="I609" i="18"/>
  <c r="P609" i="18"/>
  <c r="O609" i="18"/>
  <c r="I608" i="18"/>
  <c r="P608" i="18"/>
  <c r="O608" i="18"/>
  <c r="B608" i="18"/>
  <c r="I607" i="18"/>
  <c r="P607" i="18"/>
  <c r="O607" i="18"/>
  <c r="B607" i="18"/>
  <c r="I606" i="18"/>
  <c r="P606" i="18"/>
  <c r="O606" i="18"/>
  <c r="I605" i="18"/>
  <c r="P605" i="18"/>
  <c r="O605" i="18"/>
  <c r="I604" i="18"/>
  <c r="P604" i="18"/>
  <c r="O604" i="18"/>
  <c r="B604" i="18"/>
  <c r="I603" i="18"/>
  <c r="P603" i="18"/>
  <c r="O603" i="18"/>
  <c r="I602" i="18"/>
  <c r="P602" i="18"/>
  <c r="O602" i="18"/>
  <c r="I601" i="18"/>
  <c r="P601" i="18"/>
  <c r="O601" i="18"/>
  <c r="B601" i="18"/>
  <c r="I600" i="18"/>
  <c r="P600" i="18"/>
  <c r="O600" i="18"/>
  <c r="B600" i="18"/>
  <c r="I599" i="18"/>
  <c r="P599" i="18"/>
  <c r="O599" i="18"/>
  <c r="B599" i="18"/>
  <c r="I598" i="18"/>
  <c r="P598" i="18"/>
  <c r="O598" i="18"/>
  <c r="I597" i="18"/>
  <c r="P597" i="18"/>
  <c r="O597" i="18"/>
  <c r="I596" i="18"/>
  <c r="P596" i="18"/>
  <c r="O596" i="18"/>
  <c r="I595" i="18"/>
  <c r="P595" i="18"/>
  <c r="O595" i="18"/>
  <c r="I594" i="18"/>
  <c r="P594" i="18"/>
  <c r="O594" i="18"/>
  <c r="B594" i="18"/>
  <c r="I593" i="18"/>
  <c r="P593" i="18"/>
  <c r="O593" i="18"/>
  <c r="B593" i="18"/>
  <c r="I592" i="18"/>
  <c r="P592" i="18"/>
  <c r="O592" i="18"/>
  <c r="B592" i="18"/>
  <c r="I591" i="18"/>
  <c r="P591" i="18"/>
  <c r="O591" i="18"/>
  <c r="B591" i="18"/>
  <c r="I590" i="18"/>
  <c r="P590" i="18"/>
  <c r="O590" i="18"/>
  <c r="I589" i="18"/>
  <c r="P589" i="18"/>
  <c r="O589" i="18"/>
  <c r="I588" i="18"/>
  <c r="P588" i="18"/>
  <c r="O588" i="18"/>
  <c r="I587" i="18"/>
  <c r="P587" i="18"/>
  <c r="O587" i="18"/>
  <c r="B587" i="18"/>
  <c r="I586" i="18"/>
  <c r="P586" i="18"/>
  <c r="O586" i="18"/>
  <c r="I585" i="18"/>
  <c r="P585" i="18"/>
  <c r="O585" i="18"/>
  <c r="I584" i="18"/>
  <c r="P584" i="18"/>
  <c r="O584" i="18"/>
  <c r="B584" i="18"/>
  <c r="I583" i="18"/>
  <c r="P583" i="18"/>
  <c r="O583" i="18"/>
  <c r="I582" i="18"/>
  <c r="P582" i="18"/>
  <c r="O582" i="18"/>
  <c r="B582" i="18"/>
  <c r="I581" i="18"/>
  <c r="P581" i="18"/>
  <c r="O581" i="18"/>
  <c r="B581" i="18"/>
  <c r="I580" i="18"/>
  <c r="P580" i="18"/>
  <c r="O580" i="18"/>
  <c r="B580" i="18"/>
  <c r="I579" i="18"/>
  <c r="P579" i="18"/>
  <c r="O579" i="18"/>
  <c r="B579" i="18"/>
  <c r="I578" i="18"/>
  <c r="P578" i="18"/>
  <c r="O578" i="18"/>
  <c r="I577" i="18"/>
  <c r="P577" i="18"/>
  <c r="O577" i="18"/>
  <c r="B577" i="18"/>
  <c r="I576" i="18"/>
  <c r="P576" i="18"/>
  <c r="O576" i="18"/>
  <c r="I575" i="18"/>
  <c r="P575" i="18"/>
  <c r="O575" i="18"/>
  <c r="I574" i="18"/>
  <c r="P574" i="18"/>
  <c r="O574" i="18"/>
  <c r="B574" i="18"/>
  <c r="I573" i="18"/>
  <c r="P573" i="18"/>
  <c r="O573" i="18"/>
  <c r="B573" i="18"/>
  <c r="I572" i="18"/>
  <c r="P572" i="18"/>
  <c r="O572" i="18"/>
  <c r="B572" i="18"/>
  <c r="I571" i="18"/>
  <c r="P571" i="18"/>
  <c r="O571" i="18"/>
  <c r="I570" i="18"/>
  <c r="P570" i="18"/>
  <c r="O570" i="18"/>
  <c r="B570" i="18"/>
  <c r="I569" i="18"/>
  <c r="P569" i="18"/>
  <c r="O569" i="18"/>
  <c r="B569" i="18"/>
  <c r="I568" i="18"/>
  <c r="P568" i="18"/>
  <c r="O568" i="18"/>
  <c r="I567" i="18"/>
  <c r="P567" i="18"/>
  <c r="O567" i="18"/>
  <c r="B567" i="18"/>
  <c r="I566" i="18"/>
  <c r="P566" i="18"/>
  <c r="O566" i="18"/>
  <c r="B566" i="18"/>
  <c r="I565" i="18"/>
  <c r="P565" i="18"/>
  <c r="O565" i="18"/>
  <c r="I564" i="18"/>
  <c r="P564" i="18"/>
  <c r="O564" i="18"/>
  <c r="B564" i="18"/>
  <c r="I563" i="18"/>
  <c r="P563" i="18"/>
  <c r="O563" i="18"/>
  <c r="B563" i="18"/>
  <c r="I562" i="18"/>
  <c r="P562" i="18"/>
  <c r="O562" i="18"/>
  <c r="B562" i="18"/>
  <c r="I561" i="18"/>
  <c r="P561" i="18"/>
  <c r="O561" i="18"/>
  <c r="I560" i="18"/>
  <c r="P560" i="18"/>
  <c r="O560" i="18"/>
  <c r="I559" i="18"/>
  <c r="P559" i="18"/>
  <c r="O559" i="18"/>
  <c r="B559" i="18"/>
  <c r="I558" i="18"/>
  <c r="P558" i="18"/>
  <c r="O558" i="18"/>
  <c r="B558" i="18"/>
  <c r="I557" i="18"/>
  <c r="P557" i="18"/>
  <c r="O557" i="18"/>
  <c r="B557" i="18"/>
  <c r="I556" i="18"/>
  <c r="P556" i="18"/>
  <c r="O556" i="18"/>
  <c r="I555" i="18"/>
  <c r="P555" i="18"/>
  <c r="O555" i="18"/>
  <c r="B555" i="18"/>
  <c r="I554" i="18"/>
  <c r="P554" i="18"/>
  <c r="O554" i="18"/>
  <c r="I553" i="18"/>
  <c r="P553" i="18"/>
  <c r="O553" i="18"/>
  <c r="I552" i="18"/>
  <c r="P552" i="18"/>
  <c r="O552" i="18"/>
  <c r="I551" i="18"/>
  <c r="P551" i="18"/>
  <c r="O551" i="18"/>
  <c r="I550" i="18"/>
  <c r="P550" i="18"/>
  <c r="O550" i="18"/>
  <c r="I549" i="18"/>
  <c r="P549" i="18"/>
  <c r="O549" i="18"/>
  <c r="B549" i="18"/>
  <c r="I548" i="18"/>
  <c r="P548" i="18"/>
  <c r="O548" i="18"/>
  <c r="B548" i="18"/>
  <c r="I547" i="18"/>
  <c r="P547" i="18"/>
  <c r="O547" i="18"/>
  <c r="I546" i="18"/>
  <c r="P546" i="18"/>
  <c r="O546" i="18"/>
  <c r="B546" i="18"/>
  <c r="I545" i="18"/>
  <c r="P545" i="18"/>
  <c r="O545" i="18"/>
  <c r="B545" i="18"/>
  <c r="I544" i="18"/>
  <c r="P544" i="18"/>
  <c r="O544" i="18"/>
  <c r="I543" i="18"/>
  <c r="P543" i="18"/>
  <c r="O543" i="18"/>
  <c r="B543" i="18"/>
  <c r="I542" i="18"/>
  <c r="P542" i="18"/>
  <c r="O542" i="18"/>
  <c r="B542" i="18"/>
  <c r="I541" i="18"/>
  <c r="P541" i="18"/>
  <c r="O541" i="18"/>
  <c r="B541" i="18"/>
  <c r="I540" i="18"/>
  <c r="P540" i="18"/>
  <c r="O540" i="18"/>
  <c r="I539" i="18"/>
  <c r="P539" i="18"/>
  <c r="O539" i="18"/>
  <c r="I538" i="18"/>
  <c r="P538" i="18"/>
  <c r="O538" i="18"/>
  <c r="B538" i="18"/>
  <c r="I537" i="18"/>
  <c r="P537" i="18"/>
  <c r="O537" i="18"/>
  <c r="B537" i="18"/>
  <c r="I536" i="18"/>
  <c r="P536" i="18"/>
  <c r="O536" i="18"/>
  <c r="B536" i="18"/>
  <c r="I535" i="18"/>
  <c r="P535" i="18"/>
  <c r="O535" i="18"/>
  <c r="B535" i="18"/>
  <c r="I534" i="18"/>
  <c r="P534" i="18"/>
  <c r="O534" i="18"/>
  <c r="I533" i="18"/>
  <c r="P533" i="18"/>
  <c r="O533" i="18"/>
  <c r="I532" i="18"/>
  <c r="P532" i="18"/>
  <c r="O532" i="18"/>
  <c r="I531" i="18"/>
  <c r="P531" i="18"/>
  <c r="O531" i="18"/>
  <c r="I530" i="18"/>
  <c r="P530" i="18"/>
  <c r="O530" i="18"/>
  <c r="B530" i="18"/>
  <c r="I529" i="18"/>
  <c r="P529" i="18"/>
  <c r="O529" i="18"/>
  <c r="B529" i="18"/>
  <c r="I528" i="18"/>
  <c r="P528" i="18"/>
  <c r="O528" i="18"/>
  <c r="B528" i="18"/>
  <c r="I527" i="18"/>
  <c r="P527" i="18"/>
  <c r="O527" i="18"/>
  <c r="I526" i="18"/>
  <c r="P526" i="18"/>
  <c r="O526" i="18"/>
  <c r="I525" i="18"/>
  <c r="P525" i="18"/>
  <c r="O525" i="18"/>
  <c r="I524" i="18"/>
  <c r="P524" i="18"/>
  <c r="O524" i="18"/>
  <c r="I523" i="18"/>
  <c r="P523" i="18"/>
  <c r="O523" i="18"/>
  <c r="I522" i="18"/>
  <c r="P522" i="18"/>
  <c r="O522" i="18"/>
  <c r="B522" i="18"/>
  <c r="I521" i="18"/>
  <c r="P521" i="18"/>
  <c r="O521" i="18"/>
  <c r="B521" i="18"/>
  <c r="I520" i="18"/>
  <c r="P520" i="18"/>
  <c r="O520" i="18"/>
  <c r="B520" i="18"/>
  <c r="I519" i="18"/>
  <c r="P519" i="18"/>
  <c r="O519" i="18"/>
  <c r="I518" i="18"/>
  <c r="P518" i="18"/>
  <c r="O518" i="18"/>
  <c r="I517" i="18"/>
  <c r="P517" i="18"/>
  <c r="O517" i="18"/>
  <c r="I516" i="18"/>
  <c r="P516" i="18"/>
  <c r="O516" i="18"/>
  <c r="I515" i="18"/>
  <c r="P515" i="18"/>
  <c r="O515" i="18"/>
  <c r="I514" i="18"/>
  <c r="P514" i="18"/>
  <c r="O514" i="18"/>
  <c r="B514" i="18"/>
  <c r="I513" i="18"/>
  <c r="P513" i="18"/>
  <c r="O513" i="18"/>
  <c r="B513" i="18"/>
  <c r="I512" i="18"/>
  <c r="P512" i="18"/>
  <c r="O512" i="18"/>
  <c r="B512" i="18"/>
  <c r="I511" i="18"/>
  <c r="P511" i="18"/>
  <c r="O511" i="18"/>
  <c r="I510" i="18"/>
  <c r="P510" i="18"/>
  <c r="O510" i="18"/>
  <c r="I509" i="18"/>
  <c r="P509" i="18"/>
  <c r="O509" i="18"/>
  <c r="B509" i="18"/>
  <c r="I508" i="18"/>
  <c r="P508" i="18"/>
  <c r="O508" i="18"/>
  <c r="I507" i="18"/>
  <c r="P507" i="18"/>
  <c r="O507" i="18"/>
  <c r="I506" i="18"/>
  <c r="P506" i="18"/>
  <c r="O506" i="18"/>
  <c r="B506" i="18"/>
  <c r="I505" i="18"/>
  <c r="P505" i="18"/>
  <c r="O505" i="18"/>
  <c r="B505" i="18"/>
  <c r="I504" i="18"/>
  <c r="P504" i="18"/>
  <c r="O504" i="18"/>
  <c r="B504" i="18"/>
  <c r="I503" i="18"/>
  <c r="P503" i="18"/>
  <c r="O503" i="18"/>
  <c r="I502" i="18"/>
  <c r="P502" i="18"/>
  <c r="O502" i="18"/>
  <c r="I501" i="18"/>
  <c r="P501" i="18"/>
  <c r="O501" i="18"/>
  <c r="I500" i="18"/>
  <c r="P500" i="18"/>
  <c r="O500" i="18"/>
  <c r="I499" i="18"/>
  <c r="P499" i="18"/>
  <c r="O499" i="18"/>
  <c r="I498" i="18"/>
  <c r="P498" i="18"/>
  <c r="O498" i="18"/>
  <c r="B498" i="18"/>
  <c r="I497" i="18"/>
  <c r="P497" i="18"/>
  <c r="O497" i="18"/>
  <c r="B497" i="18"/>
  <c r="I496" i="18"/>
  <c r="P496" i="18"/>
  <c r="O496" i="18"/>
  <c r="B496" i="18"/>
  <c r="I495" i="18"/>
  <c r="P495" i="18"/>
  <c r="O495" i="18"/>
  <c r="I494" i="18"/>
  <c r="P494" i="18"/>
  <c r="O494" i="18"/>
  <c r="I493" i="18"/>
  <c r="P493" i="18"/>
  <c r="O493" i="18"/>
  <c r="B493" i="18"/>
  <c r="I492" i="18"/>
  <c r="P492" i="18"/>
  <c r="O492" i="18"/>
  <c r="I491" i="18"/>
  <c r="P491" i="18"/>
  <c r="O491" i="18"/>
  <c r="I490" i="18"/>
  <c r="P490" i="18"/>
  <c r="O490" i="18"/>
  <c r="B490" i="18"/>
  <c r="I489" i="18"/>
  <c r="P489" i="18"/>
  <c r="O489" i="18"/>
  <c r="B489" i="18"/>
  <c r="I488" i="18"/>
  <c r="P488" i="18"/>
  <c r="O488" i="18"/>
  <c r="B488" i="18"/>
  <c r="I487" i="18"/>
  <c r="P487" i="18"/>
  <c r="O487" i="18"/>
  <c r="I486" i="18"/>
  <c r="P486" i="18"/>
  <c r="O486" i="18"/>
  <c r="I485" i="18"/>
  <c r="P485" i="18"/>
  <c r="O485" i="18"/>
  <c r="I484" i="18"/>
  <c r="P484" i="18"/>
  <c r="O484" i="18"/>
  <c r="I483" i="18"/>
  <c r="P483" i="18"/>
  <c r="O483" i="18"/>
  <c r="I482" i="18"/>
  <c r="P482" i="18"/>
  <c r="O482" i="18"/>
  <c r="B482" i="18"/>
  <c r="I481" i="18"/>
  <c r="P481" i="18"/>
  <c r="O481" i="18"/>
  <c r="B481" i="18"/>
  <c r="I480" i="18"/>
  <c r="P480" i="18"/>
  <c r="O480" i="18"/>
  <c r="B480" i="18"/>
  <c r="I479" i="18"/>
  <c r="P479" i="18"/>
  <c r="O479" i="18"/>
  <c r="B479" i="18"/>
  <c r="I478" i="18"/>
  <c r="P478" i="18"/>
  <c r="O478" i="18"/>
  <c r="I477" i="18"/>
  <c r="P477" i="18"/>
  <c r="O477" i="18"/>
  <c r="B477" i="18"/>
  <c r="I476" i="18"/>
  <c r="P476" i="18"/>
  <c r="O476" i="18"/>
  <c r="I475" i="18"/>
  <c r="P475" i="18"/>
  <c r="O475" i="18"/>
  <c r="I474" i="18"/>
  <c r="P474" i="18"/>
  <c r="O474" i="18"/>
  <c r="B474" i="18"/>
  <c r="I473" i="18"/>
  <c r="P473" i="18"/>
  <c r="O473" i="18"/>
  <c r="B473" i="18"/>
  <c r="I472" i="18"/>
  <c r="P472" i="18"/>
  <c r="O472" i="18"/>
  <c r="B472" i="18"/>
  <c r="I471" i="18"/>
  <c r="P471" i="18"/>
  <c r="O471" i="18"/>
  <c r="I470" i="18"/>
  <c r="P470" i="18"/>
  <c r="O470" i="18"/>
  <c r="I469" i="18"/>
  <c r="P469" i="18"/>
  <c r="O469" i="18"/>
  <c r="B469" i="18"/>
  <c r="I468" i="18"/>
  <c r="P468" i="18"/>
  <c r="O468" i="18"/>
  <c r="I467" i="18"/>
  <c r="P467" i="18"/>
  <c r="O467" i="18"/>
  <c r="I466" i="18"/>
  <c r="P466" i="18"/>
  <c r="O466" i="18"/>
  <c r="I465" i="18"/>
  <c r="P465" i="18"/>
  <c r="O465" i="18"/>
  <c r="I464" i="18"/>
  <c r="P464" i="18"/>
  <c r="O464" i="18"/>
  <c r="I463" i="18"/>
  <c r="P463" i="18"/>
  <c r="O463" i="18"/>
  <c r="I462" i="18"/>
  <c r="P462" i="18"/>
  <c r="O462" i="18"/>
  <c r="I461" i="18"/>
  <c r="P461" i="18"/>
  <c r="O461" i="18"/>
  <c r="B461" i="18"/>
  <c r="I460" i="18"/>
  <c r="P460" i="18"/>
  <c r="O460" i="18"/>
  <c r="B460" i="18"/>
  <c r="I459" i="18"/>
  <c r="P459" i="18"/>
  <c r="O459" i="18"/>
  <c r="B459" i="18"/>
  <c r="I458" i="18"/>
  <c r="P458" i="18"/>
  <c r="O458" i="18"/>
  <c r="I457" i="18"/>
  <c r="P457" i="18"/>
  <c r="O457" i="18"/>
  <c r="I456" i="18"/>
  <c r="P456" i="18"/>
  <c r="O456" i="18"/>
  <c r="I455" i="18"/>
  <c r="P455" i="18"/>
  <c r="O455" i="18"/>
  <c r="I454" i="18"/>
  <c r="P454" i="18"/>
  <c r="O454" i="18"/>
  <c r="I453" i="18"/>
  <c r="P453" i="18"/>
  <c r="O453" i="18"/>
  <c r="B453" i="18"/>
  <c r="I452" i="18"/>
  <c r="P452" i="18"/>
  <c r="O452" i="18"/>
  <c r="B452" i="18"/>
  <c r="I451" i="18"/>
  <c r="P451" i="18"/>
  <c r="O451" i="18"/>
  <c r="B451" i="18"/>
  <c r="I450" i="18"/>
  <c r="P450" i="18"/>
  <c r="O450" i="18"/>
  <c r="I449" i="18"/>
  <c r="P449" i="18"/>
  <c r="O449" i="18"/>
  <c r="I448" i="18"/>
  <c r="P448" i="18"/>
  <c r="O448" i="18"/>
  <c r="I447" i="18"/>
  <c r="P447" i="18"/>
  <c r="O447" i="18"/>
  <c r="I446" i="18"/>
  <c r="P446" i="18"/>
  <c r="O446" i="18"/>
  <c r="I445" i="18"/>
  <c r="P445" i="18"/>
  <c r="O445" i="18"/>
  <c r="B445" i="18"/>
  <c r="I444" i="18"/>
  <c r="P444" i="18"/>
  <c r="O444" i="18"/>
  <c r="B444" i="18"/>
  <c r="I443" i="18"/>
  <c r="P443" i="18"/>
  <c r="O443" i="18"/>
  <c r="I442" i="18"/>
  <c r="P442" i="18"/>
  <c r="O442" i="18"/>
  <c r="I441" i="18"/>
  <c r="P441" i="18"/>
  <c r="O441" i="18"/>
  <c r="B441" i="18"/>
  <c r="I440" i="18"/>
  <c r="P440" i="18"/>
  <c r="O440" i="18"/>
  <c r="B440" i="18"/>
  <c r="I439" i="18"/>
  <c r="P439" i="18"/>
  <c r="O439" i="18"/>
  <c r="I438" i="18"/>
  <c r="P438" i="18"/>
  <c r="O438" i="18"/>
  <c r="I437" i="18"/>
  <c r="P437" i="18"/>
  <c r="O437" i="18"/>
  <c r="B437" i="18"/>
  <c r="I436" i="18"/>
  <c r="P436" i="18"/>
  <c r="O436" i="18"/>
  <c r="I435" i="18"/>
  <c r="P435" i="18"/>
  <c r="O435" i="18"/>
  <c r="B435" i="18"/>
  <c r="I434" i="18"/>
  <c r="P434" i="18"/>
  <c r="O434" i="18"/>
  <c r="I433" i="18"/>
  <c r="P433" i="18"/>
  <c r="O433" i="18"/>
  <c r="B433" i="18"/>
  <c r="I432" i="18"/>
  <c r="P432" i="18"/>
  <c r="O432" i="18"/>
  <c r="B432" i="18"/>
  <c r="I431" i="18"/>
  <c r="P431" i="18"/>
  <c r="O431" i="18"/>
  <c r="I430" i="18"/>
  <c r="P430" i="18"/>
  <c r="O430" i="18"/>
  <c r="B430" i="18"/>
  <c r="I429" i="18"/>
  <c r="P429" i="18"/>
  <c r="O429" i="18"/>
  <c r="I428" i="18"/>
  <c r="P428" i="18"/>
  <c r="O428" i="18"/>
  <c r="I427" i="18"/>
  <c r="P427" i="18"/>
  <c r="O427" i="18"/>
  <c r="B427" i="18"/>
  <c r="I426" i="18"/>
  <c r="P426" i="18"/>
  <c r="O426" i="18"/>
  <c r="I425" i="18"/>
  <c r="P425" i="18"/>
  <c r="O425" i="18"/>
  <c r="B425" i="18"/>
  <c r="I424" i="18"/>
  <c r="P424" i="18"/>
  <c r="O424" i="18"/>
  <c r="B424" i="18"/>
  <c r="I423" i="18"/>
  <c r="P423" i="18"/>
  <c r="O423" i="18"/>
  <c r="B423" i="18"/>
  <c r="I422" i="18"/>
  <c r="P422" i="18"/>
  <c r="O422" i="18"/>
  <c r="B422" i="18"/>
  <c r="I421" i="18"/>
  <c r="P421" i="18"/>
  <c r="O421" i="18"/>
  <c r="I420" i="18"/>
  <c r="P420" i="18"/>
  <c r="O420" i="18"/>
  <c r="I419" i="18"/>
  <c r="P419" i="18"/>
  <c r="O419" i="18"/>
  <c r="B419" i="18"/>
  <c r="I418" i="18"/>
  <c r="P418" i="18"/>
  <c r="O418" i="18"/>
  <c r="I417" i="18"/>
  <c r="P417" i="18"/>
  <c r="O417" i="18"/>
  <c r="B417" i="18"/>
  <c r="I416" i="18"/>
  <c r="P416" i="18"/>
  <c r="O416" i="18"/>
  <c r="B416" i="18"/>
  <c r="I415" i="18"/>
  <c r="P415" i="18"/>
  <c r="O415" i="18"/>
  <c r="I414" i="18"/>
  <c r="P414" i="18"/>
  <c r="O414" i="18"/>
  <c r="I413" i="18"/>
  <c r="P413" i="18"/>
  <c r="O413" i="18"/>
  <c r="B413" i="18"/>
  <c r="I412" i="18"/>
  <c r="P412" i="18"/>
  <c r="O412" i="18"/>
  <c r="B412" i="18"/>
  <c r="I411" i="18"/>
  <c r="P411" i="18"/>
  <c r="O411" i="18"/>
  <c r="I410" i="18"/>
  <c r="P410" i="18"/>
  <c r="O410" i="18"/>
  <c r="I409" i="18"/>
  <c r="P409" i="18"/>
  <c r="O409" i="18"/>
  <c r="B409" i="18"/>
  <c r="I408" i="18"/>
  <c r="P408" i="18"/>
  <c r="O408" i="18"/>
  <c r="B408" i="18"/>
  <c r="I407" i="18"/>
  <c r="P407" i="18"/>
  <c r="O407" i="18"/>
  <c r="I406" i="18"/>
  <c r="P406" i="18"/>
  <c r="O406" i="18"/>
  <c r="B406" i="18"/>
  <c r="P405" i="18"/>
  <c r="O405" i="18"/>
  <c r="I404" i="18"/>
  <c r="P404" i="18"/>
  <c r="O404" i="18"/>
  <c r="B404" i="18"/>
  <c r="I403" i="18"/>
  <c r="P403" i="18"/>
  <c r="O403" i="18"/>
  <c r="B403" i="18"/>
  <c r="I402" i="18"/>
  <c r="P402" i="18"/>
  <c r="O402" i="18"/>
  <c r="I401" i="18"/>
  <c r="P401" i="18"/>
  <c r="O401" i="18"/>
  <c r="P400" i="18"/>
  <c r="O400" i="18"/>
  <c r="I399" i="18"/>
  <c r="P399" i="18"/>
  <c r="O399" i="18"/>
  <c r="B399" i="18"/>
  <c r="I398" i="18"/>
  <c r="P398" i="18"/>
  <c r="O398" i="18"/>
  <c r="B398" i="18"/>
  <c r="I397" i="18"/>
  <c r="P397" i="18"/>
  <c r="O397" i="18"/>
  <c r="B397" i="18"/>
  <c r="I396" i="18"/>
  <c r="P396" i="18"/>
  <c r="O396" i="18"/>
  <c r="B396" i="18"/>
  <c r="I395" i="18"/>
  <c r="P395" i="18"/>
  <c r="O395" i="18"/>
  <c r="B395" i="18"/>
  <c r="I394" i="18"/>
  <c r="P394" i="18"/>
  <c r="O394" i="18"/>
  <c r="B394" i="18"/>
  <c r="I393" i="18"/>
  <c r="P393" i="18"/>
  <c r="O393" i="18"/>
  <c r="I392" i="18"/>
  <c r="P392" i="18"/>
  <c r="O392" i="18"/>
  <c r="I391" i="18"/>
  <c r="P391" i="18"/>
  <c r="O391" i="18"/>
  <c r="I390" i="18"/>
  <c r="P390" i="18"/>
  <c r="O390" i="18"/>
  <c r="B390" i="18"/>
  <c r="I389" i="18"/>
  <c r="P389" i="18"/>
  <c r="O389" i="18"/>
  <c r="B389" i="18"/>
  <c r="I388" i="18"/>
  <c r="P388" i="18"/>
  <c r="O388" i="18"/>
  <c r="I387" i="18"/>
  <c r="P387" i="18"/>
  <c r="O387" i="18"/>
  <c r="I386" i="18"/>
  <c r="P386" i="18"/>
  <c r="O386" i="18"/>
  <c r="B386" i="18"/>
  <c r="I385" i="18"/>
  <c r="P385" i="18"/>
  <c r="O385" i="18"/>
  <c r="I384" i="18"/>
  <c r="P384" i="18"/>
  <c r="O384" i="18"/>
  <c r="B384" i="18"/>
  <c r="I383" i="18"/>
  <c r="P383" i="18"/>
  <c r="O383" i="18"/>
  <c r="B383" i="18"/>
  <c r="I382" i="18"/>
  <c r="P382" i="18"/>
  <c r="O382" i="18"/>
  <c r="B382" i="18"/>
  <c r="I381" i="18"/>
  <c r="P381" i="18"/>
  <c r="O381" i="18"/>
  <c r="I380" i="18"/>
  <c r="P380" i="18"/>
  <c r="O380" i="18"/>
  <c r="I379" i="18"/>
  <c r="P379" i="18"/>
  <c r="O379" i="18"/>
  <c r="B379" i="18"/>
  <c r="I378" i="18"/>
  <c r="P378" i="18"/>
  <c r="O378" i="18"/>
  <c r="I377" i="18"/>
  <c r="P377" i="18"/>
  <c r="O377" i="18"/>
  <c r="I376" i="18"/>
  <c r="P376" i="18"/>
  <c r="O376" i="18"/>
  <c r="B376" i="18"/>
  <c r="I375" i="18"/>
  <c r="P375" i="18"/>
  <c r="O375" i="18"/>
  <c r="B375" i="18"/>
  <c r="I374" i="18"/>
  <c r="P374" i="18"/>
  <c r="O374" i="18"/>
  <c r="B374" i="18"/>
  <c r="I373" i="18"/>
  <c r="P373" i="18"/>
  <c r="O373" i="18"/>
  <c r="I372" i="18"/>
  <c r="P372" i="18"/>
  <c r="O372" i="18"/>
  <c r="I371" i="18"/>
  <c r="P371" i="18"/>
  <c r="O371" i="18"/>
  <c r="B371" i="18"/>
  <c r="I370" i="18"/>
  <c r="P370" i="18"/>
  <c r="O370" i="18"/>
  <c r="I369" i="18"/>
  <c r="P369" i="18"/>
  <c r="O369" i="18"/>
  <c r="I368" i="18"/>
  <c r="P368" i="18"/>
  <c r="O368" i="18"/>
  <c r="B368" i="18"/>
  <c r="I367" i="18"/>
  <c r="P367" i="18"/>
  <c r="O367" i="18"/>
  <c r="B367" i="18"/>
  <c r="I366" i="18"/>
  <c r="P366" i="18"/>
  <c r="O366" i="18"/>
  <c r="B366" i="18"/>
  <c r="I365" i="18"/>
  <c r="P365" i="18"/>
  <c r="O365" i="18"/>
  <c r="I364" i="18"/>
  <c r="P364" i="18"/>
  <c r="O364" i="18"/>
  <c r="I363" i="18"/>
  <c r="P363" i="18"/>
  <c r="O363" i="18"/>
  <c r="B363" i="18"/>
  <c r="I362" i="18"/>
  <c r="P362" i="18"/>
  <c r="O362" i="18"/>
  <c r="I361" i="18"/>
  <c r="P361" i="18"/>
  <c r="O361" i="18"/>
  <c r="I360" i="18"/>
  <c r="P360" i="18"/>
  <c r="O360" i="18"/>
  <c r="B360" i="18"/>
  <c r="I359" i="18"/>
  <c r="P359" i="18"/>
  <c r="O359" i="18"/>
  <c r="B359" i="18"/>
  <c r="I358" i="18"/>
  <c r="P358" i="18"/>
  <c r="O358" i="18"/>
  <c r="B358" i="18"/>
  <c r="I357" i="18"/>
  <c r="P357" i="18"/>
  <c r="O357" i="18"/>
  <c r="I356" i="18"/>
  <c r="P356" i="18"/>
  <c r="O356" i="18"/>
  <c r="I355" i="18"/>
  <c r="P355" i="18"/>
  <c r="O355" i="18"/>
  <c r="B355" i="18"/>
  <c r="I354" i="18"/>
  <c r="P354" i="18"/>
  <c r="O354" i="18"/>
  <c r="I353" i="18"/>
  <c r="P353" i="18"/>
  <c r="O353" i="18"/>
  <c r="I352" i="18"/>
  <c r="P352" i="18"/>
  <c r="O352" i="18"/>
  <c r="B352" i="18"/>
  <c r="I351" i="18"/>
  <c r="P351" i="18"/>
  <c r="O351" i="18"/>
  <c r="B351" i="18"/>
  <c r="I350" i="18"/>
  <c r="P350" i="18"/>
  <c r="O350" i="18"/>
  <c r="B350" i="18"/>
  <c r="I349" i="18"/>
  <c r="P349" i="18"/>
  <c r="O349" i="18"/>
  <c r="I348" i="18"/>
  <c r="P348" i="18"/>
  <c r="O348" i="18"/>
  <c r="I347" i="18"/>
  <c r="P347" i="18"/>
  <c r="O347" i="18"/>
  <c r="B347" i="18"/>
  <c r="I346" i="18"/>
  <c r="P346" i="18"/>
  <c r="O346" i="18"/>
  <c r="I345" i="18"/>
  <c r="P345" i="18"/>
  <c r="O345" i="18"/>
  <c r="I344" i="18"/>
  <c r="P344" i="18"/>
  <c r="O344" i="18"/>
  <c r="B344" i="18"/>
  <c r="I343" i="18"/>
  <c r="P343" i="18"/>
  <c r="O343" i="18"/>
  <c r="B343" i="18"/>
  <c r="I342" i="18"/>
  <c r="P342" i="18"/>
  <c r="O342" i="18"/>
  <c r="B342" i="18"/>
  <c r="I341" i="18"/>
  <c r="P341" i="18"/>
  <c r="O341" i="18"/>
  <c r="I340" i="18"/>
  <c r="P340" i="18"/>
  <c r="O340" i="18"/>
  <c r="I339" i="18"/>
  <c r="P339" i="18"/>
  <c r="O339" i="18"/>
  <c r="B339" i="18"/>
  <c r="I338" i="18"/>
  <c r="P338" i="18"/>
  <c r="O338" i="18"/>
  <c r="I337" i="18"/>
  <c r="P337" i="18"/>
  <c r="O337" i="18"/>
  <c r="I336" i="18"/>
  <c r="P336" i="18"/>
  <c r="O336" i="18"/>
  <c r="B336" i="18"/>
  <c r="I335" i="18"/>
  <c r="P335" i="18"/>
  <c r="O335" i="18"/>
  <c r="B335" i="18"/>
  <c r="I334" i="18"/>
  <c r="P334" i="18"/>
  <c r="O334" i="18"/>
  <c r="B334" i="18"/>
  <c r="I333" i="18"/>
  <c r="P333" i="18"/>
  <c r="O333" i="18"/>
  <c r="I332" i="18"/>
  <c r="P332" i="18"/>
  <c r="O332" i="18"/>
  <c r="I331" i="18"/>
  <c r="P331" i="18"/>
  <c r="O331" i="18"/>
  <c r="B331" i="18"/>
  <c r="I330" i="18"/>
  <c r="P330" i="18"/>
  <c r="O330" i="18"/>
  <c r="I329" i="18"/>
  <c r="P329" i="18"/>
  <c r="O329" i="18"/>
  <c r="I328" i="18"/>
  <c r="P328" i="18"/>
  <c r="O328" i="18"/>
  <c r="B328" i="18"/>
  <c r="I327" i="18"/>
  <c r="P327" i="18"/>
  <c r="O327" i="18"/>
  <c r="B327" i="18"/>
  <c r="I326" i="18"/>
  <c r="P326" i="18"/>
  <c r="O326" i="18"/>
  <c r="B326" i="18"/>
  <c r="I325" i="18"/>
  <c r="P325" i="18"/>
  <c r="O325" i="18"/>
  <c r="I324" i="18"/>
  <c r="P324" i="18"/>
  <c r="O324" i="18"/>
  <c r="I323" i="18"/>
  <c r="P323" i="18"/>
  <c r="O323" i="18"/>
  <c r="B323" i="18"/>
  <c r="I322" i="18"/>
  <c r="P322" i="18"/>
  <c r="O322" i="18"/>
  <c r="I321" i="18"/>
  <c r="P321" i="18"/>
  <c r="O321" i="18"/>
  <c r="I320" i="18"/>
  <c r="P320" i="18"/>
  <c r="O320" i="18"/>
  <c r="B320" i="18"/>
  <c r="I319" i="18"/>
  <c r="P319" i="18"/>
  <c r="O319" i="18"/>
  <c r="B319" i="18"/>
  <c r="I318" i="18"/>
  <c r="P318" i="18"/>
  <c r="O318" i="18"/>
  <c r="B318" i="18"/>
  <c r="I317" i="18"/>
  <c r="P317" i="18"/>
  <c r="O317" i="18"/>
  <c r="I316" i="18"/>
  <c r="P316" i="18"/>
  <c r="O316" i="18"/>
  <c r="I315" i="18"/>
  <c r="P315" i="18"/>
  <c r="O315" i="18"/>
  <c r="B315" i="18"/>
  <c r="I314" i="18"/>
  <c r="P314" i="18"/>
  <c r="O314" i="18"/>
  <c r="I313" i="18"/>
  <c r="P313" i="18"/>
  <c r="O313" i="18"/>
  <c r="I312" i="18"/>
  <c r="P312" i="18"/>
  <c r="O312" i="18"/>
  <c r="B312" i="18"/>
  <c r="I311" i="18"/>
  <c r="P311" i="18"/>
  <c r="O311" i="18"/>
  <c r="B311" i="18"/>
  <c r="I310" i="18"/>
  <c r="P310" i="18"/>
  <c r="O310" i="18"/>
  <c r="B310" i="18"/>
  <c r="I309" i="18"/>
  <c r="P309" i="18"/>
  <c r="O309" i="18"/>
  <c r="I308" i="18"/>
  <c r="P308" i="18"/>
  <c r="O308" i="18"/>
  <c r="I307" i="18"/>
  <c r="P307" i="18"/>
  <c r="O307" i="18"/>
  <c r="B307" i="18"/>
  <c r="I306" i="18"/>
  <c r="P306" i="18"/>
  <c r="O306" i="18"/>
  <c r="I305" i="18"/>
  <c r="P305" i="18"/>
  <c r="O305" i="18"/>
  <c r="I304" i="18"/>
  <c r="P304" i="18"/>
  <c r="O304" i="18"/>
  <c r="B304" i="18"/>
  <c r="I303" i="18"/>
  <c r="P303" i="18"/>
  <c r="O303" i="18"/>
  <c r="B303" i="18"/>
  <c r="I302" i="18"/>
  <c r="P302" i="18"/>
  <c r="O302" i="18"/>
  <c r="B302" i="18"/>
  <c r="I301" i="18"/>
  <c r="P301" i="18"/>
  <c r="O301" i="18"/>
  <c r="I300" i="18"/>
  <c r="P300" i="18"/>
  <c r="O300" i="18"/>
  <c r="I299" i="18"/>
  <c r="P299" i="18"/>
  <c r="O299" i="18"/>
  <c r="B299" i="18"/>
  <c r="I298" i="18"/>
  <c r="P298" i="18"/>
  <c r="O298" i="18"/>
  <c r="I297" i="18"/>
  <c r="P297" i="18"/>
  <c r="O297" i="18"/>
  <c r="I296" i="18"/>
  <c r="P296" i="18"/>
  <c r="O296" i="18"/>
  <c r="B296" i="18"/>
  <c r="I295" i="18"/>
  <c r="P295" i="18"/>
  <c r="O295" i="18"/>
  <c r="B295" i="18"/>
  <c r="I294" i="18"/>
  <c r="P294" i="18"/>
  <c r="O294" i="18"/>
  <c r="B294" i="18"/>
  <c r="I293" i="18"/>
  <c r="P293" i="18"/>
  <c r="O293" i="18"/>
  <c r="I292" i="18"/>
  <c r="P292" i="18"/>
  <c r="O292" i="18"/>
  <c r="I291" i="18"/>
  <c r="P291" i="18"/>
  <c r="O291" i="18"/>
  <c r="I290" i="18"/>
  <c r="P290" i="18"/>
  <c r="O290" i="18"/>
  <c r="B290" i="18"/>
  <c r="I289" i="18"/>
  <c r="P289" i="18"/>
  <c r="O289" i="18"/>
  <c r="I288" i="18"/>
  <c r="P288" i="18"/>
  <c r="O288" i="18"/>
  <c r="B288" i="18"/>
  <c r="I287" i="18"/>
  <c r="P287" i="18"/>
  <c r="O287" i="18"/>
  <c r="B287" i="18"/>
  <c r="I286" i="18"/>
  <c r="P286" i="18"/>
  <c r="O286" i="18"/>
  <c r="B286" i="18"/>
  <c r="I285" i="18"/>
  <c r="P285" i="18"/>
  <c r="O285" i="18"/>
  <c r="B285" i="18"/>
  <c r="I284" i="18"/>
  <c r="P284" i="18"/>
  <c r="O284" i="18"/>
  <c r="I283" i="18"/>
  <c r="P283" i="18"/>
  <c r="O283" i="18"/>
  <c r="B283" i="18"/>
  <c r="I282" i="18"/>
  <c r="P282" i="18"/>
  <c r="O282" i="18"/>
  <c r="B282" i="18"/>
  <c r="I281" i="18"/>
  <c r="P281" i="18"/>
  <c r="O281" i="18"/>
  <c r="I280" i="18"/>
  <c r="P280" i="18"/>
  <c r="O280" i="18"/>
  <c r="I279" i="18"/>
  <c r="P279" i="18"/>
  <c r="O279" i="18"/>
  <c r="B279" i="18"/>
  <c r="I278" i="18"/>
  <c r="P278" i="18"/>
  <c r="O278" i="18"/>
  <c r="B278" i="18"/>
  <c r="I277" i="18"/>
  <c r="P277" i="18"/>
  <c r="O277" i="18"/>
  <c r="B277" i="18"/>
  <c r="I276" i="18"/>
  <c r="P276" i="18"/>
  <c r="O276" i="18"/>
  <c r="I275" i="18"/>
  <c r="P275" i="18"/>
  <c r="O275" i="18"/>
  <c r="B275" i="18"/>
  <c r="I274" i="18"/>
  <c r="P274" i="18"/>
  <c r="O274" i="18"/>
  <c r="I273" i="18"/>
  <c r="P273" i="18"/>
  <c r="O273" i="18"/>
  <c r="I272" i="18"/>
  <c r="P272" i="18"/>
  <c r="O272" i="18"/>
  <c r="B272" i="18"/>
  <c r="I271" i="18"/>
  <c r="P271" i="18"/>
  <c r="O271" i="18"/>
  <c r="B271" i="18"/>
  <c r="I270" i="18"/>
  <c r="P270" i="18"/>
  <c r="O270" i="18"/>
  <c r="B270" i="18"/>
  <c r="I269" i="18"/>
  <c r="P269" i="18"/>
  <c r="O269" i="18"/>
  <c r="B269" i="18"/>
  <c r="I268" i="18"/>
  <c r="P268" i="18"/>
  <c r="O268" i="18"/>
  <c r="I267" i="18"/>
  <c r="P267" i="18"/>
  <c r="O267" i="18"/>
  <c r="I266" i="18"/>
  <c r="P266" i="18"/>
  <c r="O266" i="18"/>
  <c r="B266" i="18"/>
  <c r="I265" i="18"/>
  <c r="P265" i="18"/>
  <c r="O265" i="18"/>
  <c r="I264" i="18"/>
  <c r="P264" i="18"/>
  <c r="O264" i="18"/>
  <c r="B264" i="18"/>
  <c r="I263" i="18"/>
  <c r="P263" i="18"/>
  <c r="O263" i="18"/>
  <c r="B263" i="18"/>
  <c r="I262" i="18"/>
  <c r="P262" i="18"/>
  <c r="O262" i="18"/>
  <c r="I261" i="18"/>
  <c r="P261" i="18"/>
  <c r="O261" i="18"/>
  <c r="I260" i="18"/>
  <c r="P260" i="18"/>
  <c r="O260" i="18"/>
  <c r="B260" i="18"/>
  <c r="I259" i="18"/>
  <c r="P259" i="18"/>
  <c r="O259" i="18"/>
  <c r="B259" i="18"/>
  <c r="I258" i="18"/>
  <c r="P258" i="18"/>
  <c r="O258" i="18"/>
  <c r="B258" i="18"/>
  <c r="I257" i="18"/>
  <c r="P257" i="18"/>
  <c r="O257" i="18"/>
  <c r="I256" i="18"/>
  <c r="P256" i="18"/>
  <c r="O256" i="18"/>
  <c r="B256" i="18"/>
  <c r="I255" i="18"/>
  <c r="P255" i="18"/>
  <c r="O255" i="18"/>
  <c r="B255" i="18"/>
  <c r="I254" i="18"/>
  <c r="P254" i="18"/>
  <c r="O254" i="18"/>
  <c r="B254" i="18"/>
  <c r="I253" i="18"/>
  <c r="P253" i="18"/>
  <c r="O253" i="18"/>
  <c r="I252" i="18"/>
  <c r="P252" i="18"/>
  <c r="O252" i="18"/>
  <c r="B252" i="18"/>
  <c r="I251" i="18"/>
  <c r="P251" i="18"/>
  <c r="O251" i="18"/>
  <c r="B251" i="18"/>
  <c r="I250" i="18"/>
  <c r="P250" i="18"/>
  <c r="O250" i="18"/>
  <c r="B250" i="18"/>
  <c r="I249" i="18"/>
  <c r="P249" i="18"/>
  <c r="O249" i="18"/>
  <c r="I248" i="18"/>
  <c r="P248" i="18"/>
  <c r="O248" i="18"/>
  <c r="I247" i="18"/>
  <c r="P247" i="18"/>
  <c r="O247" i="18"/>
  <c r="B247" i="18"/>
  <c r="I246" i="18"/>
  <c r="P246" i="18"/>
  <c r="O246" i="18"/>
  <c r="B246" i="18"/>
  <c r="I245" i="18"/>
  <c r="P245" i="18"/>
  <c r="O245" i="18"/>
  <c r="B245" i="18"/>
  <c r="I244" i="18"/>
  <c r="P244" i="18"/>
  <c r="O244" i="18"/>
  <c r="I243" i="18"/>
  <c r="P243" i="18"/>
  <c r="O243" i="18"/>
  <c r="B243" i="18"/>
  <c r="I242" i="18"/>
  <c r="P242" i="18"/>
  <c r="O242" i="18"/>
  <c r="I241" i="18"/>
  <c r="P241" i="18"/>
  <c r="O241" i="18"/>
  <c r="I240" i="18"/>
  <c r="P240" i="18"/>
  <c r="O240" i="18"/>
  <c r="B240" i="18"/>
  <c r="I239" i="18"/>
  <c r="P239" i="18"/>
  <c r="O239" i="18"/>
  <c r="B239" i="18"/>
  <c r="I238" i="18"/>
  <c r="P238" i="18"/>
  <c r="O238" i="18"/>
  <c r="B238" i="18"/>
  <c r="I237" i="18"/>
  <c r="P237" i="18"/>
  <c r="O237" i="18"/>
  <c r="B237" i="18"/>
  <c r="I236" i="18"/>
  <c r="P236" i="18"/>
  <c r="O236" i="18"/>
  <c r="B236" i="18"/>
  <c r="I235" i="18"/>
  <c r="P235" i="18"/>
  <c r="O235" i="18"/>
  <c r="B235" i="18"/>
  <c r="I234" i="18"/>
  <c r="P234" i="18"/>
  <c r="O234" i="18"/>
  <c r="B234" i="18"/>
  <c r="I233" i="18"/>
  <c r="P233" i="18"/>
  <c r="O233" i="18"/>
  <c r="B233" i="18"/>
  <c r="I232" i="18"/>
  <c r="P232" i="18"/>
  <c r="O232" i="18"/>
  <c r="I231" i="18"/>
  <c r="P231" i="18"/>
  <c r="O231" i="18"/>
  <c r="B231" i="18"/>
  <c r="I230" i="18"/>
  <c r="P230" i="18"/>
  <c r="O230" i="18"/>
  <c r="I229" i="18"/>
  <c r="P229" i="18"/>
  <c r="O229" i="18"/>
  <c r="I228" i="18"/>
  <c r="P228" i="18"/>
  <c r="O228" i="18"/>
  <c r="B228" i="18"/>
  <c r="I227" i="18"/>
  <c r="P227" i="18"/>
  <c r="O227" i="18"/>
  <c r="B227" i="18"/>
  <c r="I226" i="18"/>
  <c r="P226" i="18"/>
  <c r="O226" i="18"/>
  <c r="B226" i="18"/>
  <c r="I225" i="18"/>
  <c r="P225" i="18"/>
  <c r="O225" i="18"/>
  <c r="B225" i="18"/>
  <c r="I224" i="18"/>
  <c r="P224" i="18"/>
  <c r="O224" i="18"/>
  <c r="B224" i="18"/>
  <c r="I223" i="18"/>
  <c r="P223" i="18"/>
  <c r="O223" i="18"/>
  <c r="I222" i="18"/>
  <c r="P222" i="18"/>
  <c r="O222" i="18"/>
  <c r="I221" i="18"/>
  <c r="P221" i="18"/>
  <c r="O221" i="18"/>
  <c r="I220" i="18"/>
  <c r="P220" i="18"/>
  <c r="O220" i="18"/>
  <c r="B220" i="18"/>
  <c r="I219" i="18"/>
  <c r="P219" i="18"/>
  <c r="O219" i="18"/>
  <c r="B219" i="18"/>
  <c r="I218" i="18"/>
  <c r="P218" i="18"/>
  <c r="O218" i="18"/>
  <c r="B218" i="18"/>
  <c r="I217" i="18"/>
  <c r="P217" i="18"/>
  <c r="O217" i="18"/>
  <c r="B217" i="18"/>
  <c r="I216" i="18"/>
  <c r="P216" i="18"/>
  <c r="O216" i="18"/>
  <c r="B216" i="18"/>
  <c r="I215" i="18"/>
  <c r="P215" i="18"/>
  <c r="O215" i="18"/>
  <c r="B215" i="18"/>
  <c r="I214" i="18"/>
  <c r="P214" i="18"/>
  <c r="O214" i="18"/>
  <c r="I213" i="18"/>
  <c r="P213" i="18"/>
  <c r="O213" i="18"/>
  <c r="B213" i="18"/>
  <c r="I212" i="18"/>
  <c r="P212" i="18"/>
  <c r="O212" i="18"/>
  <c r="B212" i="18"/>
  <c r="I211" i="18"/>
  <c r="P211" i="18"/>
  <c r="O211" i="18"/>
  <c r="B211" i="18"/>
  <c r="I210" i="18"/>
  <c r="P210" i="18"/>
  <c r="O210" i="18"/>
  <c r="B210" i="18"/>
  <c r="I209" i="18"/>
  <c r="P209" i="18"/>
  <c r="O209" i="18"/>
  <c r="B209" i="18"/>
  <c r="I208" i="18"/>
  <c r="P208" i="18"/>
  <c r="O208" i="18"/>
  <c r="B208" i="18"/>
  <c r="I207" i="18"/>
  <c r="P207" i="18"/>
  <c r="O207" i="18"/>
  <c r="I206" i="18"/>
  <c r="P206" i="18"/>
  <c r="O206" i="18"/>
  <c r="I205" i="18"/>
  <c r="P205" i="18"/>
  <c r="O205" i="18"/>
  <c r="I204" i="18"/>
  <c r="P204" i="18"/>
  <c r="O204" i="18"/>
  <c r="B204" i="18"/>
  <c r="I203" i="18"/>
  <c r="P203" i="18"/>
  <c r="O203" i="18"/>
  <c r="B203" i="18"/>
  <c r="I202" i="18"/>
  <c r="P202" i="18"/>
  <c r="O202" i="18"/>
  <c r="B202" i="18"/>
  <c r="I201" i="18"/>
  <c r="P201" i="18"/>
  <c r="O201" i="18"/>
  <c r="B201" i="18"/>
  <c r="I200" i="18"/>
  <c r="P200" i="18"/>
  <c r="O200" i="18"/>
  <c r="I199" i="18"/>
  <c r="P199" i="18"/>
  <c r="O199" i="18"/>
  <c r="B199" i="18"/>
  <c r="I198" i="18"/>
  <c r="P198" i="18"/>
  <c r="O198" i="18"/>
  <c r="I197" i="18"/>
  <c r="P197" i="18"/>
  <c r="O197" i="18"/>
  <c r="I196" i="18"/>
  <c r="P196" i="18"/>
  <c r="O196" i="18"/>
  <c r="B196" i="18"/>
  <c r="I195" i="18"/>
  <c r="P195" i="18"/>
  <c r="O195" i="18"/>
  <c r="B195" i="18"/>
  <c r="I194" i="18"/>
  <c r="P194" i="18"/>
  <c r="O194" i="18"/>
  <c r="B194" i="18"/>
  <c r="I193" i="18"/>
  <c r="P193" i="18"/>
  <c r="O193" i="18"/>
  <c r="B193" i="18"/>
  <c r="I192" i="18"/>
  <c r="P192" i="18"/>
  <c r="O192" i="18"/>
  <c r="B192" i="18"/>
  <c r="I191" i="18"/>
  <c r="P191" i="18"/>
  <c r="O191" i="18"/>
  <c r="I190" i="18"/>
  <c r="P190" i="18"/>
  <c r="O190" i="18"/>
  <c r="I189" i="18"/>
  <c r="P189" i="18"/>
  <c r="O189" i="18"/>
  <c r="I188" i="18"/>
  <c r="P188" i="18"/>
  <c r="O188" i="18"/>
  <c r="B188" i="18"/>
  <c r="I187" i="18"/>
  <c r="P187" i="18"/>
  <c r="O187" i="18"/>
  <c r="B187" i="18"/>
  <c r="I186" i="18"/>
  <c r="P186" i="18"/>
  <c r="O186" i="18"/>
  <c r="B186" i="18"/>
  <c r="I185" i="18"/>
  <c r="P185" i="18"/>
  <c r="O185" i="18"/>
  <c r="B185" i="18"/>
  <c r="I184" i="18"/>
  <c r="P184" i="18"/>
  <c r="O184" i="18"/>
  <c r="B184" i="18"/>
  <c r="I183" i="18"/>
  <c r="P183" i="18"/>
  <c r="O183" i="18"/>
  <c r="B183" i="18"/>
  <c r="I182" i="18"/>
  <c r="P182" i="18"/>
  <c r="O182" i="18"/>
  <c r="I181" i="18"/>
  <c r="P181" i="18"/>
  <c r="O181" i="18"/>
  <c r="B181" i="18"/>
  <c r="I180" i="18"/>
  <c r="P180" i="18"/>
  <c r="O180" i="18"/>
  <c r="B180" i="18"/>
  <c r="I179" i="18"/>
  <c r="P179" i="18"/>
  <c r="O179" i="18"/>
  <c r="B179" i="18"/>
  <c r="I178" i="18"/>
  <c r="P178" i="18"/>
  <c r="O178" i="18"/>
  <c r="B178" i="18"/>
  <c r="I177" i="18"/>
  <c r="P177" i="18"/>
  <c r="O177" i="18"/>
  <c r="B177" i="18"/>
  <c r="I176" i="18"/>
  <c r="P176" i="18"/>
  <c r="O176" i="18"/>
  <c r="B176" i="18"/>
  <c r="I175" i="18"/>
  <c r="P175" i="18"/>
  <c r="O175" i="18"/>
  <c r="I174" i="18"/>
  <c r="P174" i="18"/>
  <c r="O174" i="18"/>
  <c r="I173" i="18"/>
  <c r="P173" i="18"/>
  <c r="O173" i="18"/>
  <c r="I172" i="18"/>
  <c r="P172" i="18"/>
  <c r="O172" i="18"/>
  <c r="B172" i="18"/>
  <c r="I171" i="18"/>
  <c r="P171" i="18"/>
  <c r="O171" i="18"/>
  <c r="B171" i="18"/>
  <c r="I170" i="18"/>
  <c r="P170" i="18"/>
  <c r="O170" i="18"/>
  <c r="I169" i="18"/>
  <c r="P169" i="18"/>
  <c r="O169" i="18"/>
  <c r="B169" i="18"/>
  <c r="I168" i="18"/>
  <c r="P168" i="18"/>
  <c r="O168" i="18"/>
  <c r="I167" i="18"/>
  <c r="P167" i="18"/>
  <c r="O167" i="18"/>
  <c r="B167" i="18"/>
  <c r="I166" i="18"/>
  <c r="P166" i="18"/>
  <c r="O166" i="18"/>
  <c r="I165" i="18"/>
  <c r="P165" i="18"/>
  <c r="O165" i="18"/>
  <c r="B165" i="18"/>
  <c r="I164" i="18"/>
  <c r="P164" i="18"/>
  <c r="O164" i="18"/>
  <c r="I163" i="18"/>
  <c r="P163" i="18"/>
  <c r="O163" i="18"/>
  <c r="B163" i="18"/>
  <c r="I162" i="18"/>
  <c r="P162" i="18"/>
  <c r="O162" i="18"/>
  <c r="I161" i="18"/>
  <c r="P161" i="18"/>
  <c r="O161" i="18"/>
  <c r="B161" i="18"/>
  <c r="I160" i="18"/>
  <c r="P160" i="18"/>
  <c r="O160" i="18"/>
  <c r="I159" i="18"/>
  <c r="P159" i="18"/>
  <c r="O159" i="18"/>
  <c r="B159" i="18"/>
  <c r="I158" i="18"/>
  <c r="P158" i="18"/>
  <c r="O158" i="18"/>
  <c r="I157" i="18"/>
  <c r="P157" i="18"/>
  <c r="O157" i="18"/>
  <c r="B157" i="18"/>
  <c r="I156" i="18"/>
  <c r="P156" i="18"/>
  <c r="O156" i="18"/>
  <c r="I155" i="18"/>
  <c r="P155" i="18"/>
  <c r="O155" i="18"/>
  <c r="B155" i="18"/>
  <c r="I154" i="18"/>
  <c r="P154" i="18"/>
  <c r="O154" i="18"/>
  <c r="I153" i="18"/>
  <c r="P153" i="18"/>
  <c r="O153" i="18"/>
  <c r="B153" i="18"/>
  <c r="I152" i="18"/>
  <c r="P152" i="18"/>
  <c r="O152" i="18"/>
  <c r="I151" i="18"/>
  <c r="P151" i="18"/>
  <c r="O151" i="18"/>
  <c r="B151" i="18"/>
  <c r="I150" i="18"/>
  <c r="P150" i="18"/>
  <c r="O150" i="18"/>
  <c r="I149" i="18"/>
  <c r="P149" i="18"/>
  <c r="O149" i="18"/>
  <c r="B149" i="18"/>
  <c r="I148" i="18"/>
  <c r="P148" i="18"/>
  <c r="O148" i="18"/>
  <c r="I147" i="18"/>
  <c r="P147" i="18"/>
  <c r="O147" i="18"/>
  <c r="B147" i="18"/>
  <c r="I146" i="18"/>
  <c r="P146" i="18"/>
  <c r="O146" i="18"/>
  <c r="I145" i="18"/>
  <c r="P145" i="18"/>
  <c r="O145" i="18"/>
  <c r="B145" i="18"/>
  <c r="I144" i="18"/>
  <c r="P144" i="18"/>
  <c r="O144" i="18"/>
  <c r="I143" i="18"/>
  <c r="P143" i="18"/>
  <c r="O143" i="18"/>
  <c r="B143" i="18"/>
  <c r="I142" i="18"/>
  <c r="P142" i="18"/>
  <c r="O142" i="18"/>
  <c r="I141" i="18"/>
  <c r="P141" i="18"/>
  <c r="O141" i="18"/>
  <c r="B141" i="18"/>
  <c r="I140" i="18"/>
  <c r="P140" i="18"/>
  <c r="O140" i="18"/>
  <c r="I139" i="18"/>
  <c r="P139" i="18"/>
  <c r="O139" i="18"/>
  <c r="B139" i="18"/>
  <c r="I138" i="18"/>
  <c r="P138" i="18"/>
  <c r="O138" i="18"/>
  <c r="I137" i="18"/>
  <c r="P137" i="18"/>
  <c r="O137" i="18"/>
  <c r="B137" i="18"/>
  <c r="I136" i="18"/>
  <c r="P136" i="18"/>
  <c r="O136" i="18"/>
  <c r="I135" i="18"/>
  <c r="P135" i="18"/>
  <c r="O135" i="18"/>
  <c r="B135" i="18"/>
  <c r="I134" i="18"/>
  <c r="P134" i="18"/>
  <c r="O134" i="18"/>
  <c r="I133" i="18"/>
  <c r="P133" i="18"/>
  <c r="O133" i="18"/>
  <c r="B133" i="18"/>
  <c r="I132" i="18"/>
  <c r="P132" i="18"/>
  <c r="O132" i="18"/>
  <c r="I131" i="18"/>
  <c r="P131" i="18"/>
  <c r="O131" i="18"/>
  <c r="B131" i="18"/>
  <c r="I130" i="18"/>
  <c r="P130" i="18"/>
  <c r="O130" i="18"/>
  <c r="I129" i="18"/>
  <c r="P129" i="18"/>
  <c r="O129" i="18"/>
  <c r="B129" i="18"/>
  <c r="I128" i="18"/>
  <c r="P128" i="18"/>
  <c r="O128" i="18"/>
  <c r="I127" i="18"/>
  <c r="P127" i="18"/>
  <c r="O127" i="18"/>
  <c r="B127" i="18"/>
  <c r="I126" i="18"/>
  <c r="P126" i="18"/>
  <c r="O126" i="18"/>
  <c r="I125" i="18"/>
  <c r="P125" i="18"/>
  <c r="O125" i="18"/>
  <c r="B125" i="18"/>
  <c r="I124" i="18"/>
  <c r="P124" i="18"/>
  <c r="O124" i="18"/>
  <c r="I123" i="18"/>
  <c r="P123" i="18"/>
  <c r="O123" i="18"/>
  <c r="B123" i="18"/>
  <c r="I122" i="18"/>
  <c r="P122" i="18"/>
  <c r="O122" i="18"/>
  <c r="I121" i="18"/>
  <c r="P121" i="18"/>
  <c r="O121" i="18"/>
  <c r="B121" i="18"/>
  <c r="I120" i="18"/>
  <c r="P120" i="18"/>
  <c r="O120" i="18"/>
  <c r="I119" i="18"/>
  <c r="P119" i="18"/>
  <c r="O119" i="18"/>
  <c r="B119" i="18"/>
  <c r="I118" i="18"/>
  <c r="P118" i="18"/>
  <c r="O118" i="18"/>
  <c r="I117" i="18"/>
  <c r="P117" i="18"/>
  <c r="O117" i="18"/>
  <c r="B117" i="18"/>
  <c r="I116" i="18"/>
  <c r="P116" i="18"/>
  <c r="O116" i="18"/>
  <c r="I115" i="18"/>
  <c r="P115" i="18"/>
  <c r="O115" i="18"/>
  <c r="B115" i="18"/>
  <c r="I114" i="18"/>
  <c r="P114" i="18"/>
  <c r="O114" i="18"/>
  <c r="I113" i="18"/>
  <c r="P113" i="18"/>
  <c r="O113" i="18"/>
  <c r="I112" i="18"/>
  <c r="P112" i="18"/>
  <c r="O112" i="18"/>
  <c r="B112" i="18"/>
  <c r="I111" i="18"/>
  <c r="P111" i="18"/>
  <c r="O111" i="18"/>
  <c r="I110" i="18"/>
  <c r="P110" i="18"/>
  <c r="O110" i="18"/>
  <c r="I109" i="18"/>
  <c r="P109" i="18"/>
  <c r="O109" i="18"/>
  <c r="I108" i="18"/>
  <c r="P108" i="18"/>
  <c r="O108" i="18"/>
  <c r="B108" i="18"/>
  <c r="I107" i="18"/>
  <c r="P107" i="18"/>
  <c r="O107" i="18"/>
  <c r="I106" i="18"/>
  <c r="P106" i="18"/>
  <c r="O106" i="18"/>
  <c r="I105" i="18"/>
  <c r="P105" i="18"/>
  <c r="O105" i="18"/>
  <c r="I104" i="18"/>
  <c r="P104" i="18"/>
  <c r="O104" i="18"/>
  <c r="B104" i="18"/>
  <c r="I103" i="18"/>
  <c r="P103" i="18"/>
  <c r="O103" i="18"/>
  <c r="I102" i="18"/>
  <c r="P102" i="18"/>
  <c r="O102" i="18"/>
  <c r="I101" i="18"/>
  <c r="P101" i="18"/>
  <c r="O101" i="18"/>
  <c r="I100" i="18"/>
  <c r="P100" i="18"/>
  <c r="O100" i="18"/>
  <c r="B100" i="18"/>
  <c r="I99" i="18"/>
  <c r="P99" i="18"/>
  <c r="O99" i="18"/>
  <c r="I98" i="18"/>
  <c r="P98" i="18"/>
  <c r="O98" i="18"/>
  <c r="I97" i="18"/>
  <c r="P97" i="18"/>
  <c r="O97" i="18"/>
  <c r="I96" i="18"/>
  <c r="P96" i="18"/>
  <c r="O96" i="18"/>
  <c r="B96" i="18"/>
  <c r="I95" i="18"/>
  <c r="P95" i="18"/>
  <c r="O95" i="18"/>
  <c r="B95" i="18"/>
  <c r="I94" i="18"/>
  <c r="P94" i="18"/>
  <c r="O94" i="18"/>
  <c r="I93" i="18"/>
  <c r="P93" i="18"/>
  <c r="O93" i="18"/>
  <c r="I92" i="18"/>
  <c r="P92" i="18"/>
  <c r="O92" i="18"/>
  <c r="B92" i="18"/>
  <c r="I91" i="18"/>
  <c r="P91" i="18"/>
  <c r="O91" i="18"/>
  <c r="I90" i="18"/>
  <c r="P90" i="18"/>
  <c r="O90" i="18"/>
  <c r="I89" i="18"/>
  <c r="P89" i="18"/>
  <c r="O89" i="18"/>
  <c r="I88" i="18"/>
  <c r="P88" i="18"/>
  <c r="O88" i="18"/>
  <c r="B88" i="18"/>
  <c r="I87" i="18"/>
  <c r="P87" i="18"/>
  <c r="O87" i="18"/>
  <c r="B87" i="18"/>
  <c r="I86" i="18"/>
  <c r="P86" i="18"/>
  <c r="O86" i="18"/>
  <c r="I85" i="18"/>
  <c r="P85" i="18"/>
  <c r="O85" i="18"/>
  <c r="I84" i="18"/>
  <c r="P84" i="18"/>
  <c r="O84" i="18"/>
  <c r="B84" i="18"/>
  <c r="I83" i="18"/>
  <c r="P83" i="18"/>
  <c r="O83" i="18"/>
  <c r="I82" i="18"/>
  <c r="P82" i="18"/>
  <c r="O82" i="18"/>
  <c r="I81" i="18"/>
  <c r="P81" i="18"/>
  <c r="O81" i="18"/>
  <c r="I80" i="18"/>
  <c r="P80" i="18"/>
  <c r="O80" i="18"/>
  <c r="B80" i="18"/>
  <c r="I79" i="18"/>
  <c r="P79" i="18"/>
  <c r="O79" i="18"/>
  <c r="I78" i="18"/>
  <c r="P78" i="18"/>
  <c r="O78" i="18"/>
  <c r="I77" i="18"/>
  <c r="P77" i="18"/>
  <c r="O77" i="18"/>
  <c r="I76" i="18"/>
  <c r="P76" i="18"/>
  <c r="O76" i="18"/>
  <c r="B76" i="18"/>
  <c r="I75" i="18"/>
  <c r="P75" i="18"/>
  <c r="O75" i="18"/>
  <c r="I74" i="18"/>
  <c r="P74" i="18"/>
  <c r="O74" i="18"/>
  <c r="I73" i="18"/>
  <c r="P73" i="18"/>
  <c r="O73" i="18"/>
  <c r="I72" i="18"/>
  <c r="P72" i="18"/>
  <c r="O72" i="18"/>
  <c r="B72" i="18"/>
  <c r="I71" i="18"/>
  <c r="P71" i="18"/>
  <c r="O71" i="18"/>
  <c r="I70" i="18"/>
  <c r="P70" i="18"/>
  <c r="O70" i="18"/>
  <c r="I69" i="18"/>
  <c r="P69" i="18"/>
  <c r="O69" i="18"/>
  <c r="I68" i="18"/>
  <c r="P68" i="18"/>
  <c r="O68" i="18"/>
  <c r="B68" i="18"/>
  <c r="I67" i="18"/>
  <c r="P67" i="18"/>
  <c r="O67" i="18"/>
  <c r="I66" i="18"/>
  <c r="P66" i="18"/>
  <c r="O66" i="18"/>
  <c r="I65" i="18"/>
  <c r="P65" i="18"/>
  <c r="O65" i="18"/>
  <c r="I64" i="18"/>
  <c r="P64" i="18"/>
  <c r="O64" i="18"/>
  <c r="B64" i="18"/>
  <c r="I63" i="18"/>
  <c r="P63" i="18"/>
  <c r="O63" i="18"/>
  <c r="I62" i="18"/>
  <c r="P62" i="18"/>
  <c r="O62" i="18"/>
  <c r="I61" i="18"/>
  <c r="P61" i="18"/>
  <c r="O61" i="18"/>
  <c r="I60" i="18"/>
  <c r="P60" i="18"/>
  <c r="O60" i="18"/>
  <c r="B60" i="18"/>
  <c r="I59" i="18"/>
  <c r="P59" i="18"/>
  <c r="O59" i="18"/>
  <c r="I58" i="18"/>
  <c r="P58" i="18"/>
  <c r="O58" i="18"/>
  <c r="B58" i="18"/>
  <c r="I57" i="18"/>
  <c r="P57" i="18"/>
  <c r="O57" i="18"/>
  <c r="I56" i="18"/>
  <c r="P56" i="18"/>
  <c r="O56" i="18"/>
  <c r="B56" i="18"/>
  <c r="I55" i="18"/>
  <c r="P55" i="18"/>
  <c r="O55" i="18"/>
  <c r="I54" i="18"/>
  <c r="P54" i="18"/>
  <c r="O54" i="18"/>
  <c r="B54" i="18"/>
  <c r="I53" i="18"/>
  <c r="P53" i="18"/>
  <c r="O53" i="18"/>
  <c r="I52" i="18"/>
  <c r="P52" i="18"/>
  <c r="O52" i="18"/>
  <c r="B52" i="18"/>
  <c r="I51" i="18"/>
  <c r="P51" i="18"/>
  <c r="O51" i="18"/>
  <c r="I50" i="18"/>
  <c r="P50" i="18"/>
  <c r="O50" i="18"/>
  <c r="B50" i="18"/>
  <c r="I49" i="18"/>
  <c r="P49" i="18"/>
  <c r="O49" i="18"/>
  <c r="I48" i="18"/>
  <c r="P48" i="18"/>
  <c r="O48" i="18"/>
  <c r="B48" i="18"/>
  <c r="I47" i="18"/>
  <c r="P47" i="18"/>
  <c r="O47" i="18"/>
  <c r="I46" i="18"/>
  <c r="P46" i="18"/>
  <c r="O46" i="18"/>
  <c r="B46" i="18"/>
  <c r="I45" i="18"/>
  <c r="P45" i="18"/>
  <c r="O45" i="18"/>
  <c r="B45" i="18"/>
  <c r="I44" i="18"/>
  <c r="P44" i="18"/>
  <c r="O44" i="18"/>
  <c r="I43" i="18"/>
  <c r="P43" i="18"/>
  <c r="O43" i="18"/>
  <c r="I42" i="18"/>
  <c r="P42" i="18"/>
  <c r="O42" i="18"/>
  <c r="B42" i="18"/>
  <c r="I41" i="18"/>
  <c r="P41" i="18"/>
  <c r="O41" i="18"/>
  <c r="B41" i="18"/>
  <c r="I40" i="18"/>
  <c r="P40" i="18"/>
  <c r="O40" i="18"/>
  <c r="B40" i="18"/>
  <c r="I39" i="18"/>
  <c r="P39" i="18"/>
  <c r="O39" i="18"/>
  <c r="I38" i="18"/>
  <c r="P38" i="18"/>
  <c r="O38" i="18"/>
  <c r="I37" i="18"/>
  <c r="P37" i="18"/>
  <c r="O37" i="18"/>
  <c r="B37" i="18"/>
  <c r="I36" i="18"/>
  <c r="P36" i="18"/>
  <c r="O36" i="18"/>
  <c r="I35" i="18"/>
  <c r="P35" i="18"/>
  <c r="O35" i="18"/>
  <c r="B35" i="18"/>
  <c r="I34" i="18"/>
  <c r="P34" i="18"/>
  <c r="O34" i="18"/>
  <c r="I33" i="18"/>
  <c r="P33" i="18"/>
  <c r="O33" i="18"/>
  <c r="B33" i="18"/>
  <c r="I32" i="18"/>
  <c r="P32" i="18"/>
  <c r="O32" i="18"/>
  <c r="I31" i="18"/>
  <c r="P31" i="18"/>
  <c r="O31" i="18"/>
  <c r="B31" i="18"/>
  <c r="I30" i="18"/>
  <c r="P30" i="18"/>
  <c r="O30" i="18"/>
  <c r="I29" i="18"/>
  <c r="P29" i="18"/>
  <c r="O29" i="18"/>
  <c r="B29" i="18"/>
  <c r="I28" i="18"/>
  <c r="P28" i="18"/>
  <c r="O28" i="18"/>
  <c r="I27" i="18"/>
  <c r="P27" i="18"/>
  <c r="O27" i="18"/>
  <c r="B27" i="18"/>
  <c r="I26" i="18"/>
  <c r="P26" i="18"/>
  <c r="O26" i="18"/>
  <c r="I25" i="18"/>
  <c r="P25" i="18"/>
  <c r="O25" i="18"/>
  <c r="B25" i="18"/>
  <c r="I24" i="18"/>
  <c r="P24" i="18"/>
  <c r="O24" i="18"/>
  <c r="I23" i="18"/>
  <c r="P23" i="18"/>
  <c r="O23" i="18"/>
  <c r="I22" i="18"/>
  <c r="P22" i="18"/>
  <c r="O22" i="18"/>
  <c r="B22" i="18"/>
  <c r="I21" i="18"/>
  <c r="P21" i="18"/>
  <c r="O21" i="18"/>
  <c r="I20" i="18"/>
  <c r="P20" i="18"/>
  <c r="O20" i="18"/>
  <c r="I19" i="18"/>
  <c r="P19" i="18"/>
  <c r="O19" i="18"/>
  <c r="I18" i="18"/>
  <c r="P18" i="18"/>
  <c r="O18" i="18"/>
  <c r="B18" i="18"/>
  <c r="I17" i="18"/>
  <c r="P17" i="18"/>
  <c r="O17" i="18"/>
  <c r="B17" i="18"/>
  <c r="I16" i="18"/>
  <c r="P16" i="18"/>
  <c r="O16" i="18"/>
  <c r="I15" i="18"/>
  <c r="P15" i="18"/>
  <c r="O15" i="18"/>
  <c r="I14" i="18"/>
  <c r="P14" i="18"/>
  <c r="O14" i="18"/>
  <c r="B14" i="18"/>
  <c r="I13" i="18"/>
  <c r="P13" i="18"/>
  <c r="O13" i="18"/>
  <c r="I12" i="18"/>
  <c r="P12" i="18"/>
  <c r="O12" i="18"/>
  <c r="B12" i="18"/>
  <c r="I11" i="18"/>
  <c r="P11" i="18"/>
  <c r="O11" i="18"/>
  <c r="I10" i="18"/>
  <c r="P10" i="18"/>
  <c r="O10" i="18"/>
  <c r="B10" i="18"/>
  <c r="I9" i="18"/>
  <c r="P9" i="18"/>
  <c r="O9" i="18"/>
  <c r="I8" i="18"/>
  <c r="P8" i="18"/>
  <c r="O8" i="18"/>
  <c r="I7" i="18"/>
  <c r="P7" i="18"/>
  <c r="O7" i="18"/>
  <c r="I6" i="18"/>
  <c r="P6" i="18"/>
  <c r="O6" i="18"/>
  <c r="B6" i="18"/>
  <c r="I5" i="18"/>
  <c r="P5" i="18"/>
  <c r="O5" i="18"/>
  <c r="I4" i="18"/>
  <c r="P4" i="18"/>
  <c r="O4" i="18"/>
  <c r="N1" i="18"/>
  <c r="M1" i="18"/>
  <c r="B105" i="18" l="1"/>
  <c r="B381" i="18"/>
  <c r="B79" i="18"/>
  <c r="B113" i="18"/>
  <c r="B207" i="18"/>
  <c r="B450" i="18"/>
  <c r="B436" i="18"/>
  <c r="B456" i="18"/>
  <c r="B499" i="18"/>
  <c r="B610" i="18"/>
  <c r="B63" i="18"/>
  <c r="B103" i="18"/>
  <c r="B361" i="18"/>
  <c r="B517" i="18"/>
  <c r="B612" i="18"/>
  <c r="B365" i="18"/>
  <c r="B387" i="18"/>
  <c r="B448" i="18"/>
  <c r="B475" i="18"/>
  <c r="B19" i="18"/>
  <c r="B205" i="18"/>
  <c r="B8" i="18"/>
  <c r="B65" i="18"/>
  <c r="B71" i="18"/>
  <c r="B89" i="18"/>
  <c r="B191" i="18"/>
  <c r="B391" i="18"/>
  <c r="B393" i="18"/>
  <c r="B410" i="18"/>
  <c r="B414" i="18"/>
  <c r="B485" i="18"/>
  <c r="B523" i="18"/>
  <c r="B585" i="18"/>
  <c r="B606" i="18"/>
  <c r="B97" i="18"/>
  <c r="B556" i="18"/>
  <c r="B630" i="18"/>
  <c r="B81" i="18"/>
  <c r="B16" i="18"/>
  <c r="B73" i="18"/>
  <c r="B223" i="18"/>
  <c r="B291" i="18"/>
  <c r="B466" i="18"/>
  <c r="B377" i="18"/>
  <c r="B446" i="18"/>
  <c r="B458" i="18"/>
  <c r="B483" i="18"/>
  <c r="B533" i="18"/>
  <c r="B571" i="18"/>
  <c r="B622" i="18"/>
  <c r="B491" i="18"/>
  <c r="B503" i="18"/>
  <c r="B531" i="18"/>
  <c r="B598" i="18"/>
  <c r="B616" i="18"/>
  <c r="B640" i="18"/>
  <c r="B21" i="18"/>
  <c r="B36" i="18"/>
  <c r="B69" i="18"/>
  <c r="B75" i="18"/>
  <c r="B85" i="18"/>
  <c r="B91" i="18"/>
  <c r="B101" i="18"/>
  <c r="B107" i="18"/>
  <c r="B189" i="18"/>
  <c r="B244" i="18"/>
  <c r="B262" i="18"/>
  <c r="B309" i="18"/>
  <c r="B321" i="18"/>
  <c r="B175" i="18"/>
  <c r="B197" i="18"/>
  <c r="B221" i="18"/>
  <c r="B284" i="18"/>
  <c r="B297" i="18"/>
  <c r="B317" i="18"/>
  <c r="B329" i="18"/>
  <c r="B4" i="18"/>
  <c r="B23" i="18"/>
  <c r="B38" i="18"/>
  <c r="B44" i="18"/>
  <c r="B67" i="18"/>
  <c r="B77" i="18"/>
  <c r="B83" i="18"/>
  <c r="B93" i="18"/>
  <c r="B99" i="18"/>
  <c r="B109" i="18"/>
  <c r="B111" i="18"/>
  <c r="B173" i="18"/>
  <c r="B276" i="18"/>
  <c r="B293" i="18"/>
  <c r="B305" i="18"/>
  <c r="B325" i="18"/>
  <c r="B229" i="18"/>
  <c r="B301" i="18"/>
  <c r="B313" i="18"/>
  <c r="B337" i="18"/>
  <c r="B341" i="18"/>
  <c r="B353" i="18"/>
  <c r="B357" i="18"/>
  <c r="B369" i="18"/>
  <c r="B418" i="18"/>
  <c r="B454" i="18"/>
  <c r="B428" i="18"/>
  <c r="B434" i="18"/>
  <c r="B333" i="18"/>
  <c r="B345" i="18"/>
  <c r="B349" i="18"/>
  <c r="B405" i="18"/>
  <c r="B420" i="18"/>
  <c r="B373" i="18"/>
  <c r="B385" i="18"/>
  <c r="B426" i="18"/>
  <c r="B467" i="18"/>
  <c r="B462" i="18"/>
  <c r="B501" i="18"/>
  <c r="B515" i="18"/>
  <c r="B527" i="18"/>
  <c r="B550" i="18"/>
  <c r="B575" i="18"/>
  <c r="B634" i="18"/>
  <c r="B464" i="18"/>
  <c r="B487" i="18"/>
  <c r="B495" i="18"/>
  <c r="B507" i="18"/>
  <c r="B519" i="18"/>
  <c r="B525" i="18"/>
  <c r="B539" i="18"/>
  <c r="B552" i="18"/>
  <c r="B583" i="18"/>
  <c r="B590" i="18"/>
  <c r="B596" i="18"/>
  <c r="B614" i="18"/>
  <c r="B620" i="18"/>
  <c r="B626" i="18"/>
  <c r="B638" i="18"/>
  <c r="B471" i="18"/>
  <c r="B511" i="18"/>
  <c r="B602" i="18"/>
  <c r="B618" i="18"/>
  <c r="B628" i="18"/>
  <c r="B632" i="18"/>
  <c r="B222" i="18"/>
  <c r="B261" i="18"/>
  <c r="B267" i="18"/>
  <c r="B316" i="18"/>
  <c r="B370" i="18"/>
  <c r="B20" i="18"/>
  <c r="B24" i="18"/>
  <c r="B39" i="18"/>
  <c r="B43" i="18"/>
  <c r="B190" i="18"/>
  <c r="B232" i="18"/>
  <c r="B348" i="18"/>
  <c r="B492" i="18"/>
  <c r="B7" i="18"/>
  <c r="B62" i="18"/>
  <c r="B66" i="18"/>
  <c r="B70" i="18"/>
  <c r="B74" i="18"/>
  <c r="B78" i="18"/>
  <c r="B82" i="18"/>
  <c r="B86" i="18"/>
  <c r="B90" i="18"/>
  <c r="B94" i="18"/>
  <c r="B98" i="18"/>
  <c r="B102" i="18"/>
  <c r="B106" i="18"/>
  <c r="B110" i="18"/>
  <c r="B114" i="18"/>
  <c r="B200" i="18"/>
  <c r="B242" i="18"/>
  <c r="B306" i="18"/>
  <c r="B380" i="18"/>
  <c r="B447" i="18"/>
  <c r="B465" i="18"/>
  <c r="B253" i="18"/>
  <c r="B338" i="18"/>
  <c r="B11" i="18"/>
  <c r="B53" i="18"/>
  <c r="B116" i="18"/>
  <c r="B132" i="18"/>
  <c r="B160" i="18"/>
  <c r="B164" i="18"/>
  <c r="B198" i="18"/>
  <c r="B230" i="18"/>
  <c r="B265" i="18"/>
  <c r="B298" i="18"/>
  <c r="B308" i="18"/>
  <c r="B330" i="18"/>
  <c r="B340" i="18"/>
  <c r="B362" i="18"/>
  <c r="B372" i="18"/>
  <c r="B15" i="18"/>
  <c r="B30" i="18"/>
  <c r="B120" i="18"/>
  <c r="B136" i="18"/>
  <c r="B144" i="18"/>
  <c r="B148" i="18"/>
  <c r="B156" i="18"/>
  <c r="B168" i="18"/>
  <c r="B241" i="18"/>
  <c r="B268" i="18"/>
  <c r="B273" i="18"/>
  <c r="B300" i="18"/>
  <c r="B322" i="18"/>
  <c r="B332" i="18"/>
  <c r="B354" i="18"/>
  <c r="B364" i="18"/>
  <c r="B26" i="18"/>
  <c r="B34" i="18"/>
  <c r="B49" i="18"/>
  <c r="B57" i="18"/>
  <c r="B61" i="18"/>
  <c r="B124" i="18"/>
  <c r="B128" i="18"/>
  <c r="B140" i="18"/>
  <c r="B152" i="18"/>
  <c r="B174" i="18"/>
  <c r="B206" i="18"/>
  <c r="B5" i="18"/>
  <c r="B9" i="18"/>
  <c r="B13" i="18"/>
  <c r="B28" i="18"/>
  <c r="B32" i="18"/>
  <c r="B47" i="18"/>
  <c r="B51" i="18"/>
  <c r="B55" i="18"/>
  <c r="B59" i="18"/>
  <c r="B118" i="18"/>
  <c r="B122" i="18"/>
  <c r="B126" i="18"/>
  <c r="B130" i="18"/>
  <c r="B134" i="18"/>
  <c r="B138" i="18"/>
  <c r="B142" i="18"/>
  <c r="B146" i="18"/>
  <c r="B150" i="18"/>
  <c r="B154" i="18"/>
  <c r="B158" i="18"/>
  <c r="B162" i="18"/>
  <c r="B166" i="18"/>
  <c r="B170" i="18"/>
  <c r="B182" i="18"/>
  <c r="B214" i="18"/>
  <c r="B248" i="18"/>
  <c r="B274" i="18"/>
  <c r="B280" i="18"/>
  <c r="B292" i="18"/>
  <c r="B314" i="18"/>
  <c r="B324" i="18"/>
  <c r="B346" i="18"/>
  <c r="B356" i="18"/>
  <c r="B378" i="18"/>
  <c r="B388" i="18"/>
  <c r="B516" i="18"/>
  <c r="B524" i="18"/>
  <c r="B415" i="18"/>
  <c r="B431" i="18"/>
  <c r="B442" i="18"/>
  <c r="B289" i="18"/>
  <c r="B407" i="18"/>
  <c r="B421" i="18"/>
  <c r="B443" i="18"/>
  <c r="B534" i="18"/>
  <c r="B257" i="18"/>
  <c r="B249" i="18"/>
  <c r="B281" i="18"/>
  <c r="B401" i="18"/>
  <c r="B411" i="18"/>
  <c r="B455" i="18"/>
  <c r="B510" i="18"/>
  <c r="B392" i="18"/>
  <c r="B400" i="18"/>
  <c r="B429" i="18"/>
  <c r="B457" i="18"/>
  <c r="B468" i="18"/>
  <c r="B486" i="18"/>
  <c r="B494" i="18"/>
  <c r="B502" i="18"/>
  <c r="B588" i="18"/>
  <c r="B402" i="18"/>
  <c r="B449" i="18"/>
  <c r="B463" i="18"/>
  <c r="B470" i="18"/>
  <c r="B476" i="18"/>
  <c r="B500" i="18"/>
  <c r="B518" i="18"/>
  <c r="B532" i="18"/>
  <c r="B551" i="18"/>
  <c r="B553" i="18"/>
  <c r="B438" i="18"/>
  <c r="B439" i="18"/>
  <c r="B478" i="18"/>
  <c r="B484" i="18"/>
  <c r="B508" i="18"/>
  <c r="B526" i="18"/>
  <c r="B547" i="18"/>
  <c r="B554" i="18"/>
  <c r="B578" i="18"/>
  <c r="B613" i="18"/>
  <c r="B540" i="18"/>
  <c r="B560" i="18"/>
  <c r="B565" i="18"/>
  <c r="B576" i="18"/>
  <c r="B586" i="18"/>
  <c r="B589" i="18"/>
  <c r="B544" i="18"/>
  <c r="B568" i="18"/>
  <c r="B595" i="18"/>
  <c r="B617" i="18"/>
  <c r="B629" i="18"/>
  <c r="B633" i="18"/>
  <c r="B561" i="18"/>
  <c r="B597" i="18"/>
  <c r="B603" i="18"/>
  <c r="B631" i="18"/>
  <c r="B605" i="18"/>
  <c r="B615" i="18"/>
  <c r="B627" i="18"/>
  <c r="B611" i="18"/>
  <c r="B619" i="18"/>
  <c r="B621" i="18"/>
  <c r="B635" i="18"/>
  <c r="B637" i="18"/>
  <c r="B639" i="18"/>
  <c r="B609" i="18"/>
  <c r="B623" i="18"/>
  <c r="B625" i="18"/>
  <c r="H1837" i="3"/>
  <c r="D1837" i="3"/>
  <c r="H1836" i="3"/>
  <c r="D1836" i="3"/>
  <c r="H1835" i="3"/>
  <c r="D1835" i="3"/>
  <c r="H1834" i="3"/>
  <c r="D1834" i="3"/>
  <c r="H1833" i="3"/>
  <c r="D1833" i="3"/>
  <c r="H1832" i="3"/>
  <c r="D1832" i="3"/>
  <c r="H1831" i="3"/>
  <c r="D1831" i="3"/>
  <c r="H1830" i="3"/>
  <c r="D1830" i="3"/>
  <c r="H1829" i="3"/>
  <c r="D1829" i="3"/>
  <c r="H1828" i="3"/>
  <c r="D1828" i="3"/>
  <c r="H1827" i="3"/>
  <c r="D1827" i="3"/>
  <c r="H1826" i="3"/>
  <c r="D1826" i="3"/>
  <c r="H1825" i="3"/>
  <c r="D1825" i="3"/>
  <c r="H1824" i="3"/>
  <c r="D1824" i="3"/>
  <c r="H1823" i="3"/>
  <c r="D1823" i="3"/>
  <c r="H1822" i="3"/>
  <c r="D1822" i="3"/>
  <c r="H1821" i="3"/>
  <c r="D1821" i="3"/>
  <c r="H1820" i="3"/>
  <c r="D1820" i="3"/>
  <c r="H1819" i="3"/>
  <c r="D1819" i="3"/>
  <c r="H1818" i="3"/>
  <c r="D1818" i="3"/>
  <c r="H1817" i="3"/>
  <c r="D1817" i="3"/>
  <c r="H1816" i="3"/>
  <c r="D1816" i="3"/>
  <c r="H1815" i="3"/>
  <c r="D1815" i="3"/>
  <c r="H1814" i="3"/>
  <c r="D1814" i="3"/>
  <c r="H1813" i="3"/>
  <c r="D1813" i="3"/>
  <c r="H1812" i="3"/>
  <c r="D1812" i="3"/>
  <c r="H1811" i="3"/>
  <c r="D1811" i="3"/>
  <c r="H1810" i="3"/>
  <c r="D1810" i="3"/>
  <c r="H1809" i="3"/>
  <c r="D1809" i="3"/>
  <c r="H1808" i="3"/>
  <c r="D1808" i="3"/>
  <c r="H1807" i="3"/>
  <c r="D1807" i="3"/>
  <c r="H1806" i="3"/>
  <c r="D1806" i="3"/>
  <c r="H1805" i="3"/>
  <c r="D1805" i="3"/>
  <c r="H1804" i="3"/>
  <c r="D1804" i="3"/>
  <c r="H1803" i="3"/>
  <c r="D1803" i="3"/>
  <c r="H1802" i="3"/>
  <c r="D1802" i="3"/>
  <c r="H1801" i="3"/>
  <c r="D1801" i="3"/>
  <c r="H1800" i="3"/>
  <c r="D1800" i="3"/>
  <c r="H1799" i="3"/>
  <c r="D1799" i="3"/>
  <c r="H1798" i="3"/>
  <c r="D1798" i="3"/>
  <c r="H1797" i="3"/>
  <c r="D1797" i="3"/>
  <c r="H1796" i="3"/>
  <c r="D1796" i="3"/>
  <c r="H1795" i="3"/>
  <c r="D1795" i="3"/>
  <c r="H1794" i="3"/>
  <c r="D1794" i="3"/>
  <c r="H1793" i="3"/>
  <c r="D1793" i="3"/>
  <c r="H1792" i="3"/>
  <c r="D1792" i="3"/>
  <c r="H1791" i="3"/>
  <c r="D1791" i="3"/>
  <c r="H1790" i="3"/>
  <c r="D1790" i="3"/>
  <c r="H1789" i="3"/>
  <c r="D1789" i="3"/>
  <c r="H1788" i="3"/>
  <c r="D1788" i="3"/>
  <c r="H1787" i="3"/>
  <c r="D1787" i="3"/>
  <c r="H1786" i="3"/>
  <c r="D1786" i="3"/>
  <c r="H1785" i="3"/>
  <c r="D1785" i="3"/>
  <c r="H1784" i="3"/>
  <c r="D1784" i="3"/>
  <c r="H1783" i="3"/>
  <c r="D1783" i="3"/>
  <c r="H1782" i="3"/>
  <c r="D1782" i="3"/>
  <c r="H1781" i="3"/>
  <c r="D1781" i="3"/>
  <c r="H1780" i="3"/>
  <c r="D1780" i="3"/>
  <c r="H1779" i="3"/>
  <c r="D1779" i="3"/>
  <c r="H1778" i="3"/>
  <c r="D1778" i="3"/>
  <c r="H1777" i="3"/>
  <c r="D1777" i="3"/>
  <c r="H1776" i="3"/>
  <c r="D1776" i="3"/>
  <c r="H1775" i="3"/>
  <c r="D1775" i="3"/>
  <c r="H1774" i="3"/>
  <c r="D1774" i="3"/>
  <c r="H1773" i="3"/>
  <c r="D1773" i="3"/>
  <c r="H1772" i="3"/>
  <c r="D1772" i="3"/>
  <c r="H1771" i="3"/>
  <c r="D1771" i="3"/>
  <c r="H1770" i="3"/>
  <c r="D1770" i="3"/>
  <c r="H1769" i="3"/>
  <c r="D1769" i="3"/>
  <c r="H1768" i="3"/>
  <c r="D1768" i="3"/>
  <c r="H1767" i="3"/>
  <c r="D1767" i="3"/>
  <c r="H1766" i="3"/>
  <c r="D1766" i="3"/>
  <c r="H1765" i="3"/>
  <c r="D1765" i="3"/>
  <c r="H1764" i="3"/>
  <c r="D1764" i="3"/>
  <c r="H1763" i="3"/>
  <c r="D1763" i="3"/>
  <c r="H1762" i="3"/>
  <c r="D1762" i="3"/>
  <c r="H1761" i="3"/>
  <c r="D1761" i="3"/>
  <c r="H1760" i="3"/>
  <c r="D1760" i="3"/>
  <c r="H1759" i="3"/>
  <c r="D1759" i="3"/>
  <c r="H1758" i="3"/>
  <c r="D1758" i="3"/>
  <c r="H1757" i="3"/>
  <c r="D1757" i="3"/>
  <c r="H1756" i="3"/>
  <c r="D1756" i="3"/>
  <c r="H1755" i="3"/>
  <c r="D1755" i="3"/>
  <c r="H1754" i="3"/>
  <c r="D1754" i="3"/>
  <c r="H1753" i="3"/>
  <c r="D1753" i="3"/>
  <c r="H1752" i="3"/>
  <c r="D1752" i="3"/>
  <c r="H1751" i="3"/>
  <c r="D1751" i="3"/>
  <c r="H1750" i="3"/>
  <c r="D1750" i="3"/>
  <c r="H1749" i="3"/>
  <c r="D1749" i="3"/>
  <c r="H1748" i="3"/>
  <c r="D1748" i="3"/>
  <c r="H1747" i="3"/>
  <c r="D1747" i="3"/>
  <c r="H1746" i="3"/>
  <c r="D1746" i="3"/>
  <c r="H1745" i="3"/>
  <c r="D1745" i="3"/>
  <c r="H1744" i="3"/>
  <c r="D1744" i="3"/>
  <c r="H1743" i="3"/>
  <c r="D1743" i="3"/>
  <c r="H1742" i="3"/>
  <c r="D1742" i="3"/>
  <c r="H1741" i="3"/>
  <c r="D1741" i="3"/>
  <c r="H1740" i="3"/>
  <c r="D1740" i="3"/>
  <c r="H1739" i="3"/>
  <c r="D1739" i="3"/>
  <c r="H1738" i="3"/>
  <c r="D1738" i="3"/>
  <c r="H1737" i="3"/>
  <c r="D1737" i="3"/>
  <c r="H1736" i="3"/>
  <c r="D1736" i="3"/>
  <c r="H1735" i="3"/>
  <c r="D1735" i="3"/>
  <c r="H1734" i="3"/>
  <c r="D1734" i="3"/>
  <c r="H1733" i="3"/>
  <c r="D1733" i="3"/>
  <c r="H1732" i="3"/>
  <c r="D1732" i="3"/>
  <c r="H1731" i="3"/>
  <c r="D1731" i="3"/>
  <c r="H1730" i="3"/>
  <c r="D1730" i="3"/>
  <c r="H1729" i="3"/>
  <c r="D1729" i="3"/>
  <c r="H1728" i="3"/>
  <c r="D1728" i="3"/>
  <c r="H1727" i="3"/>
  <c r="D1727" i="3"/>
  <c r="H1726" i="3"/>
  <c r="D1726" i="3"/>
  <c r="H1725" i="3"/>
  <c r="D1725" i="3"/>
  <c r="H1724" i="3"/>
  <c r="D1724" i="3"/>
  <c r="H1723" i="3"/>
  <c r="D1723" i="3"/>
  <c r="H1722" i="3"/>
  <c r="D1722" i="3"/>
  <c r="H1721" i="3"/>
  <c r="D1721" i="3"/>
  <c r="H1720" i="3"/>
  <c r="D1720" i="3"/>
  <c r="H1719" i="3"/>
  <c r="D1719" i="3"/>
  <c r="H1718" i="3"/>
  <c r="D1718" i="3"/>
  <c r="H1717" i="3"/>
  <c r="D1717" i="3"/>
  <c r="H1716" i="3"/>
  <c r="D1716" i="3"/>
  <c r="H1715" i="3"/>
  <c r="D1715" i="3"/>
  <c r="H1714" i="3"/>
  <c r="D1714" i="3"/>
  <c r="H1713" i="3"/>
  <c r="D1713" i="3"/>
  <c r="H1712" i="3"/>
  <c r="D1712" i="3"/>
  <c r="H1711" i="3"/>
  <c r="D1711" i="3"/>
  <c r="H1710" i="3"/>
  <c r="D1710" i="3"/>
  <c r="H1709" i="3"/>
  <c r="D1709" i="3"/>
  <c r="H1708" i="3"/>
  <c r="D1708" i="3"/>
  <c r="H1707" i="3"/>
  <c r="D1707" i="3"/>
  <c r="H1706" i="3"/>
  <c r="D1706" i="3"/>
  <c r="H1705" i="3"/>
  <c r="D1705" i="3"/>
  <c r="H1704" i="3"/>
  <c r="D1704" i="3"/>
  <c r="H1703" i="3"/>
  <c r="D1703" i="3"/>
  <c r="H1702" i="3"/>
  <c r="D1702" i="3"/>
  <c r="H1701" i="3"/>
  <c r="D1701" i="3"/>
  <c r="H1700" i="3"/>
  <c r="D1700" i="3"/>
  <c r="H1699" i="3"/>
  <c r="D1699" i="3"/>
  <c r="H1698" i="3"/>
  <c r="D1698" i="3"/>
  <c r="H1697" i="3"/>
  <c r="D1697" i="3"/>
  <c r="H1696" i="3"/>
  <c r="D1696" i="3"/>
  <c r="H1695" i="3"/>
  <c r="D1695" i="3"/>
  <c r="H1694" i="3"/>
  <c r="D1694" i="3"/>
  <c r="H1693" i="3"/>
  <c r="D1693" i="3"/>
  <c r="H1692" i="3"/>
  <c r="D1692" i="3"/>
  <c r="H1691" i="3"/>
  <c r="D1691" i="3"/>
  <c r="H1690" i="3"/>
  <c r="D1690" i="3"/>
  <c r="H1689" i="3"/>
  <c r="D1689" i="3"/>
  <c r="H1688" i="3"/>
  <c r="D1688" i="3"/>
  <c r="H1687" i="3"/>
  <c r="D1687" i="3"/>
  <c r="H1686" i="3"/>
  <c r="D1686" i="3"/>
  <c r="H1685" i="3"/>
  <c r="D1685" i="3"/>
  <c r="H1684" i="3"/>
  <c r="D1684" i="3"/>
  <c r="H1683" i="3"/>
  <c r="D1683" i="3"/>
  <c r="H1682" i="3"/>
  <c r="D1682" i="3"/>
  <c r="H1681" i="3"/>
  <c r="D1681" i="3"/>
  <c r="H1680" i="3"/>
  <c r="D1680" i="3"/>
  <c r="H1679" i="3"/>
  <c r="D1679" i="3"/>
  <c r="H1678" i="3"/>
  <c r="D1678" i="3"/>
  <c r="H1677" i="3"/>
  <c r="D1677" i="3"/>
  <c r="H1676" i="3"/>
  <c r="D1676" i="3"/>
  <c r="H1675" i="3"/>
  <c r="D1675" i="3"/>
  <c r="H1674" i="3"/>
  <c r="D1674" i="3"/>
  <c r="H1673" i="3"/>
  <c r="D1673" i="3"/>
  <c r="H1672" i="3"/>
  <c r="D1672" i="3"/>
  <c r="H1671" i="3"/>
  <c r="D1671" i="3"/>
  <c r="H1670" i="3"/>
  <c r="D1670" i="3"/>
  <c r="H1669" i="3"/>
  <c r="D1669" i="3"/>
  <c r="H1668" i="3"/>
  <c r="D1668" i="3"/>
  <c r="H1667" i="3"/>
  <c r="D1667" i="3"/>
  <c r="H1666" i="3"/>
  <c r="D1666" i="3"/>
  <c r="H1665" i="3"/>
  <c r="D1665" i="3"/>
  <c r="H1664" i="3"/>
  <c r="D1664" i="3"/>
  <c r="H1663" i="3"/>
  <c r="D1663" i="3"/>
  <c r="H1662" i="3"/>
  <c r="D1662" i="3"/>
  <c r="H1661" i="3"/>
  <c r="D1661" i="3"/>
  <c r="H1660" i="3"/>
  <c r="D1660" i="3"/>
  <c r="H1659" i="3"/>
  <c r="D1659" i="3"/>
  <c r="H1658" i="3"/>
  <c r="D1658" i="3"/>
  <c r="H1657" i="3"/>
  <c r="D1657" i="3"/>
  <c r="H1656" i="3"/>
  <c r="D1656" i="3"/>
  <c r="H1655" i="3"/>
  <c r="D1655" i="3"/>
  <c r="H1654" i="3"/>
  <c r="D1654" i="3"/>
  <c r="H1653" i="3"/>
  <c r="D1653" i="3"/>
  <c r="H1652" i="3"/>
  <c r="D1652" i="3"/>
  <c r="H1651" i="3"/>
  <c r="D1651" i="3"/>
  <c r="H1650" i="3"/>
  <c r="D1650" i="3"/>
  <c r="H1649" i="3"/>
  <c r="D1649" i="3"/>
  <c r="H1648" i="3"/>
  <c r="D1648" i="3"/>
  <c r="H1647" i="3"/>
  <c r="D1647" i="3"/>
  <c r="H1646" i="3"/>
  <c r="D1646" i="3"/>
  <c r="H1645" i="3"/>
  <c r="D1645" i="3"/>
  <c r="H1644" i="3"/>
  <c r="D1644" i="3"/>
  <c r="H1643" i="3"/>
  <c r="D1643" i="3"/>
  <c r="H1642" i="3"/>
  <c r="D1642" i="3"/>
  <c r="H1641" i="3"/>
  <c r="D1641" i="3"/>
  <c r="H1640" i="3"/>
  <c r="D1640" i="3"/>
  <c r="H1639" i="3"/>
  <c r="D1639" i="3"/>
  <c r="H1638" i="3"/>
  <c r="D1638" i="3"/>
  <c r="H1637" i="3"/>
  <c r="D1637" i="3"/>
  <c r="H1636" i="3"/>
  <c r="D1636" i="3"/>
  <c r="H1635" i="3"/>
  <c r="D1635" i="3"/>
  <c r="H1634" i="3"/>
  <c r="D1634" i="3"/>
  <c r="H1633" i="3"/>
  <c r="D1633" i="3"/>
  <c r="H1632" i="3"/>
  <c r="D1632" i="3"/>
  <c r="H1631" i="3"/>
  <c r="D1631" i="3"/>
  <c r="H1630" i="3"/>
  <c r="D1630" i="3"/>
  <c r="H1629" i="3"/>
  <c r="D1629" i="3"/>
  <c r="H1628" i="3"/>
  <c r="D1628" i="3"/>
  <c r="H1627" i="3"/>
  <c r="D1627" i="3"/>
  <c r="H1626" i="3"/>
  <c r="D1626" i="3"/>
  <c r="H1625" i="3"/>
  <c r="D1625" i="3"/>
  <c r="H1624" i="3"/>
  <c r="D1624" i="3"/>
  <c r="H1623" i="3"/>
  <c r="D1623" i="3"/>
  <c r="H1622" i="3"/>
  <c r="D1622" i="3"/>
  <c r="H1621" i="3"/>
  <c r="D1621" i="3"/>
  <c r="H1620" i="3"/>
  <c r="D1620" i="3"/>
  <c r="H1619" i="3"/>
  <c r="D1619" i="3"/>
  <c r="H1618" i="3"/>
  <c r="D1618" i="3"/>
  <c r="H1617" i="3"/>
  <c r="D1617" i="3"/>
  <c r="H1616" i="3"/>
  <c r="D1616" i="3"/>
  <c r="H1615" i="3"/>
  <c r="D1615" i="3"/>
  <c r="H1614" i="3"/>
  <c r="D1614" i="3"/>
  <c r="H1613" i="3"/>
  <c r="D1613" i="3"/>
  <c r="H1612" i="3"/>
  <c r="D1612" i="3"/>
  <c r="H1611" i="3"/>
  <c r="D1611" i="3"/>
  <c r="H1610" i="3"/>
  <c r="D1610" i="3"/>
  <c r="H1609" i="3"/>
  <c r="D1609" i="3"/>
  <c r="H1608" i="3"/>
  <c r="D1608" i="3"/>
  <c r="H1607" i="3"/>
  <c r="D1607" i="3"/>
  <c r="H1606" i="3"/>
  <c r="D1606" i="3"/>
  <c r="H1605" i="3"/>
  <c r="D1605" i="3"/>
  <c r="H1604" i="3"/>
  <c r="D1604" i="3"/>
  <c r="H1603" i="3"/>
  <c r="D1603" i="3"/>
  <c r="H1602" i="3"/>
  <c r="D1602" i="3"/>
  <c r="H1601" i="3"/>
  <c r="D1601" i="3"/>
  <c r="H1600" i="3"/>
  <c r="D1600" i="3"/>
  <c r="H1599" i="3"/>
  <c r="D1599" i="3"/>
  <c r="H1598" i="3"/>
  <c r="D1598" i="3"/>
  <c r="H1597" i="3"/>
  <c r="D1597" i="3"/>
  <c r="H1596" i="3"/>
  <c r="D1596" i="3"/>
  <c r="H1595" i="3"/>
  <c r="D1595" i="3"/>
  <c r="H1594" i="3"/>
  <c r="D1594" i="3"/>
  <c r="H1593" i="3"/>
  <c r="D1593" i="3"/>
  <c r="H1592" i="3"/>
  <c r="D1592" i="3"/>
  <c r="H1591" i="3"/>
  <c r="D1591" i="3"/>
  <c r="H1590" i="3"/>
  <c r="D1590" i="3"/>
  <c r="H1589" i="3"/>
  <c r="D1589" i="3"/>
  <c r="H1588" i="3"/>
  <c r="D1588" i="3"/>
  <c r="H1587" i="3"/>
  <c r="D1587" i="3"/>
  <c r="H1586" i="3"/>
  <c r="D1586" i="3"/>
  <c r="H1585" i="3"/>
  <c r="D1585" i="3"/>
  <c r="H1584" i="3"/>
  <c r="D1584" i="3"/>
  <c r="H1583" i="3"/>
  <c r="D1583" i="3"/>
  <c r="H1582" i="3"/>
  <c r="D1582" i="3"/>
  <c r="H1581" i="3"/>
  <c r="D1581" i="3"/>
  <c r="H1580" i="3"/>
  <c r="D1580" i="3"/>
  <c r="H1579" i="3"/>
  <c r="D1579" i="3"/>
  <c r="H1578" i="3"/>
  <c r="D1578" i="3"/>
  <c r="H1577" i="3"/>
  <c r="D1577" i="3"/>
  <c r="H1576" i="3"/>
  <c r="D1576" i="3"/>
  <c r="H1575" i="3"/>
  <c r="D1575" i="3"/>
  <c r="H1574" i="3"/>
  <c r="D1574" i="3"/>
  <c r="H1573" i="3"/>
  <c r="D1573" i="3"/>
  <c r="H1572" i="3"/>
  <c r="D1572" i="3"/>
  <c r="H1571" i="3"/>
  <c r="D1571" i="3"/>
  <c r="H1570" i="3"/>
  <c r="D1570" i="3"/>
  <c r="H1569" i="3"/>
  <c r="D1569" i="3"/>
  <c r="H1568" i="3"/>
  <c r="D1568" i="3"/>
  <c r="H1567" i="3"/>
  <c r="D1567" i="3"/>
  <c r="H1566" i="3"/>
  <c r="D1566" i="3"/>
  <c r="H1565" i="3"/>
  <c r="D1565" i="3"/>
  <c r="H1564" i="3"/>
  <c r="D1564" i="3"/>
  <c r="H1563" i="3"/>
  <c r="D1563" i="3"/>
  <c r="H1562" i="3"/>
  <c r="D1562" i="3"/>
  <c r="H1561" i="3"/>
  <c r="D1561" i="3"/>
  <c r="H1560" i="3"/>
  <c r="D1560" i="3"/>
  <c r="H1559" i="3"/>
  <c r="D1559" i="3"/>
  <c r="H1558" i="3"/>
  <c r="D1558" i="3"/>
  <c r="H1557" i="3"/>
  <c r="D1557" i="3"/>
  <c r="H1556" i="3"/>
  <c r="D1556" i="3"/>
  <c r="H1555" i="3"/>
  <c r="D1555" i="3"/>
  <c r="H1554" i="3"/>
  <c r="D1554" i="3"/>
  <c r="H1553" i="3"/>
  <c r="D1553" i="3"/>
  <c r="H1552" i="3"/>
  <c r="D1552" i="3"/>
  <c r="H1551" i="3"/>
  <c r="D1551" i="3"/>
  <c r="H1550" i="3"/>
  <c r="D1550" i="3"/>
  <c r="H1549" i="3"/>
  <c r="D1549" i="3"/>
  <c r="H1548" i="3"/>
  <c r="D1548" i="3"/>
  <c r="H1547" i="3"/>
  <c r="D1547" i="3"/>
  <c r="H1546" i="3"/>
  <c r="D1546" i="3"/>
  <c r="H1545" i="3"/>
  <c r="D1545" i="3"/>
  <c r="H1544" i="3"/>
  <c r="D1544" i="3"/>
  <c r="H1543" i="3"/>
  <c r="D1543" i="3"/>
  <c r="H1542" i="3"/>
  <c r="D1542" i="3"/>
  <c r="H1541" i="3"/>
  <c r="D1541" i="3"/>
  <c r="H1540" i="3"/>
  <c r="D1540" i="3"/>
  <c r="H1539" i="3"/>
  <c r="D1539" i="3"/>
  <c r="H1538" i="3"/>
  <c r="D1538" i="3"/>
  <c r="H1537" i="3"/>
  <c r="D1537" i="3"/>
  <c r="H1536" i="3"/>
  <c r="D1536" i="3"/>
  <c r="H1535" i="3"/>
  <c r="D1535" i="3"/>
  <c r="H1534" i="3"/>
  <c r="D1534" i="3"/>
  <c r="H1533" i="3"/>
  <c r="D1533" i="3"/>
  <c r="H1532" i="3"/>
  <c r="D1532" i="3"/>
  <c r="H1531" i="3"/>
  <c r="D1531" i="3"/>
  <c r="H1530" i="3"/>
  <c r="D1530" i="3"/>
  <c r="H1529" i="3"/>
  <c r="D1529" i="3"/>
  <c r="H1528" i="3"/>
  <c r="D1528" i="3"/>
  <c r="H1527" i="3"/>
  <c r="D1527" i="3"/>
  <c r="H1526" i="3"/>
  <c r="D1526" i="3"/>
  <c r="H1525" i="3"/>
  <c r="D1525" i="3"/>
  <c r="H1524" i="3"/>
  <c r="D1524" i="3"/>
  <c r="H1523" i="3"/>
  <c r="D1523" i="3"/>
  <c r="H1522" i="3"/>
  <c r="D1522" i="3"/>
  <c r="H1521" i="3"/>
  <c r="D1521" i="3"/>
  <c r="H1520" i="3"/>
  <c r="D1520" i="3"/>
  <c r="H1519" i="3"/>
  <c r="D1519" i="3"/>
  <c r="H1518" i="3"/>
  <c r="D1518" i="3"/>
  <c r="H1517" i="3"/>
  <c r="D1517" i="3"/>
  <c r="H1516" i="3"/>
  <c r="D1516" i="3"/>
  <c r="H1515" i="3"/>
  <c r="D1515" i="3"/>
  <c r="H1514" i="3"/>
  <c r="D1514" i="3"/>
  <c r="H1513" i="3"/>
  <c r="D1513" i="3"/>
  <c r="H1512" i="3"/>
  <c r="D1512" i="3"/>
  <c r="H1511" i="3"/>
  <c r="D1511" i="3"/>
  <c r="H1510" i="3"/>
  <c r="D1510" i="3"/>
  <c r="H1509" i="3"/>
  <c r="D1509" i="3"/>
  <c r="H1508" i="3"/>
  <c r="D1508" i="3"/>
  <c r="H1507" i="3"/>
  <c r="D1507" i="3"/>
  <c r="H1506" i="3"/>
  <c r="D1506" i="3"/>
  <c r="H1505" i="3"/>
  <c r="D1505" i="3"/>
  <c r="H1504" i="3"/>
  <c r="D1504" i="3"/>
  <c r="H1503" i="3"/>
  <c r="D1503" i="3"/>
  <c r="H1502" i="3"/>
  <c r="D1502" i="3"/>
  <c r="H1501" i="3"/>
  <c r="D1501" i="3"/>
  <c r="H1500" i="3"/>
  <c r="D1500" i="3"/>
  <c r="H1499" i="3"/>
  <c r="D1499" i="3"/>
  <c r="H1498" i="3"/>
  <c r="D1498" i="3"/>
  <c r="H1497" i="3"/>
  <c r="D1497" i="3"/>
  <c r="H1496" i="3"/>
  <c r="D1496" i="3"/>
  <c r="H1495" i="3"/>
  <c r="D1495" i="3"/>
  <c r="H1494" i="3"/>
  <c r="D1494" i="3"/>
  <c r="H1493" i="3"/>
  <c r="D1493" i="3"/>
  <c r="H1492" i="3"/>
  <c r="D1492" i="3"/>
  <c r="H1491" i="3"/>
  <c r="D1491" i="3"/>
  <c r="H1490" i="3"/>
  <c r="D1490" i="3"/>
  <c r="H1489" i="3"/>
  <c r="D1489" i="3"/>
  <c r="H1488" i="3"/>
  <c r="D1488" i="3"/>
  <c r="H1487" i="3"/>
  <c r="D1487" i="3"/>
  <c r="H1486" i="3"/>
  <c r="D1486" i="3"/>
  <c r="H1485" i="3"/>
  <c r="D1485" i="3"/>
  <c r="H1484" i="3"/>
  <c r="D1484" i="3"/>
  <c r="H1483" i="3"/>
  <c r="D1483" i="3"/>
  <c r="H1482" i="3"/>
  <c r="D1482" i="3"/>
  <c r="H1481" i="3"/>
  <c r="D1481" i="3"/>
  <c r="H1480" i="3"/>
  <c r="D1480" i="3"/>
  <c r="H1447" i="3"/>
  <c r="H1384" i="3"/>
  <c r="D1384" i="3"/>
  <c r="D1447" i="3"/>
  <c r="P67" i="35" l="1"/>
  <c r="O67" i="35"/>
  <c r="K176" i="10"/>
  <c r="J176" i="10"/>
  <c r="I176" i="10"/>
  <c r="H176" i="10"/>
  <c r="G176" i="10"/>
  <c r="K175" i="10"/>
  <c r="J175" i="10"/>
  <c r="I175" i="10"/>
  <c r="G175" i="10"/>
  <c r="H175" i="10" s="1"/>
  <c r="K174" i="10"/>
  <c r="J174" i="10"/>
  <c r="I174" i="10"/>
  <c r="G174" i="10"/>
  <c r="H174" i="10" s="1"/>
  <c r="K173" i="10"/>
  <c r="J173" i="10"/>
  <c r="I173" i="10"/>
  <c r="G173" i="10"/>
  <c r="H173" i="10" s="1"/>
  <c r="K171" i="10"/>
  <c r="J171" i="10"/>
  <c r="I171" i="10"/>
  <c r="H171" i="10"/>
  <c r="G171" i="10"/>
  <c r="K170" i="10"/>
  <c r="J170" i="10"/>
  <c r="I170" i="10"/>
  <c r="G170" i="10"/>
  <c r="H170" i="10" s="1"/>
  <c r="K169" i="10"/>
  <c r="J169" i="10"/>
  <c r="I169" i="10"/>
  <c r="G169" i="10"/>
  <c r="H169" i="10" s="1"/>
  <c r="K168" i="10"/>
  <c r="J168" i="10"/>
  <c r="I168" i="10"/>
  <c r="G168" i="10"/>
  <c r="H168" i="10" s="1"/>
  <c r="K167" i="10"/>
  <c r="J167" i="10"/>
  <c r="I167" i="10"/>
  <c r="G167" i="10"/>
  <c r="H167" i="10" s="1"/>
  <c r="K166" i="10"/>
  <c r="J166" i="10"/>
  <c r="I166" i="10"/>
  <c r="G166" i="10"/>
  <c r="H166" i="10" s="1"/>
  <c r="K165" i="10"/>
  <c r="J165" i="10"/>
  <c r="I165" i="10"/>
  <c r="G165" i="10"/>
  <c r="H165" i="10" s="1"/>
  <c r="K164" i="10"/>
  <c r="J164" i="10"/>
  <c r="I164" i="10"/>
  <c r="G164" i="10"/>
  <c r="H164" i="10" s="1"/>
  <c r="K163" i="10"/>
  <c r="J163" i="10"/>
  <c r="I163" i="10"/>
  <c r="H163" i="10"/>
  <c r="G163" i="10"/>
  <c r="K162" i="10"/>
  <c r="J162" i="10"/>
  <c r="I162" i="10"/>
  <c r="G162" i="10"/>
  <c r="H162" i="10" s="1"/>
  <c r="K161" i="10"/>
  <c r="J161" i="10"/>
  <c r="G161" i="10"/>
  <c r="H161" i="10" s="1"/>
  <c r="K160" i="10"/>
  <c r="J160" i="10"/>
  <c r="I160" i="10"/>
  <c r="H160" i="10"/>
  <c r="G160" i="10"/>
  <c r="K159" i="10"/>
  <c r="J159" i="10"/>
  <c r="I159" i="10"/>
  <c r="G159" i="10"/>
  <c r="H159" i="10" s="1"/>
  <c r="K158" i="10"/>
  <c r="J158" i="10"/>
  <c r="I158" i="10"/>
  <c r="G158" i="10"/>
  <c r="H158" i="10" s="1"/>
  <c r="K157" i="10"/>
  <c r="J157" i="10"/>
  <c r="I157" i="10"/>
  <c r="G157" i="10"/>
  <c r="H157" i="10" s="1"/>
  <c r="K156" i="10"/>
  <c r="J156" i="10"/>
  <c r="I156" i="10"/>
  <c r="H156" i="10"/>
  <c r="G156" i="10"/>
  <c r="K155" i="10"/>
  <c r="J155" i="10"/>
  <c r="I155" i="10"/>
  <c r="G155" i="10"/>
  <c r="H155" i="10" s="1"/>
  <c r="K154" i="10"/>
  <c r="J154" i="10"/>
  <c r="I154" i="10"/>
  <c r="G154" i="10"/>
  <c r="H154" i="10" s="1"/>
  <c r="K153" i="10"/>
  <c r="J153" i="10"/>
  <c r="I153" i="10"/>
  <c r="G153" i="10"/>
  <c r="H153" i="10" s="1"/>
  <c r="K152" i="10"/>
  <c r="J152" i="10"/>
  <c r="I152" i="10"/>
  <c r="G152" i="10"/>
  <c r="H152" i="10" s="1"/>
  <c r="K151" i="10"/>
  <c r="J151" i="10"/>
  <c r="I151" i="10"/>
  <c r="G151" i="10"/>
  <c r="H151" i="10" s="1"/>
  <c r="K150" i="10"/>
  <c r="J150" i="10"/>
  <c r="I150" i="10"/>
  <c r="G150" i="10"/>
  <c r="H150" i="10" s="1"/>
  <c r="K149" i="10"/>
  <c r="J149" i="10"/>
  <c r="I149" i="10"/>
  <c r="G149" i="10"/>
  <c r="H149" i="10" s="1"/>
  <c r="K148" i="10"/>
  <c r="J148" i="10"/>
  <c r="I148" i="10"/>
  <c r="G148" i="10"/>
  <c r="H148" i="10" s="1"/>
  <c r="K147" i="10"/>
  <c r="J147" i="10"/>
  <c r="I147" i="10"/>
  <c r="G147" i="10"/>
  <c r="H147" i="10" s="1"/>
  <c r="K146" i="10"/>
  <c r="J146" i="10"/>
  <c r="I146" i="10"/>
  <c r="G146" i="10"/>
  <c r="H146" i="10" s="1"/>
  <c r="K145" i="10"/>
  <c r="J145" i="10"/>
  <c r="I145" i="10"/>
  <c r="G145" i="10"/>
  <c r="H145" i="10" s="1"/>
  <c r="K144" i="10"/>
  <c r="J144" i="10"/>
  <c r="I144" i="10"/>
  <c r="H144" i="10"/>
  <c r="G144" i="10"/>
  <c r="K143" i="10"/>
  <c r="J143" i="10"/>
  <c r="I143" i="10"/>
  <c r="G143" i="10"/>
  <c r="H143" i="10" s="1"/>
  <c r="K142" i="10"/>
  <c r="J142" i="10"/>
  <c r="I142" i="10"/>
  <c r="G142" i="10"/>
  <c r="H142" i="10" s="1"/>
  <c r="K141" i="10"/>
  <c r="J141" i="10"/>
  <c r="I141" i="10"/>
  <c r="G141" i="10"/>
  <c r="H141" i="10" s="1"/>
  <c r="K140" i="10"/>
  <c r="J140" i="10"/>
  <c r="I140" i="10"/>
  <c r="H140" i="10"/>
  <c r="G140" i="10"/>
  <c r="K139" i="10"/>
  <c r="J139" i="10"/>
  <c r="I139" i="10"/>
  <c r="G139" i="10"/>
  <c r="H139" i="10" s="1"/>
  <c r="K138" i="10"/>
  <c r="J138" i="10"/>
  <c r="I138" i="10"/>
  <c r="G138" i="10"/>
  <c r="H138" i="10" s="1"/>
  <c r="K137" i="10"/>
  <c r="J137" i="10"/>
  <c r="I137" i="10"/>
  <c r="G137" i="10"/>
  <c r="H137" i="10" s="1"/>
  <c r="K136" i="10"/>
  <c r="J136" i="10"/>
  <c r="I136" i="10"/>
  <c r="G136" i="10"/>
  <c r="H136" i="10" s="1"/>
  <c r="K135" i="10"/>
  <c r="J135" i="10"/>
  <c r="I135" i="10"/>
  <c r="G135" i="10"/>
  <c r="H135" i="10" s="1"/>
  <c r="K134" i="10"/>
  <c r="J134" i="10"/>
  <c r="I134" i="10"/>
  <c r="G134" i="10"/>
  <c r="H134" i="10" s="1"/>
  <c r="K133" i="10"/>
  <c r="J133" i="10"/>
  <c r="I133" i="10"/>
  <c r="G133" i="10"/>
  <c r="H133" i="10" s="1"/>
  <c r="K132" i="10"/>
  <c r="J132" i="10"/>
  <c r="I132" i="10"/>
  <c r="G132" i="10"/>
  <c r="H132" i="10" s="1"/>
  <c r="K131" i="10"/>
  <c r="J131" i="10"/>
  <c r="I131" i="10"/>
  <c r="G131" i="10"/>
  <c r="H131" i="10" s="1"/>
  <c r="K130" i="10"/>
  <c r="J130" i="10"/>
  <c r="I130" i="10"/>
  <c r="G130" i="10"/>
  <c r="H130" i="10" s="1"/>
  <c r="K129" i="10"/>
  <c r="J129" i="10"/>
  <c r="I129" i="10"/>
  <c r="G129" i="10"/>
  <c r="H129" i="10" s="1"/>
  <c r="K128" i="10"/>
  <c r="J128" i="10"/>
  <c r="I128" i="10"/>
  <c r="H128" i="10"/>
  <c r="G128" i="10"/>
  <c r="K127" i="10"/>
  <c r="J127" i="10"/>
  <c r="I127" i="10"/>
  <c r="G127" i="10"/>
  <c r="H127" i="10" s="1"/>
  <c r="K126" i="10"/>
  <c r="J126" i="10"/>
  <c r="I126" i="10"/>
  <c r="G126" i="10"/>
  <c r="H126" i="10" s="1"/>
  <c r="K125" i="10"/>
  <c r="J125" i="10"/>
  <c r="I125" i="10"/>
  <c r="G125" i="10"/>
  <c r="H125" i="10" s="1"/>
  <c r="K124" i="10"/>
  <c r="J124" i="10"/>
  <c r="I124" i="10"/>
  <c r="H124" i="10"/>
  <c r="G124" i="10"/>
  <c r="K123" i="10"/>
  <c r="J123" i="10"/>
  <c r="I123" i="10"/>
  <c r="G123" i="10"/>
  <c r="H123" i="10" s="1"/>
  <c r="K122" i="10"/>
  <c r="J122" i="10"/>
  <c r="I122" i="10"/>
  <c r="G122" i="10"/>
  <c r="H122" i="10" s="1"/>
  <c r="K121" i="10"/>
  <c r="J121" i="10"/>
  <c r="I121" i="10"/>
  <c r="G121" i="10"/>
  <c r="H121" i="10" s="1"/>
  <c r="K120" i="10"/>
  <c r="J120" i="10"/>
  <c r="I120" i="10"/>
  <c r="G120" i="10"/>
  <c r="H120" i="10" s="1"/>
  <c r="K119" i="10"/>
  <c r="J119" i="10"/>
  <c r="I119" i="10"/>
  <c r="G119" i="10"/>
  <c r="H119" i="10" s="1"/>
  <c r="K118" i="10"/>
  <c r="J118" i="10"/>
  <c r="I118" i="10"/>
  <c r="G118" i="10"/>
  <c r="H118" i="10" s="1"/>
  <c r="K117" i="10"/>
  <c r="J117" i="10"/>
  <c r="I117" i="10"/>
  <c r="G117" i="10"/>
  <c r="H117" i="10" s="1"/>
  <c r="K116" i="10"/>
  <c r="J116" i="10"/>
  <c r="I116" i="10"/>
  <c r="G116" i="10"/>
  <c r="H116" i="10" s="1"/>
  <c r="K115" i="10"/>
  <c r="J115" i="10"/>
  <c r="I115" i="10"/>
  <c r="G115" i="10"/>
  <c r="H115" i="10" s="1"/>
  <c r="K114" i="10"/>
  <c r="J114" i="10"/>
  <c r="I114" i="10"/>
  <c r="G114" i="10"/>
  <c r="H114" i="10" s="1"/>
  <c r="K113" i="10"/>
  <c r="J113" i="10"/>
  <c r="I113" i="10"/>
  <c r="G113" i="10"/>
  <c r="H113" i="10" s="1"/>
  <c r="K112" i="10"/>
  <c r="J112" i="10"/>
  <c r="I112" i="10"/>
  <c r="H112" i="10"/>
  <c r="G112" i="10"/>
  <c r="K111" i="10"/>
  <c r="J111" i="10"/>
  <c r="I111" i="10"/>
  <c r="G111" i="10"/>
  <c r="H111" i="10" s="1"/>
  <c r="K110" i="10"/>
  <c r="J110" i="10"/>
  <c r="I110" i="10"/>
  <c r="G110" i="10"/>
  <c r="H110" i="10" s="1"/>
  <c r="K109" i="10"/>
  <c r="J109" i="10"/>
  <c r="I109" i="10"/>
  <c r="G109" i="10"/>
  <c r="H109" i="10" s="1"/>
  <c r="K108" i="10"/>
  <c r="J108" i="10"/>
  <c r="I108" i="10"/>
  <c r="H108" i="10"/>
  <c r="G108" i="10"/>
  <c r="K107" i="10"/>
  <c r="J107" i="10"/>
  <c r="I107" i="10"/>
  <c r="G107" i="10"/>
  <c r="H107" i="10" s="1"/>
  <c r="K106" i="10"/>
  <c r="J106" i="10"/>
  <c r="I106" i="10"/>
  <c r="G106" i="10"/>
  <c r="H106" i="10" s="1"/>
  <c r="K105" i="10"/>
  <c r="J105" i="10"/>
  <c r="I105" i="10"/>
  <c r="G105" i="10"/>
  <c r="H105" i="10" s="1"/>
  <c r="K104" i="10"/>
  <c r="J104" i="10"/>
  <c r="I104" i="10"/>
  <c r="G104" i="10"/>
  <c r="H104" i="10" s="1"/>
  <c r="K103" i="10"/>
  <c r="J103" i="10"/>
  <c r="I103" i="10"/>
  <c r="G103" i="10"/>
  <c r="H103" i="10" s="1"/>
  <c r="K102" i="10"/>
  <c r="J102" i="10"/>
  <c r="G102" i="10"/>
  <c r="H102" i="10" s="1"/>
  <c r="K101" i="10"/>
  <c r="J101" i="10"/>
  <c r="I101" i="10"/>
  <c r="G101" i="10"/>
  <c r="H101" i="10" s="1"/>
  <c r="K100" i="10"/>
  <c r="J100" i="10"/>
  <c r="I100" i="10"/>
  <c r="G100" i="10"/>
  <c r="H100" i="10" s="1"/>
  <c r="K99" i="10"/>
  <c r="J99" i="10"/>
  <c r="I99" i="10"/>
  <c r="G99" i="10"/>
  <c r="H99" i="10" s="1"/>
  <c r="K98" i="10"/>
  <c r="J98" i="10"/>
  <c r="I98" i="10"/>
  <c r="G98" i="10"/>
  <c r="H98" i="10" s="1"/>
  <c r="K97" i="10"/>
  <c r="J97" i="10"/>
  <c r="I97" i="10"/>
  <c r="G97" i="10"/>
  <c r="H97" i="10" s="1"/>
  <c r="K96" i="10"/>
  <c r="J96" i="10"/>
  <c r="I96" i="10"/>
  <c r="G96" i="10"/>
  <c r="H96" i="10" s="1"/>
  <c r="K95" i="10"/>
  <c r="J95" i="10"/>
  <c r="I95" i="10"/>
  <c r="G95" i="10"/>
  <c r="H95" i="10" s="1"/>
  <c r="K94" i="10"/>
  <c r="J94" i="10"/>
  <c r="I94" i="10"/>
  <c r="G94" i="10"/>
  <c r="H94" i="10" s="1"/>
  <c r="K93" i="10"/>
  <c r="J93" i="10"/>
  <c r="I93" i="10"/>
  <c r="H93" i="10"/>
  <c r="G93" i="10"/>
  <c r="K92" i="10"/>
  <c r="J92" i="10"/>
  <c r="I92" i="10"/>
  <c r="G92" i="10"/>
  <c r="H92" i="10" s="1"/>
  <c r="K91" i="10"/>
  <c r="J91" i="10"/>
  <c r="I91" i="10"/>
  <c r="G91" i="10"/>
  <c r="H91" i="10" s="1"/>
  <c r="K90" i="10"/>
  <c r="J90" i="10"/>
  <c r="I90" i="10"/>
  <c r="G90" i="10"/>
  <c r="H90" i="10" s="1"/>
  <c r="K89" i="10"/>
  <c r="J89" i="10"/>
  <c r="I89" i="10"/>
  <c r="H89" i="10"/>
  <c r="G89" i="10"/>
  <c r="K88" i="10"/>
  <c r="J88" i="10"/>
  <c r="I88" i="10"/>
  <c r="G88" i="10"/>
  <c r="H88" i="10" s="1"/>
  <c r="K87" i="10"/>
  <c r="J87" i="10"/>
  <c r="I87" i="10"/>
  <c r="G87" i="10"/>
  <c r="H87" i="10" s="1"/>
  <c r="K86" i="10"/>
  <c r="J86" i="10"/>
  <c r="I86" i="10"/>
  <c r="G86" i="10"/>
  <c r="H86" i="10" s="1"/>
  <c r="K85" i="10"/>
  <c r="J85" i="10"/>
  <c r="I85" i="10"/>
  <c r="G85" i="10"/>
  <c r="H85" i="10" s="1"/>
  <c r="K84" i="10"/>
  <c r="J84" i="10"/>
  <c r="I84" i="10"/>
  <c r="G84" i="10"/>
  <c r="H84" i="10" s="1"/>
  <c r="K72" i="10"/>
  <c r="J72" i="10"/>
  <c r="I72" i="10"/>
  <c r="G72" i="10"/>
  <c r="H72" i="10" s="1"/>
  <c r="K71" i="10"/>
  <c r="J71" i="10"/>
  <c r="I71" i="10"/>
  <c r="G71" i="10"/>
  <c r="H71" i="10" s="1"/>
  <c r="K70" i="10"/>
  <c r="J70" i="10"/>
  <c r="I70" i="10"/>
  <c r="G70" i="10"/>
  <c r="H70" i="10" s="1"/>
  <c r="K69" i="10"/>
  <c r="J69" i="10"/>
  <c r="I69" i="10"/>
  <c r="G69" i="10"/>
  <c r="H69" i="10" s="1"/>
  <c r="K68" i="10"/>
  <c r="J68" i="10"/>
  <c r="I68" i="10"/>
  <c r="G68" i="10"/>
  <c r="H68" i="10" s="1"/>
  <c r="K67" i="10"/>
  <c r="J67" i="10"/>
  <c r="I67" i="10"/>
  <c r="G67" i="10"/>
  <c r="H67" i="10" s="1"/>
  <c r="K66" i="10"/>
  <c r="J66" i="10"/>
  <c r="I66" i="10"/>
  <c r="H66" i="10"/>
  <c r="G66" i="10"/>
  <c r="K65" i="10"/>
  <c r="J65" i="10"/>
  <c r="I65" i="10"/>
  <c r="G65" i="10"/>
  <c r="H65" i="10" s="1"/>
  <c r="K64" i="10"/>
  <c r="J64" i="10"/>
  <c r="I64" i="10"/>
  <c r="G64" i="10"/>
  <c r="H64" i="10" s="1"/>
  <c r="K63" i="10"/>
  <c r="J63" i="10"/>
  <c r="I63" i="10"/>
  <c r="G63" i="10"/>
  <c r="H63" i="10" s="1"/>
  <c r="K62" i="10"/>
  <c r="J62" i="10"/>
  <c r="I62" i="10"/>
  <c r="H62" i="10"/>
  <c r="G62" i="10"/>
  <c r="K61" i="10"/>
  <c r="J61" i="10"/>
  <c r="I61" i="10"/>
  <c r="G61" i="10"/>
  <c r="H61" i="10" s="1"/>
  <c r="K60" i="10"/>
  <c r="J60" i="10"/>
  <c r="I60" i="10"/>
  <c r="G60" i="10"/>
  <c r="H60" i="10" s="1"/>
  <c r="K59" i="10"/>
  <c r="J59" i="10"/>
  <c r="I59" i="10"/>
  <c r="G59" i="10"/>
  <c r="H59" i="10" s="1"/>
  <c r="K58" i="10"/>
  <c r="J58" i="10"/>
  <c r="I58" i="10"/>
  <c r="G58" i="10"/>
  <c r="H58" i="10" s="1"/>
  <c r="K57" i="10"/>
  <c r="J57" i="10"/>
  <c r="I57" i="10"/>
  <c r="G57" i="10"/>
  <c r="H57" i="10" s="1"/>
  <c r="K56" i="10"/>
  <c r="J56" i="10"/>
  <c r="I56" i="10"/>
  <c r="G56" i="10"/>
  <c r="H56" i="10" s="1"/>
  <c r="K55" i="10"/>
  <c r="J55" i="10"/>
  <c r="I55" i="10"/>
  <c r="G55" i="10"/>
  <c r="H55" i="10" s="1"/>
  <c r="K54" i="10"/>
  <c r="J54" i="10"/>
  <c r="I54" i="10"/>
  <c r="G54" i="10"/>
  <c r="H54" i="10" s="1"/>
  <c r="K53" i="10"/>
  <c r="J53" i="10"/>
  <c r="I53" i="10"/>
  <c r="G53" i="10"/>
  <c r="H53" i="10" s="1"/>
  <c r="K52" i="10"/>
  <c r="J52" i="10"/>
  <c r="I52" i="10"/>
  <c r="G52" i="10"/>
  <c r="H52" i="10" s="1"/>
  <c r="K51" i="10"/>
  <c r="J51" i="10"/>
  <c r="I51" i="10"/>
  <c r="G51" i="10"/>
  <c r="H51" i="10" s="1"/>
  <c r="K50" i="10"/>
  <c r="J50" i="10"/>
  <c r="I50" i="10"/>
  <c r="H50" i="10"/>
  <c r="G50" i="10"/>
  <c r="K49" i="10"/>
  <c r="J49" i="10"/>
  <c r="I49" i="10"/>
  <c r="G49" i="10"/>
  <c r="H49" i="10" s="1"/>
  <c r="K48" i="10"/>
  <c r="J48" i="10"/>
  <c r="I48" i="10"/>
  <c r="G48" i="10"/>
  <c r="H48" i="10" s="1"/>
  <c r="K47" i="10"/>
  <c r="J47" i="10"/>
  <c r="I47" i="10"/>
  <c r="G47" i="10"/>
  <c r="H47" i="10" s="1"/>
  <c r="K46" i="10"/>
  <c r="J46" i="10"/>
  <c r="I46" i="10"/>
  <c r="H46" i="10"/>
  <c r="G46" i="10"/>
  <c r="K45" i="10"/>
  <c r="J45" i="10"/>
  <c r="I45" i="10"/>
  <c r="G45" i="10"/>
  <c r="H45" i="10" s="1"/>
  <c r="K44" i="10"/>
  <c r="J44" i="10"/>
  <c r="I44" i="10"/>
  <c r="G44" i="10"/>
  <c r="H44" i="10" s="1"/>
  <c r="K43" i="10"/>
  <c r="J43" i="10"/>
  <c r="I43" i="10"/>
  <c r="G43" i="10"/>
  <c r="H43" i="10" s="1"/>
  <c r="K42" i="10"/>
  <c r="J42" i="10"/>
  <c r="I42" i="10"/>
  <c r="G42" i="10"/>
  <c r="H42" i="10" s="1"/>
  <c r="K41" i="10"/>
  <c r="J41" i="10"/>
  <c r="I41" i="10"/>
  <c r="G41" i="10"/>
  <c r="H41" i="10" s="1"/>
  <c r="K40" i="10"/>
  <c r="J40" i="10"/>
  <c r="I40" i="10"/>
  <c r="G40" i="10"/>
  <c r="H40" i="10" s="1"/>
  <c r="K39" i="10"/>
  <c r="J39" i="10"/>
  <c r="I39" i="10"/>
  <c r="G39" i="10"/>
  <c r="H39" i="10" s="1"/>
  <c r="K38" i="10"/>
  <c r="J38" i="10"/>
  <c r="I38" i="10"/>
  <c r="G38" i="10"/>
  <c r="H38" i="10" s="1"/>
  <c r="K37" i="10"/>
  <c r="J37" i="10"/>
  <c r="I37" i="10"/>
  <c r="G37" i="10"/>
  <c r="H37" i="10" s="1"/>
  <c r="K36" i="10"/>
  <c r="J36" i="10"/>
  <c r="I36" i="10"/>
  <c r="G36" i="10"/>
  <c r="H36" i="10" s="1"/>
  <c r="K35" i="10"/>
  <c r="J35" i="10"/>
  <c r="I35" i="10"/>
  <c r="G35" i="10"/>
  <c r="H35" i="10" s="1"/>
  <c r="K34" i="10"/>
  <c r="J34" i="10"/>
  <c r="I34" i="10"/>
  <c r="H34" i="10"/>
  <c r="G34" i="10"/>
  <c r="K33" i="10"/>
  <c r="J33" i="10"/>
  <c r="I33" i="10"/>
  <c r="G33" i="10"/>
  <c r="H33" i="10" s="1"/>
  <c r="K32" i="10"/>
  <c r="J32" i="10"/>
  <c r="I32" i="10"/>
  <c r="G32" i="10"/>
  <c r="H32" i="10" s="1"/>
  <c r="K31" i="10"/>
  <c r="J31" i="10"/>
  <c r="I31" i="10"/>
  <c r="G31" i="10"/>
  <c r="H31" i="10" s="1"/>
  <c r="K30" i="10"/>
  <c r="J30" i="10"/>
  <c r="I30" i="10"/>
  <c r="G30" i="10"/>
  <c r="H30" i="10" s="1"/>
  <c r="K29" i="10"/>
  <c r="J29" i="10"/>
  <c r="I29" i="10"/>
  <c r="G29" i="10"/>
  <c r="H29" i="10" s="1"/>
  <c r="K28" i="10"/>
  <c r="J28" i="10"/>
  <c r="I28" i="10"/>
  <c r="G28" i="10"/>
  <c r="H28" i="10" s="1"/>
  <c r="K27" i="10"/>
  <c r="J27" i="10"/>
  <c r="I27" i="10"/>
  <c r="G27" i="10"/>
  <c r="H27" i="10" s="1"/>
  <c r="K26" i="10"/>
  <c r="J26" i="10"/>
  <c r="I26" i="10"/>
  <c r="H26" i="10"/>
  <c r="G26" i="10"/>
  <c r="K25" i="10"/>
  <c r="J25" i="10"/>
  <c r="I25" i="10"/>
  <c r="G25" i="10"/>
  <c r="H25" i="10" s="1"/>
  <c r="K24" i="10"/>
  <c r="J24" i="10"/>
  <c r="I24" i="10"/>
  <c r="G24" i="10"/>
  <c r="H24" i="10" s="1"/>
  <c r="K23" i="10"/>
  <c r="J23" i="10"/>
  <c r="I23" i="10"/>
  <c r="G23" i="10"/>
  <c r="H23" i="10" s="1"/>
  <c r="K22" i="10"/>
  <c r="J22" i="10"/>
  <c r="I22" i="10"/>
  <c r="G22" i="10"/>
  <c r="H22" i="10" s="1"/>
  <c r="K21" i="10"/>
  <c r="J21" i="10"/>
  <c r="I21" i="10"/>
  <c r="G21" i="10"/>
  <c r="H21" i="10" s="1"/>
  <c r="K20" i="10"/>
  <c r="J20" i="10"/>
  <c r="I20" i="10"/>
  <c r="G20" i="10"/>
  <c r="H20" i="10" s="1"/>
  <c r="K19" i="10"/>
  <c r="J19" i="10"/>
  <c r="I19" i="10"/>
  <c r="G19" i="10"/>
  <c r="H19" i="10" s="1"/>
  <c r="K18" i="10"/>
  <c r="J18" i="10"/>
  <c r="I18" i="10"/>
  <c r="G18" i="10"/>
  <c r="H18" i="10" s="1"/>
  <c r="K17" i="10"/>
  <c r="J17" i="10"/>
  <c r="I17" i="10"/>
  <c r="G17" i="10"/>
  <c r="H17" i="10" s="1"/>
  <c r="K16" i="10"/>
  <c r="J16" i="10"/>
  <c r="I16" i="10"/>
  <c r="G16" i="10"/>
  <c r="H16" i="10" s="1"/>
  <c r="K15" i="10"/>
  <c r="J15" i="10"/>
  <c r="I15" i="10"/>
  <c r="G15" i="10"/>
  <c r="H15" i="10" s="1"/>
  <c r="K14" i="10"/>
  <c r="J14" i="10"/>
  <c r="I14" i="10"/>
  <c r="G14" i="10"/>
  <c r="H14" i="10" s="1"/>
  <c r="K13" i="10"/>
  <c r="J13" i="10"/>
  <c r="I13" i="10"/>
  <c r="G13" i="10"/>
  <c r="H13" i="10" s="1"/>
  <c r="K12" i="10"/>
  <c r="J12" i="10"/>
  <c r="I12" i="10"/>
  <c r="G12" i="10"/>
  <c r="H12" i="10" s="1"/>
  <c r="K11" i="10"/>
  <c r="J11" i="10"/>
  <c r="I11" i="10"/>
  <c r="G11" i="10"/>
  <c r="H11" i="10" s="1"/>
  <c r="K10" i="10"/>
  <c r="J10" i="10"/>
  <c r="I10" i="10"/>
  <c r="G10" i="10"/>
  <c r="H10" i="10" s="1"/>
  <c r="K9" i="10"/>
  <c r="J9" i="10"/>
  <c r="I9" i="10"/>
  <c r="G9" i="10"/>
  <c r="H9" i="10" s="1"/>
  <c r="K8" i="10"/>
  <c r="J8" i="10"/>
  <c r="I8" i="10"/>
  <c r="G8" i="10"/>
  <c r="H8" i="10" s="1"/>
  <c r="K7" i="10"/>
  <c r="J7" i="10"/>
  <c r="I7" i="10"/>
  <c r="G7" i="10"/>
  <c r="H7" i="10" s="1"/>
  <c r="K6" i="10"/>
  <c r="J6" i="10"/>
  <c r="I6" i="10"/>
  <c r="G6" i="10"/>
  <c r="H6" i="10" s="1"/>
  <c r="K5" i="10"/>
  <c r="J5" i="10"/>
  <c r="I5" i="10"/>
  <c r="G5" i="10"/>
  <c r="H5" i="10" s="1"/>
  <c r="K4" i="10"/>
  <c r="J4" i="10"/>
  <c r="I4" i="10"/>
  <c r="G4" i="10"/>
  <c r="H4" i="10" s="1"/>
  <c r="K3" i="10"/>
  <c r="J3" i="10"/>
  <c r="I3" i="10"/>
  <c r="G3" i="10"/>
  <c r="H3" i="10" s="1"/>
  <c r="K2" i="10"/>
  <c r="J2" i="10"/>
  <c r="I2" i="10"/>
  <c r="G2" i="10"/>
  <c r="H2" i="10" s="1"/>
  <c r="H1479" i="3"/>
  <c r="D1479" i="3"/>
  <c r="H1478" i="3"/>
  <c r="D1478" i="3"/>
  <c r="H1477" i="3"/>
  <c r="D1477" i="3"/>
  <c r="H1476" i="3"/>
  <c r="D1476" i="3"/>
  <c r="H1475" i="3"/>
  <c r="D1475" i="3"/>
  <c r="H1474" i="3"/>
  <c r="D1474" i="3"/>
  <c r="H1473" i="3"/>
  <c r="D1473" i="3"/>
  <c r="H1472" i="3"/>
  <c r="D1472" i="3"/>
  <c r="H1471" i="3"/>
  <c r="D1471" i="3"/>
  <c r="H1470" i="3"/>
  <c r="D1470" i="3"/>
  <c r="H1469" i="3"/>
  <c r="D1469" i="3"/>
  <c r="H1468" i="3"/>
  <c r="D1468" i="3"/>
  <c r="H1467" i="3"/>
  <c r="D1467" i="3"/>
  <c r="H1466" i="3"/>
  <c r="D1466" i="3"/>
  <c r="H1465" i="3"/>
  <c r="D1465" i="3"/>
  <c r="H1464" i="3"/>
  <c r="D1464" i="3"/>
  <c r="H1463" i="3"/>
  <c r="D1463" i="3"/>
  <c r="H1462" i="3"/>
  <c r="D1462" i="3"/>
  <c r="H1461" i="3"/>
  <c r="D1461" i="3"/>
  <c r="H1460" i="3"/>
  <c r="D1460" i="3"/>
  <c r="H1459" i="3"/>
  <c r="D1459" i="3"/>
  <c r="H1458" i="3"/>
  <c r="D1458" i="3"/>
  <c r="H1457" i="3"/>
  <c r="D1457" i="3"/>
  <c r="H1456" i="3"/>
  <c r="D1456" i="3"/>
  <c r="H1455" i="3"/>
  <c r="D1455" i="3"/>
  <c r="H1454" i="3"/>
  <c r="D1454" i="3"/>
  <c r="H1453" i="3"/>
  <c r="D1453" i="3"/>
  <c r="H1452" i="3"/>
  <c r="D1452" i="3"/>
  <c r="H1451" i="3"/>
  <c r="D1451" i="3"/>
  <c r="H1450" i="3"/>
  <c r="D1450" i="3"/>
  <c r="H1449" i="3"/>
  <c r="D1449" i="3"/>
  <c r="H1448" i="3"/>
  <c r="D1448" i="3"/>
  <c r="H1446" i="3"/>
  <c r="D1446" i="3"/>
  <c r="H1445" i="3"/>
  <c r="D1445" i="3"/>
  <c r="H1444" i="3"/>
  <c r="D1444" i="3"/>
  <c r="H1443" i="3"/>
  <c r="D1443" i="3"/>
  <c r="H1442" i="3"/>
  <c r="D1442" i="3"/>
  <c r="H1441" i="3"/>
  <c r="D1441" i="3"/>
  <c r="H1440" i="3"/>
  <c r="D1440" i="3"/>
  <c r="H1439" i="3"/>
  <c r="D1439" i="3"/>
  <c r="H1438" i="3"/>
  <c r="D1438" i="3"/>
  <c r="H1437" i="3"/>
  <c r="D1437" i="3"/>
  <c r="H1436" i="3"/>
  <c r="D1436" i="3"/>
  <c r="H1435" i="3"/>
  <c r="D1435" i="3"/>
  <c r="H1434" i="3"/>
  <c r="D1434" i="3"/>
  <c r="H1433" i="3"/>
  <c r="D1433" i="3"/>
  <c r="H1432" i="3"/>
  <c r="D1432" i="3"/>
  <c r="H1431" i="3"/>
  <c r="D1431" i="3"/>
  <c r="H1430" i="3"/>
  <c r="D1430" i="3"/>
  <c r="H1429" i="3"/>
  <c r="D1429" i="3"/>
  <c r="H1428" i="3"/>
  <c r="D1428" i="3"/>
  <c r="H1427" i="3"/>
  <c r="D1427" i="3"/>
  <c r="H1426" i="3"/>
  <c r="D1426" i="3"/>
  <c r="H1425" i="3"/>
  <c r="D1425" i="3"/>
  <c r="H1424" i="3"/>
  <c r="D1424" i="3"/>
  <c r="H1423" i="3"/>
  <c r="D1423" i="3"/>
  <c r="H1422" i="3"/>
  <c r="D1422" i="3"/>
  <c r="H1421" i="3"/>
  <c r="D1421" i="3"/>
  <c r="H1420" i="3"/>
  <c r="D1420" i="3"/>
  <c r="H1419" i="3"/>
  <c r="D1419" i="3"/>
  <c r="H1418" i="3"/>
  <c r="D1418" i="3"/>
  <c r="H1417" i="3"/>
  <c r="D1417" i="3"/>
  <c r="H1416" i="3"/>
  <c r="D1416" i="3"/>
  <c r="H1415" i="3"/>
  <c r="D1415" i="3"/>
  <c r="H1414" i="3"/>
  <c r="D1414" i="3"/>
  <c r="H1413" i="3"/>
  <c r="D1413" i="3"/>
  <c r="H1412" i="3"/>
  <c r="D1412" i="3"/>
  <c r="H1411" i="3"/>
  <c r="D1411" i="3"/>
  <c r="H1410" i="3"/>
  <c r="D1410" i="3"/>
  <c r="H1409" i="3"/>
  <c r="D1409" i="3"/>
  <c r="H1408" i="3"/>
  <c r="D1408" i="3"/>
  <c r="H1407" i="3"/>
  <c r="D1407" i="3"/>
  <c r="H1406" i="3"/>
  <c r="D1406" i="3"/>
  <c r="H1405" i="3"/>
  <c r="D1405" i="3"/>
  <c r="H1404" i="3"/>
  <c r="D1404" i="3"/>
  <c r="H1403" i="3"/>
  <c r="D1403" i="3"/>
  <c r="H1402" i="3"/>
  <c r="D1402" i="3"/>
  <c r="H1401" i="3"/>
  <c r="D1401" i="3"/>
  <c r="H1400" i="3"/>
  <c r="D1400" i="3"/>
  <c r="H1399" i="3"/>
  <c r="D1399" i="3"/>
  <c r="H1398" i="3"/>
  <c r="D1398" i="3"/>
  <c r="H1397" i="3"/>
  <c r="D1397" i="3"/>
  <c r="H1396" i="3"/>
  <c r="D1396" i="3"/>
  <c r="H1395" i="3"/>
  <c r="D1395" i="3"/>
  <c r="H1394" i="3"/>
  <c r="D1394" i="3"/>
  <c r="H1393" i="3"/>
  <c r="D1393" i="3"/>
  <c r="H1392" i="3"/>
  <c r="D1392" i="3"/>
  <c r="H1391" i="3"/>
  <c r="D1391" i="3"/>
  <c r="H1390" i="3"/>
  <c r="D1390" i="3"/>
  <c r="H1389" i="3"/>
  <c r="D1389" i="3"/>
  <c r="H1388" i="3"/>
  <c r="D1388" i="3"/>
  <c r="H1387" i="3"/>
  <c r="D1387" i="3"/>
  <c r="H1386" i="3"/>
  <c r="D1386" i="3"/>
  <c r="H1385" i="3"/>
  <c r="D1385" i="3"/>
  <c r="H1383" i="3"/>
  <c r="D1383" i="3"/>
  <c r="H1382" i="3"/>
  <c r="D1382" i="3"/>
  <c r="H1381" i="3"/>
  <c r="D1381" i="3"/>
  <c r="H1380" i="3"/>
  <c r="D1380" i="3"/>
  <c r="H1379" i="3"/>
  <c r="D1379" i="3"/>
  <c r="H1378" i="3"/>
  <c r="D1378" i="3"/>
  <c r="H1377" i="3"/>
  <c r="D1377" i="3"/>
  <c r="H1376" i="3"/>
  <c r="D1376" i="3"/>
  <c r="H1375" i="3"/>
  <c r="D1375" i="3"/>
  <c r="H1374" i="3"/>
  <c r="D1374" i="3"/>
  <c r="H1373" i="3"/>
  <c r="D1373" i="3"/>
  <c r="H1372" i="3"/>
  <c r="D1372" i="3"/>
  <c r="H1371" i="3"/>
  <c r="D1371" i="3"/>
  <c r="H1370" i="3"/>
  <c r="D1370" i="3"/>
  <c r="H1369" i="3"/>
  <c r="D1369" i="3"/>
  <c r="H1368" i="3"/>
  <c r="D1368" i="3"/>
  <c r="H1367" i="3"/>
  <c r="D1367" i="3"/>
  <c r="H1366" i="3"/>
  <c r="D1366" i="3"/>
  <c r="H1365" i="3"/>
  <c r="D1365" i="3"/>
  <c r="H1364" i="3"/>
  <c r="D1364" i="3"/>
  <c r="H1363" i="3"/>
  <c r="D1363" i="3"/>
  <c r="H1362" i="3"/>
  <c r="D1362" i="3"/>
  <c r="H1361" i="3"/>
  <c r="D1361" i="3"/>
  <c r="H1360" i="3"/>
  <c r="D1360" i="3"/>
  <c r="H1359" i="3"/>
  <c r="D1359" i="3"/>
  <c r="H1358" i="3"/>
  <c r="D1358" i="3"/>
  <c r="H1357" i="3"/>
  <c r="D1357" i="3"/>
  <c r="H1356" i="3"/>
  <c r="D1356" i="3"/>
  <c r="H1355" i="3"/>
  <c r="D1355" i="3"/>
  <c r="H1354" i="3"/>
  <c r="D1354" i="3"/>
  <c r="H1353" i="3"/>
  <c r="D1353" i="3"/>
  <c r="H1352" i="3"/>
  <c r="D1352" i="3"/>
  <c r="H1351" i="3"/>
  <c r="D1351" i="3"/>
  <c r="H1350" i="3"/>
  <c r="D1350" i="3"/>
  <c r="H1349" i="3"/>
  <c r="D1349" i="3"/>
  <c r="H1348" i="3"/>
  <c r="D1348" i="3"/>
  <c r="H1347" i="3"/>
  <c r="D1347" i="3"/>
  <c r="H1346" i="3"/>
  <c r="D1346" i="3"/>
  <c r="H1345" i="3"/>
  <c r="D1345" i="3"/>
  <c r="H1344" i="3"/>
  <c r="D1344" i="3"/>
  <c r="H1343" i="3"/>
  <c r="D1343" i="3"/>
  <c r="H1342" i="3"/>
  <c r="D1342" i="3"/>
  <c r="H1341" i="3"/>
  <c r="D1341" i="3"/>
  <c r="H1340" i="3"/>
  <c r="D1340" i="3"/>
  <c r="H1339" i="3"/>
  <c r="D1339" i="3"/>
  <c r="H1338" i="3"/>
  <c r="D1338" i="3"/>
  <c r="H1337" i="3"/>
  <c r="D1337" i="3"/>
  <c r="H1336" i="3"/>
  <c r="D1336" i="3"/>
  <c r="H1335" i="3"/>
  <c r="D1335" i="3"/>
  <c r="H1334" i="3"/>
  <c r="D1334" i="3"/>
  <c r="H1333" i="3"/>
  <c r="D1333" i="3"/>
  <c r="H1332" i="3"/>
  <c r="D1332" i="3"/>
  <c r="H1331" i="3"/>
  <c r="D1331" i="3"/>
  <c r="H1330" i="3"/>
  <c r="D1330" i="3"/>
  <c r="H1329" i="3"/>
  <c r="D1329" i="3"/>
  <c r="H1328" i="3"/>
  <c r="D1328" i="3"/>
  <c r="H1327" i="3"/>
  <c r="D1327" i="3"/>
  <c r="H1326" i="3"/>
  <c r="D1326" i="3"/>
  <c r="H1325" i="3"/>
  <c r="D1325" i="3"/>
  <c r="H1324" i="3"/>
  <c r="D1324" i="3"/>
  <c r="H1323" i="3"/>
  <c r="D1323" i="3"/>
  <c r="H1322" i="3"/>
  <c r="D1322" i="3"/>
  <c r="H1321" i="3"/>
  <c r="D1321" i="3"/>
  <c r="H1320" i="3"/>
  <c r="D1320" i="3"/>
  <c r="H1319" i="3"/>
  <c r="D1319" i="3"/>
  <c r="H1318" i="3"/>
  <c r="D1318" i="3"/>
  <c r="H1317" i="3"/>
  <c r="D1317" i="3"/>
  <c r="H1316" i="3"/>
  <c r="D1316" i="3"/>
  <c r="H1315" i="3"/>
  <c r="D1315" i="3"/>
  <c r="H1314" i="3"/>
  <c r="D1314" i="3"/>
  <c r="H1313" i="3"/>
  <c r="D1313" i="3"/>
  <c r="H1312" i="3"/>
  <c r="D1312" i="3"/>
  <c r="H1311" i="3"/>
  <c r="D1311" i="3"/>
  <c r="H1310" i="3"/>
  <c r="D1310" i="3"/>
  <c r="H1309" i="3"/>
  <c r="D1309" i="3"/>
  <c r="H1308" i="3"/>
  <c r="D1308" i="3"/>
  <c r="H1307" i="3"/>
  <c r="D1307" i="3"/>
  <c r="H1306" i="3"/>
  <c r="D1306" i="3"/>
  <c r="H1305" i="3"/>
  <c r="D1305" i="3"/>
  <c r="H1304" i="3"/>
  <c r="D1304" i="3"/>
  <c r="H1303" i="3"/>
  <c r="D1303" i="3"/>
  <c r="H1302" i="3"/>
  <c r="D1302" i="3"/>
  <c r="H1301" i="3"/>
  <c r="D1301" i="3"/>
  <c r="H1300" i="3"/>
  <c r="D1300" i="3"/>
  <c r="H1299" i="3"/>
  <c r="D1299" i="3"/>
  <c r="H1298" i="3"/>
  <c r="D1298" i="3"/>
  <c r="H1297" i="3"/>
  <c r="D1297" i="3"/>
  <c r="H1296" i="3"/>
  <c r="D1296" i="3"/>
  <c r="H1295" i="3"/>
  <c r="D1295" i="3"/>
  <c r="H1294" i="3"/>
  <c r="D1294" i="3"/>
  <c r="H1293" i="3"/>
  <c r="D1293" i="3"/>
  <c r="H1292" i="3"/>
  <c r="D1292" i="3"/>
  <c r="H1291" i="3"/>
  <c r="D1291" i="3"/>
  <c r="H1290" i="3"/>
  <c r="D1290" i="3"/>
  <c r="H1289" i="3"/>
  <c r="D1289" i="3"/>
  <c r="H1288" i="3"/>
  <c r="D1288" i="3"/>
  <c r="H1287" i="3"/>
  <c r="D1287" i="3"/>
  <c r="H1286" i="3"/>
  <c r="D1286" i="3"/>
  <c r="H1285" i="3"/>
  <c r="D1285" i="3"/>
  <c r="H1284" i="3"/>
  <c r="D1284" i="3"/>
  <c r="H1283" i="3"/>
  <c r="D1283" i="3"/>
  <c r="H1282" i="3"/>
  <c r="D1282" i="3"/>
  <c r="H1281" i="3"/>
  <c r="D1281" i="3"/>
  <c r="H1280" i="3"/>
  <c r="D1280" i="3"/>
  <c r="H1279" i="3"/>
  <c r="D1279" i="3"/>
  <c r="H1278" i="3"/>
  <c r="D1278" i="3"/>
  <c r="H1277" i="3"/>
  <c r="D1277" i="3"/>
  <c r="H1276" i="3"/>
  <c r="D1276" i="3"/>
  <c r="H1275" i="3"/>
  <c r="D1275" i="3"/>
  <c r="H1274" i="3"/>
  <c r="D1274" i="3"/>
  <c r="H1273" i="3"/>
  <c r="D1273" i="3"/>
  <c r="H1272" i="3"/>
  <c r="D1272" i="3"/>
  <c r="H1271" i="3"/>
  <c r="D1271" i="3"/>
  <c r="H1270" i="3"/>
  <c r="D1270" i="3"/>
  <c r="H1269" i="3"/>
  <c r="D1269" i="3"/>
  <c r="H1268" i="3"/>
  <c r="D1268" i="3"/>
  <c r="H1267" i="3"/>
  <c r="D1267" i="3"/>
  <c r="H1266" i="3"/>
  <c r="D1266" i="3"/>
  <c r="H1265" i="3"/>
  <c r="D1265" i="3"/>
  <c r="H1264" i="3"/>
  <c r="D1264" i="3"/>
  <c r="H1263" i="3"/>
  <c r="D1263" i="3"/>
  <c r="H1262" i="3"/>
  <c r="D1262" i="3"/>
  <c r="H1261" i="3"/>
  <c r="D1261" i="3"/>
  <c r="H1260" i="3"/>
  <c r="D1260" i="3"/>
  <c r="H1259" i="3"/>
  <c r="D1259" i="3"/>
  <c r="H1258" i="3"/>
  <c r="D1258" i="3"/>
  <c r="H1257" i="3"/>
  <c r="D1257" i="3"/>
  <c r="H1256" i="3"/>
  <c r="D1256" i="3"/>
  <c r="H1255" i="3"/>
  <c r="D1255" i="3"/>
  <c r="H1254" i="3"/>
  <c r="D1254" i="3"/>
  <c r="H1253" i="3"/>
  <c r="D1253" i="3"/>
  <c r="H1252" i="3"/>
  <c r="D1252" i="3"/>
  <c r="H1251" i="3"/>
  <c r="D1251" i="3"/>
  <c r="H1250" i="3"/>
  <c r="D1250" i="3"/>
  <c r="H1249" i="3"/>
  <c r="D1249" i="3"/>
  <c r="H1248" i="3"/>
  <c r="D1248" i="3"/>
  <c r="H1247" i="3"/>
  <c r="D1247" i="3"/>
  <c r="H1246" i="3"/>
  <c r="D1246" i="3"/>
  <c r="H1245" i="3"/>
  <c r="D1245" i="3"/>
  <c r="H1244" i="3"/>
  <c r="D1244" i="3"/>
  <c r="H1243" i="3"/>
  <c r="D1243" i="3"/>
  <c r="H1242" i="3"/>
  <c r="D1242" i="3"/>
  <c r="H1241" i="3"/>
  <c r="D1241" i="3"/>
  <c r="H1240" i="3"/>
  <c r="D1240" i="3"/>
  <c r="H1239" i="3"/>
  <c r="D1239" i="3"/>
  <c r="H1238" i="3"/>
  <c r="D1238" i="3"/>
  <c r="H1237" i="3"/>
  <c r="D1237" i="3"/>
  <c r="H1236" i="3"/>
  <c r="D1236" i="3"/>
  <c r="H1235" i="3"/>
  <c r="D1235" i="3"/>
  <c r="H1234" i="3"/>
  <c r="D1234" i="3"/>
  <c r="H1233" i="3"/>
  <c r="D1233" i="3"/>
  <c r="H1232" i="3"/>
  <c r="D1232" i="3"/>
  <c r="H1231" i="3"/>
  <c r="D1231" i="3"/>
  <c r="H1230" i="3"/>
  <c r="D1230" i="3"/>
  <c r="H1229" i="3"/>
  <c r="D1229" i="3"/>
  <c r="H1228" i="3"/>
  <c r="D1228" i="3"/>
  <c r="H1227" i="3"/>
  <c r="D1227" i="3"/>
  <c r="H1226" i="3"/>
  <c r="D1226" i="3"/>
  <c r="H1225" i="3"/>
  <c r="D1225" i="3"/>
  <c r="H1224" i="3"/>
  <c r="D1224" i="3"/>
  <c r="H1223" i="3"/>
  <c r="D1223" i="3"/>
  <c r="H1222" i="3"/>
  <c r="D1222" i="3"/>
  <c r="H1221" i="3"/>
  <c r="D1221" i="3"/>
  <c r="H1220" i="3"/>
  <c r="D1220" i="3"/>
  <c r="H1219" i="3"/>
  <c r="D1219" i="3"/>
  <c r="H1218" i="3"/>
  <c r="D1218" i="3"/>
  <c r="H1217" i="3"/>
  <c r="D1217" i="3"/>
  <c r="H1216" i="3"/>
  <c r="D1216" i="3"/>
  <c r="H1215" i="3"/>
  <c r="D1215" i="3"/>
  <c r="H1214" i="3"/>
  <c r="D1214" i="3"/>
  <c r="H1213" i="3"/>
  <c r="D1213" i="3"/>
  <c r="H1212" i="3"/>
  <c r="D1212" i="3"/>
  <c r="H1211" i="3"/>
  <c r="D1211" i="3"/>
  <c r="H1210" i="3"/>
  <c r="D1210" i="3"/>
  <c r="H1209" i="3"/>
  <c r="D1209" i="3"/>
  <c r="H1208" i="3"/>
  <c r="D1208" i="3"/>
  <c r="H1207" i="3"/>
  <c r="D1207" i="3"/>
  <c r="H1206" i="3"/>
  <c r="D1206" i="3"/>
  <c r="H1205" i="3"/>
  <c r="D1205" i="3"/>
  <c r="H1204" i="3"/>
  <c r="D1204" i="3"/>
  <c r="H1203" i="3"/>
  <c r="D1203" i="3"/>
  <c r="H1202" i="3"/>
  <c r="D1202" i="3"/>
  <c r="H1201" i="3"/>
  <c r="D1201" i="3"/>
  <c r="H1200" i="3"/>
  <c r="D1200" i="3"/>
  <c r="H1199" i="3"/>
  <c r="D1199" i="3"/>
  <c r="H1198" i="3"/>
  <c r="D1198" i="3"/>
  <c r="H1197" i="3"/>
  <c r="D1197" i="3"/>
  <c r="H1196" i="3"/>
  <c r="D1196" i="3"/>
  <c r="H1195" i="3"/>
  <c r="D1195" i="3"/>
  <c r="H1194" i="3"/>
  <c r="D1194" i="3"/>
  <c r="H1193" i="3"/>
  <c r="D1193" i="3"/>
  <c r="H1192" i="3"/>
  <c r="D1192" i="3"/>
  <c r="H1191" i="3"/>
  <c r="D1191" i="3"/>
  <c r="H1190" i="3"/>
  <c r="D1190" i="3"/>
  <c r="H1189" i="3"/>
  <c r="D1189" i="3"/>
  <c r="H1188" i="3"/>
  <c r="D1188" i="3"/>
  <c r="H1187" i="3"/>
  <c r="D1187" i="3"/>
  <c r="H1186" i="3"/>
  <c r="D1186" i="3"/>
  <c r="H1185" i="3"/>
  <c r="D1185" i="3"/>
  <c r="H1184" i="3"/>
  <c r="D1184" i="3"/>
  <c r="H1183" i="3"/>
  <c r="D1183" i="3"/>
  <c r="H1182" i="3"/>
  <c r="D1182" i="3"/>
  <c r="H1181" i="3"/>
  <c r="D1181" i="3"/>
  <c r="H1180" i="3"/>
  <c r="D1180" i="3"/>
  <c r="H1179" i="3"/>
  <c r="D1179" i="3"/>
  <c r="H1178" i="3"/>
  <c r="D1178" i="3"/>
  <c r="H1177" i="3"/>
  <c r="D1177" i="3"/>
  <c r="H1176" i="3"/>
  <c r="D1176" i="3"/>
  <c r="H1175" i="3"/>
  <c r="D1175" i="3"/>
  <c r="H1174" i="3"/>
  <c r="D1174" i="3"/>
  <c r="H1173" i="3"/>
  <c r="D1173" i="3"/>
  <c r="H1172" i="3"/>
  <c r="D1172" i="3"/>
  <c r="H1171" i="3"/>
  <c r="D1171" i="3"/>
  <c r="H1170" i="3"/>
  <c r="D1170" i="3"/>
  <c r="H1169" i="3"/>
  <c r="D1169" i="3"/>
  <c r="H1168" i="3"/>
  <c r="D1168" i="3"/>
  <c r="H1167" i="3"/>
  <c r="D1167" i="3"/>
  <c r="H1166" i="3"/>
  <c r="D1166" i="3"/>
  <c r="H1165" i="3"/>
  <c r="D1165" i="3"/>
  <c r="H1164" i="3"/>
  <c r="D1164" i="3"/>
  <c r="H1163" i="3"/>
  <c r="D1163" i="3"/>
  <c r="H1162" i="3"/>
  <c r="D1162" i="3"/>
  <c r="H1161" i="3"/>
  <c r="D1161" i="3"/>
  <c r="H1160" i="3"/>
  <c r="D1160" i="3"/>
  <c r="H1159" i="3"/>
  <c r="D1159" i="3"/>
  <c r="H1158" i="3"/>
  <c r="D1158" i="3"/>
  <c r="H1157" i="3"/>
  <c r="D1157" i="3"/>
  <c r="H1156" i="3"/>
  <c r="D1156" i="3"/>
  <c r="H1155" i="3"/>
  <c r="D1155" i="3"/>
  <c r="H1154" i="3"/>
  <c r="D1154" i="3"/>
  <c r="H1153" i="3"/>
  <c r="D1153" i="3"/>
  <c r="H1152" i="3"/>
  <c r="D1152" i="3"/>
  <c r="H1151" i="3"/>
  <c r="D1151" i="3"/>
  <c r="H1150" i="3"/>
  <c r="D1150" i="3"/>
  <c r="H1149" i="3"/>
  <c r="D1149" i="3"/>
  <c r="H1148" i="3"/>
  <c r="D1148" i="3"/>
  <c r="H1147" i="3"/>
  <c r="D1147" i="3"/>
  <c r="H1146" i="3"/>
  <c r="D1146" i="3"/>
  <c r="H1145" i="3"/>
  <c r="D1145" i="3"/>
  <c r="H1144" i="3"/>
  <c r="D1144" i="3"/>
  <c r="H1143" i="3"/>
  <c r="D1143" i="3"/>
  <c r="H1142" i="3"/>
  <c r="D1142" i="3"/>
  <c r="H1141" i="3"/>
  <c r="D1141" i="3"/>
  <c r="H1140" i="3"/>
  <c r="D1140" i="3"/>
  <c r="H1139" i="3"/>
  <c r="D1139" i="3"/>
  <c r="H1138" i="3"/>
  <c r="D1138" i="3"/>
  <c r="H1137" i="3"/>
  <c r="D1137" i="3"/>
  <c r="H1136" i="3"/>
  <c r="D1136" i="3"/>
  <c r="H1135" i="3"/>
  <c r="D1135" i="3"/>
  <c r="H1134" i="3"/>
  <c r="D1134" i="3"/>
  <c r="H1133" i="3"/>
  <c r="D1133" i="3"/>
  <c r="H1132" i="3"/>
  <c r="D1132" i="3"/>
  <c r="H1131" i="3"/>
  <c r="D1131" i="3"/>
  <c r="H1130" i="3"/>
  <c r="D1130" i="3"/>
  <c r="H1129" i="3"/>
  <c r="D1129" i="3"/>
  <c r="H1128" i="3"/>
  <c r="D1128" i="3"/>
  <c r="H1127" i="3"/>
  <c r="D1127" i="3"/>
  <c r="H1126" i="3"/>
  <c r="D1126" i="3"/>
  <c r="H1125" i="3"/>
  <c r="D1125" i="3"/>
  <c r="H1124" i="3"/>
  <c r="D1124" i="3"/>
  <c r="H1123" i="3"/>
  <c r="D1123" i="3"/>
  <c r="H1122" i="3"/>
  <c r="D1122" i="3"/>
  <c r="H1121" i="3"/>
  <c r="D1121" i="3"/>
  <c r="H1120" i="3"/>
  <c r="D1120" i="3"/>
  <c r="H1119" i="3"/>
  <c r="D1119" i="3"/>
  <c r="H1118" i="3"/>
  <c r="D1118" i="3"/>
  <c r="H1117" i="3"/>
  <c r="D1117" i="3"/>
  <c r="H1116" i="3"/>
  <c r="D1116" i="3"/>
  <c r="H1115" i="3"/>
  <c r="D1115" i="3"/>
  <c r="H1114" i="3"/>
  <c r="D1114" i="3"/>
  <c r="H1113" i="3"/>
  <c r="D1113" i="3"/>
  <c r="H1112" i="3"/>
  <c r="D1112" i="3"/>
  <c r="H1111" i="3"/>
  <c r="D1111" i="3"/>
  <c r="H1110" i="3"/>
  <c r="D1110" i="3"/>
  <c r="H1109" i="3"/>
  <c r="D1109" i="3"/>
  <c r="H1108" i="3"/>
  <c r="D1108" i="3"/>
  <c r="H1107" i="3"/>
  <c r="D1107" i="3"/>
  <c r="H1106" i="3"/>
  <c r="D1106" i="3"/>
  <c r="H1105" i="3"/>
  <c r="D1105" i="3"/>
  <c r="H1104" i="3"/>
  <c r="D1104" i="3"/>
  <c r="H1103" i="3"/>
  <c r="D1103" i="3"/>
  <c r="H1102" i="3"/>
  <c r="D1102" i="3"/>
  <c r="H1101" i="3"/>
  <c r="D1101" i="3"/>
  <c r="H1100" i="3"/>
  <c r="D1100" i="3"/>
  <c r="H1099" i="3"/>
  <c r="D1099" i="3"/>
  <c r="H1098" i="3"/>
  <c r="D1098" i="3"/>
  <c r="H1097" i="3"/>
  <c r="D1097" i="3"/>
  <c r="H1096" i="3"/>
  <c r="D1096" i="3"/>
  <c r="H1095" i="3"/>
  <c r="D1095" i="3"/>
  <c r="H1094" i="3"/>
  <c r="D1094" i="3"/>
  <c r="H1093" i="3"/>
  <c r="D1093" i="3"/>
  <c r="H1092" i="3"/>
  <c r="D1092" i="3"/>
  <c r="H1091" i="3"/>
  <c r="D1091" i="3"/>
  <c r="H1090" i="3"/>
  <c r="D1090" i="3"/>
  <c r="H1089" i="3"/>
  <c r="D1089" i="3"/>
  <c r="H1088" i="3"/>
  <c r="D1088" i="3"/>
  <c r="H1087" i="3"/>
  <c r="D1087" i="3"/>
  <c r="H1086" i="3"/>
  <c r="D1086" i="3"/>
  <c r="H1085" i="3"/>
  <c r="D1085" i="3"/>
  <c r="H1084" i="3"/>
  <c r="D1084" i="3"/>
  <c r="H1083" i="3"/>
  <c r="D1083" i="3"/>
  <c r="H1082" i="3"/>
  <c r="D1082" i="3"/>
  <c r="H1081" i="3"/>
  <c r="D1081" i="3"/>
  <c r="H1080" i="3"/>
  <c r="D1080" i="3"/>
  <c r="H1079" i="3"/>
  <c r="D1079" i="3"/>
  <c r="H1078" i="3"/>
  <c r="D1078" i="3"/>
  <c r="H1077" i="3"/>
  <c r="D1077" i="3"/>
  <c r="H1076" i="3"/>
  <c r="D1076" i="3"/>
  <c r="H1075" i="3"/>
  <c r="D1075" i="3"/>
  <c r="H1074" i="3"/>
  <c r="D1074" i="3"/>
  <c r="H1073" i="3"/>
  <c r="D1073" i="3"/>
  <c r="H1072" i="3"/>
  <c r="D1072" i="3"/>
  <c r="H1071" i="3"/>
  <c r="D1071" i="3"/>
  <c r="H1070" i="3"/>
  <c r="D1070" i="3"/>
  <c r="H1069" i="3"/>
  <c r="D1069" i="3"/>
  <c r="H1068" i="3"/>
  <c r="D1068" i="3"/>
  <c r="H1067" i="3"/>
  <c r="D1067" i="3"/>
  <c r="H1066" i="3"/>
  <c r="D1066" i="3"/>
  <c r="H1065" i="3"/>
  <c r="D1065" i="3"/>
  <c r="H1064" i="3"/>
  <c r="D1064" i="3"/>
  <c r="H1063" i="3"/>
  <c r="D1063" i="3"/>
  <c r="H1062" i="3"/>
  <c r="D1062" i="3"/>
  <c r="H1061" i="3"/>
  <c r="D1061" i="3"/>
  <c r="H1060" i="3"/>
  <c r="D1060" i="3"/>
  <c r="H1059" i="3"/>
  <c r="D1059" i="3"/>
  <c r="H1058" i="3"/>
  <c r="D1058" i="3"/>
  <c r="H1057" i="3"/>
  <c r="D1057" i="3"/>
  <c r="H1056" i="3"/>
  <c r="D1056" i="3"/>
  <c r="H1055" i="3"/>
  <c r="D1055" i="3"/>
  <c r="H1054" i="3"/>
  <c r="D1054" i="3"/>
  <c r="H1053" i="3"/>
  <c r="D1053" i="3"/>
  <c r="H1052" i="3"/>
  <c r="D1052" i="3"/>
  <c r="H1051" i="3"/>
  <c r="D1051" i="3"/>
  <c r="H1050" i="3"/>
  <c r="D1050" i="3"/>
  <c r="H1049" i="3"/>
  <c r="D1049" i="3"/>
  <c r="H1048" i="3"/>
  <c r="D1048" i="3"/>
  <c r="H1047" i="3"/>
  <c r="D1047" i="3"/>
  <c r="H1046" i="3"/>
  <c r="D1046" i="3"/>
  <c r="H1045" i="3"/>
  <c r="D1045" i="3"/>
  <c r="H1044" i="3"/>
  <c r="D1044" i="3"/>
  <c r="H1043" i="3"/>
  <c r="D1043" i="3"/>
  <c r="H1042" i="3"/>
  <c r="D1042" i="3"/>
  <c r="H1041" i="3"/>
  <c r="D1041" i="3"/>
  <c r="H1040" i="3"/>
  <c r="D1040" i="3"/>
  <c r="H1039" i="3"/>
  <c r="D1039" i="3"/>
  <c r="H1038" i="3"/>
  <c r="D1038" i="3"/>
  <c r="H1037" i="3"/>
  <c r="D1037" i="3"/>
  <c r="H1036" i="3"/>
  <c r="D1036" i="3"/>
  <c r="H1035" i="3"/>
  <c r="D1035" i="3"/>
  <c r="H1034" i="3"/>
  <c r="D1034" i="3"/>
  <c r="H1033" i="3"/>
  <c r="D1033" i="3"/>
  <c r="H1032" i="3"/>
  <c r="D1032" i="3"/>
  <c r="H1031" i="3"/>
  <c r="D1031" i="3"/>
  <c r="H1030" i="3"/>
  <c r="D1030" i="3"/>
  <c r="H1029" i="3"/>
  <c r="D1029" i="3"/>
  <c r="H1028" i="3"/>
  <c r="D1028" i="3"/>
  <c r="H1027" i="3"/>
  <c r="D1027" i="3"/>
  <c r="H1026" i="3"/>
  <c r="D1026" i="3"/>
  <c r="H1025" i="3"/>
  <c r="D1025" i="3"/>
  <c r="H1024" i="3"/>
  <c r="D1024" i="3"/>
  <c r="H1023" i="3"/>
  <c r="D1023" i="3"/>
  <c r="H1022" i="3"/>
  <c r="D1022" i="3"/>
  <c r="H1021" i="3"/>
  <c r="D1021" i="3"/>
  <c r="H1020" i="3"/>
  <c r="D1020" i="3"/>
  <c r="H1019" i="3"/>
  <c r="D1019" i="3"/>
  <c r="H1018" i="3"/>
  <c r="D1018" i="3"/>
  <c r="H1017" i="3"/>
  <c r="D1017" i="3"/>
  <c r="H1016" i="3"/>
  <c r="D1016" i="3"/>
  <c r="H1015" i="3"/>
  <c r="D1015" i="3"/>
  <c r="H1014" i="3"/>
  <c r="D1014" i="3"/>
  <c r="H1013" i="3"/>
  <c r="D1013" i="3"/>
  <c r="H1012" i="3"/>
  <c r="D1012" i="3"/>
  <c r="H1011" i="3"/>
  <c r="D1011" i="3"/>
  <c r="H1010" i="3"/>
  <c r="D1010" i="3"/>
  <c r="H1009" i="3"/>
  <c r="D1009" i="3"/>
  <c r="H1008" i="3"/>
  <c r="D1008" i="3"/>
  <c r="H1007" i="3"/>
  <c r="D1007" i="3"/>
  <c r="H1006" i="3"/>
  <c r="D1006" i="3"/>
  <c r="H1005" i="3"/>
  <c r="D1005" i="3"/>
  <c r="H1004" i="3"/>
  <c r="D1004" i="3"/>
  <c r="H1003" i="3"/>
  <c r="D1003" i="3"/>
  <c r="H1002" i="3"/>
  <c r="D1002" i="3"/>
  <c r="H1001" i="3"/>
  <c r="D1001" i="3"/>
  <c r="H1000" i="3"/>
  <c r="D1000" i="3"/>
  <c r="H999" i="3"/>
  <c r="D999" i="3"/>
  <c r="H998" i="3"/>
  <c r="D998" i="3"/>
  <c r="H997" i="3"/>
  <c r="D997" i="3"/>
  <c r="H996" i="3"/>
  <c r="D996" i="3"/>
  <c r="H995" i="3"/>
  <c r="D995" i="3"/>
  <c r="H994" i="3"/>
  <c r="D994" i="3"/>
  <c r="H993" i="3"/>
  <c r="D993" i="3"/>
  <c r="H992" i="3"/>
  <c r="D992" i="3"/>
  <c r="H991" i="3"/>
  <c r="D991" i="3"/>
  <c r="H990" i="3"/>
  <c r="D990" i="3"/>
  <c r="H989" i="3"/>
  <c r="D989" i="3"/>
  <c r="H988" i="3"/>
  <c r="D988" i="3"/>
  <c r="H987" i="3"/>
  <c r="D987" i="3"/>
  <c r="H986" i="3"/>
  <c r="D986" i="3"/>
  <c r="H985" i="3"/>
  <c r="D985" i="3"/>
  <c r="H984" i="3"/>
  <c r="D984" i="3"/>
  <c r="H983" i="3"/>
  <c r="D983" i="3"/>
  <c r="H982" i="3"/>
  <c r="D982" i="3"/>
  <c r="H981" i="3"/>
  <c r="D981" i="3"/>
  <c r="H980" i="3"/>
  <c r="D980" i="3"/>
  <c r="H979" i="3"/>
  <c r="D979" i="3"/>
  <c r="H978" i="3"/>
  <c r="D978" i="3"/>
  <c r="H977" i="3"/>
  <c r="D977" i="3"/>
  <c r="H976" i="3"/>
  <c r="D976" i="3"/>
  <c r="H975" i="3"/>
  <c r="D975" i="3"/>
  <c r="H974" i="3"/>
  <c r="D974" i="3"/>
  <c r="H973" i="3"/>
  <c r="D973" i="3"/>
  <c r="H972" i="3"/>
  <c r="D972" i="3"/>
  <c r="H971" i="3"/>
  <c r="D971" i="3"/>
  <c r="H970" i="3"/>
  <c r="D970" i="3"/>
  <c r="H969" i="3"/>
  <c r="D969" i="3"/>
  <c r="H968" i="3"/>
  <c r="D968" i="3"/>
  <c r="H967" i="3"/>
  <c r="D967" i="3"/>
  <c r="H966" i="3"/>
  <c r="D966" i="3"/>
  <c r="H965" i="3"/>
  <c r="D965" i="3"/>
  <c r="H964" i="3"/>
  <c r="D964" i="3"/>
  <c r="H963" i="3"/>
  <c r="D963" i="3"/>
  <c r="H962" i="3"/>
  <c r="D962" i="3"/>
  <c r="H961" i="3"/>
  <c r="D961" i="3"/>
  <c r="H960" i="3"/>
  <c r="D960" i="3"/>
  <c r="H959" i="3"/>
  <c r="D959" i="3"/>
  <c r="H958" i="3"/>
  <c r="D958" i="3"/>
  <c r="H957" i="3"/>
  <c r="D957" i="3"/>
  <c r="H956" i="3"/>
  <c r="D956" i="3"/>
  <c r="H955" i="3"/>
  <c r="D955" i="3"/>
  <c r="H954" i="3"/>
  <c r="D954" i="3"/>
  <c r="H953" i="3"/>
  <c r="D953" i="3"/>
  <c r="H952" i="3"/>
  <c r="D952" i="3"/>
  <c r="H951" i="3"/>
  <c r="D951" i="3"/>
  <c r="H950" i="3"/>
  <c r="D950" i="3"/>
  <c r="H949" i="3"/>
  <c r="D949" i="3"/>
  <c r="H948" i="3"/>
  <c r="D948" i="3"/>
  <c r="H947" i="3"/>
  <c r="D947" i="3"/>
  <c r="H946" i="3"/>
  <c r="D946" i="3"/>
  <c r="H945" i="3"/>
  <c r="D945" i="3"/>
  <c r="H944" i="3"/>
  <c r="D944" i="3"/>
  <c r="H943" i="3"/>
  <c r="D943" i="3"/>
  <c r="H942" i="3"/>
  <c r="D942" i="3"/>
  <c r="H941" i="3"/>
  <c r="D941" i="3"/>
  <c r="H940" i="3"/>
  <c r="D940" i="3"/>
  <c r="H939" i="3"/>
  <c r="D939" i="3"/>
  <c r="H938" i="3"/>
  <c r="D938" i="3"/>
  <c r="H937" i="3"/>
  <c r="D937" i="3"/>
  <c r="H936" i="3"/>
  <c r="D936" i="3"/>
  <c r="H935" i="3"/>
  <c r="D935" i="3"/>
  <c r="H934" i="3"/>
  <c r="D934" i="3"/>
  <c r="H933" i="3"/>
  <c r="D933" i="3"/>
  <c r="H932" i="3"/>
  <c r="D932" i="3"/>
  <c r="H931" i="3"/>
  <c r="D931" i="3"/>
  <c r="H930" i="3"/>
  <c r="D930" i="3"/>
  <c r="H929" i="3"/>
  <c r="D929" i="3"/>
  <c r="H928" i="3"/>
  <c r="D928" i="3"/>
  <c r="H927" i="3"/>
  <c r="D927" i="3"/>
  <c r="H926" i="3"/>
  <c r="D926" i="3"/>
  <c r="H925" i="3"/>
  <c r="D925" i="3"/>
  <c r="H924" i="3"/>
  <c r="D924" i="3"/>
  <c r="H923" i="3"/>
  <c r="D923" i="3"/>
  <c r="H922" i="3"/>
  <c r="D922" i="3"/>
  <c r="H921" i="3"/>
  <c r="D921" i="3"/>
  <c r="H920" i="3"/>
  <c r="D920" i="3"/>
  <c r="H919" i="3"/>
  <c r="D919" i="3"/>
  <c r="H918" i="3"/>
  <c r="D918" i="3"/>
  <c r="H917" i="3"/>
  <c r="D917" i="3"/>
  <c r="H916" i="3"/>
  <c r="D916" i="3"/>
  <c r="H915" i="3"/>
  <c r="D915" i="3"/>
  <c r="H914" i="3"/>
  <c r="D914" i="3"/>
  <c r="H913" i="3"/>
  <c r="D913" i="3"/>
  <c r="H912" i="3"/>
  <c r="D912" i="3"/>
  <c r="H911" i="3"/>
  <c r="D911" i="3"/>
  <c r="H910" i="3"/>
  <c r="D910" i="3"/>
  <c r="H909" i="3"/>
  <c r="D909" i="3"/>
  <c r="H908" i="3"/>
  <c r="D908" i="3"/>
  <c r="H907" i="3"/>
  <c r="D907" i="3"/>
  <c r="H906" i="3"/>
  <c r="D906" i="3"/>
  <c r="H905" i="3"/>
  <c r="D905" i="3"/>
  <c r="H904" i="3"/>
  <c r="D904" i="3"/>
  <c r="H903" i="3"/>
  <c r="D903" i="3"/>
  <c r="H902" i="3"/>
  <c r="D902" i="3"/>
  <c r="H901" i="3"/>
  <c r="D901" i="3"/>
  <c r="H900" i="3"/>
  <c r="D900" i="3"/>
  <c r="H899" i="3"/>
  <c r="D899" i="3"/>
  <c r="H898" i="3"/>
  <c r="D898" i="3"/>
  <c r="H897" i="3"/>
  <c r="D897" i="3"/>
  <c r="H896" i="3"/>
  <c r="D896" i="3"/>
  <c r="H895" i="3"/>
  <c r="D895" i="3"/>
  <c r="H894" i="3"/>
  <c r="D894" i="3"/>
  <c r="H893" i="3"/>
  <c r="D893" i="3"/>
  <c r="H892" i="3"/>
  <c r="D892" i="3"/>
  <c r="H891" i="3"/>
  <c r="D891" i="3"/>
  <c r="H890" i="3"/>
  <c r="D890" i="3"/>
  <c r="H889" i="3"/>
  <c r="D889" i="3"/>
  <c r="H888" i="3"/>
  <c r="D888" i="3"/>
  <c r="H887" i="3"/>
  <c r="D887" i="3"/>
  <c r="H886" i="3"/>
  <c r="D886" i="3"/>
  <c r="H885" i="3"/>
  <c r="D885" i="3"/>
  <c r="H884" i="3"/>
  <c r="D884" i="3"/>
  <c r="H883" i="3"/>
  <c r="D883" i="3"/>
  <c r="H882" i="3"/>
  <c r="D882" i="3"/>
  <c r="H881" i="3"/>
  <c r="D881" i="3"/>
  <c r="H880" i="3"/>
  <c r="D880" i="3"/>
  <c r="H879" i="3"/>
  <c r="D879" i="3"/>
  <c r="H878" i="3"/>
  <c r="D878" i="3"/>
  <c r="H877" i="3"/>
  <c r="D877" i="3"/>
  <c r="H876" i="3"/>
  <c r="D876" i="3"/>
  <c r="H875" i="3"/>
  <c r="D875" i="3"/>
  <c r="H874" i="3"/>
  <c r="D874" i="3"/>
  <c r="H873" i="3"/>
  <c r="D873" i="3"/>
  <c r="H872" i="3"/>
  <c r="D872" i="3"/>
  <c r="H871" i="3"/>
  <c r="D871" i="3"/>
  <c r="H870" i="3"/>
  <c r="D870" i="3"/>
  <c r="H869" i="3"/>
  <c r="D869" i="3"/>
  <c r="H868" i="3"/>
  <c r="D868" i="3"/>
  <c r="H867" i="3"/>
  <c r="D867" i="3"/>
  <c r="H866" i="3"/>
  <c r="D866" i="3"/>
  <c r="H865" i="3"/>
  <c r="D865" i="3"/>
  <c r="H864" i="3"/>
  <c r="D864" i="3"/>
  <c r="H863" i="3"/>
  <c r="D863" i="3"/>
  <c r="H862" i="3"/>
  <c r="D862" i="3"/>
  <c r="H861" i="3"/>
  <c r="D861" i="3"/>
  <c r="H860" i="3"/>
  <c r="D860" i="3"/>
  <c r="H859" i="3"/>
  <c r="D859" i="3"/>
  <c r="H858" i="3"/>
  <c r="D858" i="3"/>
  <c r="H857" i="3"/>
  <c r="D857" i="3"/>
  <c r="H856" i="3"/>
  <c r="D856" i="3"/>
  <c r="H855" i="3"/>
  <c r="D855" i="3"/>
  <c r="H854" i="3"/>
  <c r="D854" i="3"/>
  <c r="H853" i="3"/>
  <c r="D853" i="3"/>
  <c r="H852" i="3"/>
  <c r="D852" i="3"/>
  <c r="H851" i="3"/>
  <c r="D851" i="3"/>
  <c r="H850" i="3"/>
  <c r="D850" i="3"/>
  <c r="H849" i="3"/>
  <c r="D849" i="3"/>
  <c r="H848" i="3"/>
  <c r="D848" i="3"/>
  <c r="H847" i="3"/>
  <c r="D847" i="3"/>
  <c r="H846" i="3"/>
  <c r="D846" i="3"/>
  <c r="H845" i="3"/>
  <c r="D845" i="3"/>
  <c r="H844" i="3"/>
  <c r="D844" i="3"/>
  <c r="H843" i="3"/>
  <c r="D843" i="3"/>
  <c r="H842" i="3"/>
  <c r="D842" i="3"/>
  <c r="H841" i="3"/>
  <c r="D841" i="3"/>
  <c r="H840" i="3"/>
  <c r="D840" i="3"/>
  <c r="H839" i="3"/>
  <c r="D839" i="3"/>
  <c r="H838" i="3"/>
  <c r="D838" i="3"/>
  <c r="H837" i="3"/>
  <c r="D837" i="3"/>
  <c r="H836" i="3"/>
  <c r="D836" i="3"/>
  <c r="H835" i="3"/>
  <c r="D835" i="3"/>
  <c r="H834" i="3"/>
  <c r="D834" i="3"/>
  <c r="H833" i="3"/>
  <c r="D833" i="3"/>
  <c r="H832" i="3"/>
  <c r="D832" i="3"/>
  <c r="H831" i="3"/>
  <c r="D831" i="3"/>
  <c r="H830" i="3"/>
  <c r="D830" i="3"/>
  <c r="H829" i="3"/>
  <c r="D829" i="3"/>
  <c r="H828" i="3"/>
  <c r="D828" i="3"/>
  <c r="H827" i="3"/>
  <c r="D827" i="3"/>
  <c r="H826" i="3"/>
  <c r="D826" i="3"/>
  <c r="H825" i="3"/>
  <c r="D825" i="3"/>
  <c r="H824" i="3"/>
  <c r="D824" i="3"/>
  <c r="H823" i="3"/>
  <c r="D823" i="3"/>
  <c r="H822" i="3"/>
  <c r="D822" i="3"/>
  <c r="H821" i="3"/>
  <c r="D821" i="3"/>
  <c r="H820" i="3"/>
  <c r="D820" i="3"/>
  <c r="H819" i="3"/>
  <c r="D819" i="3"/>
  <c r="H818" i="3"/>
  <c r="D818" i="3"/>
  <c r="H817" i="3"/>
  <c r="D817" i="3"/>
  <c r="H816" i="3"/>
  <c r="D816" i="3"/>
  <c r="H815" i="3"/>
  <c r="D815" i="3"/>
  <c r="H814" i="3"/>
  <c r="D814" i="3"/>
  <c r="H813" i="3"/>
  <c r="D813" i="3"/>
  <c r="H812" i="3"/>
  <c r="D812" i="3"/>
  <c r="H811" i="3"/>
  <c r="D811" i="3"/>
  <c r="H810" i="3"/>
  <c r="D810" i="3"/>
  <c r="H809" i="3"/>
  <c r="D809" i="3"/>
  <c r="H808" i="3"/>
  <c r="D808" i="3"/>
  <c r="H807" i="3"/>
  <c r="D807" i="3"/>
  <c r="H806" i="3"/>
  <c r="D806" i="3"/>
  <c r="H805" i="3"/>
  <c r="D805" i="3"/>
  <c r="H804" i="3"/>
  <c r="D804" i="3"/>
  <c r="H803" i="3"/>
  <c r="D803" i="3"/>
  <c r="H802" i="3"/>
  <c r="D802" i="3"/>
  <c r="H801" i="3"/>
  <c r="D801" i="3"/>
  <c r="H800" i="3"/>
  <c r="D800" i="3"/>
  <c r="H799" i="3"/>
  <c r="D799" i="3"/>
  <c r="H798" i="3"/>
  <c r="D798" i="3"/>
  <c r="H797" i="3"/>
  <c r="D797" i="3"/>
  <c r="H796" i="3"/>
  <c r="D796" i="3"/>
  <c r="H795" i="3"/>
  <c r="D795" i="3"/>
  <c r="H794" i="3"/>
  <c r="D794" i="3"/>
  <c r="H793" i="3"/>
  <c r="D793" i="3"/>
  <c r="H792" i="3"/>
  <c r="D792" i="3"/>
  <c r="H791" i="3"/>
  <c r="D791" i="3"/>
  <c r="H790" i="3"/>
  <c r="D790" i="3"/>
  <c r="H789" i="3"/>
  <c r="D789" i="3"/>
  <c r="H788" i="3"/>
  <c r="D788" i="3"/>
  <c r="H787" i="3"/>
  <c r="D787" i="3"/>
  <c r="H786" i="3"/>
  <c r="D786" i="3"/>
  <c r="H785" i="3"/>
  <c r="D785" i="3"/>
  <c r="H784" i="3"/>
  <c r="D784" i="3"/>
  <c r="H783" i="3"/>
  <c r="D783" i="3"/>
  <c r="H782" i="3"/>
  <c r="D782" i="3"/>
  <c r="H781" i="3"/>
  <c r="D781" i="3"/>
  <c r="H780" i="3"/>
  <c r="D780" i="3"/>
  <c r="H779" i="3"/>
  <c r="D779" i="3"/>
  <c r="H778" i="3"/>
  <c r="D778" i="3"/>
  <c r="H777" i="3"/>
  <c r="D777" i="3"/>
  <c r="H776" i="3"/>
  <c r="D776" i="3"/>
  <c r="H775" i="3"/>
  <c r="D775" i="3"/>
  <c r="H774" i="3"/>
  <c r="D774" i="3"/>
  <c r="H773" i="3"/>
  <c r="D773" i="3"/>
  <c r="H772" i="3"/>
  <c r="D772" i="3"/>
  <c r="H771" i="3"/>
  <c r="D771" i="3"/>
  <c r="H770" i="3"/>
  <c r="D770" i="3"/>
  <c r="H769" i="3"/>
  <c r="D769" i="3"/>
  <c r="H768" i="3"/>
  <c r="D768" i="3"/>
  <c r="H767" i="3"/>
  <c r="D767" i="3"/>
  <c r="H766" i="3"/>
  <c r="D766" i="3"/>
  <c r="H765" i="3"/>
  <c r="D765" i="3"/>
  <c r="H764" i="3"/>
  <c r="D764" i="3"/>
  <c r="H763" i="3"/>
  <c r="D763" i="3"/>
  <c r="H762" i="3"/>
  <c r="D762" i="3"/>
  <c r="H761" i="3"/>
  <c r="D761" i="3"/>
  <c r="H760" i="3"/>
  <c r="D760" i="3"/>
  <c r="H759" i="3"/>
  <c r="D759" i="3"/>
  <c r="H758" i="3"/>
  <c r="D758" i="3"/>
  <c r="H757" i="3"/>
  <c r="D757" i="3"/>
  <c r="H756" i="3"/>
  <c r="D756" i="3"/>
  <c r="H755" i="3"/>
  <c r="D755" i="3"/>
  <c r="H754" i="3"/>
  <c r="D754" i="3"/>
  <c r="H753" i="3"/>
  <c r="D753" i="3"/>
  <c r="H752" i="3"/>
  <c r="D752" i="3"/>
  <c r="H751" i="3"/>
  <c r="D751" i="3"/>
  <c r="H750" i="3"/>
  <c r="D750" i="3"/>
  <c r="H749" i="3"/>
  <c r="D749" i="3"/>
  <c r="H748" i="3"/>
  <c r="D748" i="3"/>
  <c r="H747" i="3"/>
  <c r="D747" i="3"/>
  <c r="H746" i="3"/>
  <c r="D746" i="3"/>
  <c r="H745" i="3"/>
  <c r="D745" i="3"/>
  <c r="H744" i="3"/>
  <c r="D744" i="3"/>
  <c r="H743" i="3"/>
  <c r="D743" i="3"/>
  <c r="H742" i="3"/>
  <c r="D742" i="3"/>
  <c r="H741" i="3"/>
  <c r="D741" i="3"/>
  <c r="H740" i="3"/>
  <c r="D740" i="3"/>
  <c r="H739" i="3"/>
  <c r="D739" i="3"/>
  <c r="H738" i="3"/>
  <c r="D738" i="3"/>
  <c r="H737" i="3"/>
  <c r="D737" i="3"/>
  <c r="H736" i="3"/>
  <c r="D736" i="3"/>
  <c r="H735" i="3"/>
  <c r="D735" i="3"/>
  <c r="H734" i="3"/>
  <c r="D734" i="3"/>
  <c r="H733" i="3"/>
  <c r="D733" i="3"/>
  <c r="H732" i="3"/>
  <c r="D732" i="3"/>
  <c r="H731" i="3"/>
  <c r="D731" i="3"/>
  <c r="H730" i="3"/>
  <c r="D730" i="3"/>
  <c r="H729" i="3"/>
  <c r="D729" i="3"/>
  <c r="H728" i="3"/>
  <c r="D728" i="3"/>
  <c r="H727" i="3"/>
  <c r="D727" i="3"/>
  <c r="H726" i="3"/>
  <c r="D726" i="3"/>
  <c r="H725" i="3"/>
  <c r="D725" i="3"/>
  <c r="H724" i="3"/>
  <c r="D724" i="3"/>
  <c r="H723" i="3"/>
  <c r="D723" i="3"/>
  <c r="H722" i="3"/>
  <c r="D722" i="3"/>
  <c r="H721" i="3"/>
  <c r="D721" i="3"/>
  <c r="H720" i="3"/>
  <c r="D720" i="3"/>
  <c r="H719" i="3"/>
  <c r="D719" i="3"/>
  <c r="H718" i="3"/>
  <c r="D718" i="3"/>
  <c r="H717" i="3"/>
  <c r="D717" i="3"/>
  <c r="H716" i="3"/>
  <c r="D716" i="3"/>
  <c r="H715" i="3"/>
  <c r="D715" i="3"/>
  <c r="H714" i="3"/>
  <c r="D714" i="3"/>
  <c r="H713" i="3"/>
  <c r="D713" i="3"/>
  <c r="H712" i="3"/>
  <c r="D712" i="3"/>
  <c r="H711" i="3"/>
  <c r="D711" i="3"/>
  <c r="H710" i="3"/>
  <c r="D710" i="3"/>
  <c r="H709" i="3"/>
  <c r="D709" i="3"/>
  <c r="H708" i="3"/>
  <c r="D708" i="3"/>
  <c r="H707" i="3"/>
  <c r="D707" i="3"/>
  <c r="H706" i="3"/>
  <c r="D706" i="3"/>
  <c r="H705" i="3"/>
  <c r="D705" i="3"/>
  <c r="H704" i="3"/>
  <c r="D704" i="3"/>
  <c r="H703" i="3"/>
  <c r="D703" i="3"/>
  <c r="H702" i="3"/>
  <c r="D702" i="3"/>
  <c r="H701" i="3"/>
  <c r="D701" i="3"/>
  <c r="H700" i="3"/>
  <c r="D700" i="3"/>
  <c r="H699" i="3"/>
  <c r="D699" i="3"/>
  <c r="H698" i="3"/>
  <c r="D698" i="3"/>
  <c r="H697" i="3"/>
  <c r="D697" i="3"/>
  <c r="H696" i="3"/>
  <c r="D696" i="3"/>
  <c r="H695" i="3"/>
  <c r="D695" i="3"/>
  <c r="H694" i="3"/>
  <c r="D694" i="3"/>
  <c r="H693" i="3"/>
  <c r="D693" i="3"/>
  <c r="H692" i="3"/>
  <c r="D692" i="3"/>
  <c r="H691" i="3"/>
  <c r="D691" i="3"/>
  <c r="H690" i="3"/>
  <c r="D690" i="3"/>
  <c r="H689" i="3"/>
  <c r="D689" i="3"/>
  <c r="H688" i="3"/>
  <c r="D688" i="3"/>
  <c r="H687" i="3"/>
  <c r="D687" i="3"/>
  <c r="H686" i="3"/>
  <c r="D686" i="3"/>
  <c r="H685" i="3"/>
  <c r="D685" i="3"/>
  <c r="H684" i="3"/>
  <c r="D684" i="3"/>
  <c r="H683" i="3"/>
  <c r="D683" i="3"/>
  <c r="H682" i="3"/>
  <c r="D682" i="3"/>
  <c r="H681" i="3"/>
  <c r="D681" i="3"/>
  <c r="H680" i="3"/>
  <c r="D680" i="3"/>
  <c r="H679" i="3"/>
  <c r="D679" i="3"/>
  <c r="H678" i="3"/>
  <c r="D678" i="3"/>
  <c r="H677" i="3"/>
  <c r="D677" i="3"/>
  <c r="H676" i="3"/>
  <c r="D676" i="3"/>
  <c r="H675" i="3"/>
  <c r="D675" i="3"/>
  <c r="H674" i="3"/>
  <c r="D674" i="3"/>
  <c r="H673" i="3"/>
  <c r="D673" i="3"/>
  <c r="H672" i="3"/>
  <c r="D672" i="3"/>
  <c r="H671" i="3"/>
  <c r="D671" i="3"/>
  <c r="H670" i="3"/>
  <c r="D670" i="3"/>
  <c r="H669" i="3"/>
  <c r="D669" i="3"/>
  <c r="H668" i="3"/>
  <c r="D668" i="3"/>
  <c r="H667" i="3"/>
  <c r="D667" i="3"/>
  <c r="H666" i="3"/>
  <c r="D666" i="3"/>
  <c r="H665" i="3"/>
  <c r="D665" i="3"/>
  <c r="H664" i="3"/>
  <c r="D664" i="3"/>
  <c r="H663" i="3"/>
  <c r="D663" i="3"/>
  <c r="H662" i="3"/>
  <c r="D662" i="3"/>
  <c r="H661" i="3"/>
  <c r="D661" i="3"/>
  <c r="H660" i="3"/>
  <c r="D660" i="3"/>
  <c r="H659" i="3"/>
  <c r="D659" i="3"/>
  <c r="H658" i="3"/>
  <c r="D658" i="3"/>
  <c r="H657" i="3"/>
  <c r="D657" i="3"/>
  <c r="H656" i="3"/>
  <c r="D656" i="3"/>
  <c r="H655" i="3"/>
  <c r="D655" i="3"/>
  <c r="H654" i="3"/>
  <c r="D654" i="3"/>
  <c r="H653" i="3"/>
  <c r="D653" i="3"/>
  <c r="H652" i="3"/>
  <c r="D652" i="3"/>
  <c r="H651" i="3"/>
  <c r="D651" i="3"/>
  <c r="H650" i="3"/>
  <c r="D650" i="3"/>
  <c r="H649" i="3"/>
  <c r="D649" i="3"/>
  <c r="H648" i="3"/>
  <c r="D648" i="3"/>
  <c r="H647" i="3"/>
  <c r="D647" i="3"/>
  <c r="H646" i="3"/>
  <c r="D646" i="3"/>
  <c r="H645" i="3"/>
  <c r="D645" i="3"/>
  <c r="H644" i="3"/>
  <c r="D644" i="3"/>
  <c r="H643" i="3"/>
  <c r="D643" i="3"/>
  <c r="H642" i="3"/>
  <c r="D642" i="3"/>
  <c r="H641" i="3"/>
  <c r="D641" i="3"/>
  <c r="H640" i="3"/>
  <c r="D640" i="3"/>
  <c r="H639" i="3"/>
  <c r="D639" i="3"/>
  <c r="H638" i="3"/>
  <c r="D638" i="3"/>
  <c r="H637" i="3"/>
  <c r="D637" i="3"/>
  <c r="H636" i="3"/>
  <c r="D636" i="3"/>
  <c r="H635" i="3"/>
  <c r="D635" i="3"/>
  <c r="H634" i="3"/>
  <c r="D634" i="3"/>
  <c r="H633" i="3"/>
  <c r="D633" i="3"/>
  <c r="H632" i="3"/>
  <c r="D632" i="3"/>
  <c r="H631" i="3"/>
  <c r="D631" i="3"/>
  <c r="H630" i="3"/>
  <c r="D630" i="3"/>
  <c r="H629" i="3"/>
  <c r="D629" i="3"/>
  <c r="H628" i="3"/>
  <c r="D628" i="3"/>
  <c r="H627" i="3"/>
  <c r="D627" i="3"/>
  <c r="H626" i="3"/>
  <c r="D626" i="3"/>
  <c r="H625" i="3"/>
  <c r="D625" i="3"/>
  <c r="H624" i="3"/>
  <c r="D624" i="3"/>
  <c r="H623" i="3"/>
  <c r="D623" i="3"/>
  <c r="H622" i="3"/>
  <c r="D622" i="3"/>
  <c r="H621" i="3"/>
  <c r="D621" i="3"/>
  <c r="H620" i="3"/>
  <c r="D620" i="3"/>
  <c r="H619" i="3"/>
  <c r="D619" i="3"/>
  <c r="H618" i="3"/>
  <c r="D618" i="3"/>
  <c r="H617" i="3"/>
  <c r="D617" i="3"/>
  <c r="H616" i="3"/>
  <c r="D616" i="3"/>
  <c r="H615" i="3"/>
  <c r="D615" i="3"/>
  <c r="H614" i="3"/>
  <c r="D614" i="3"/>
  <c r="H613" i="3"/>
  <c r="D613" i="3"/>
  <c r="H612" i="3"/>
  <c r="D612" i="3"/>
  <c r="H611" i="3"/>
  <c r="D611" i="3"/>
  <c r="H610" i="3"/>
  <c r="D610" i="3"/>
  <c r="H609" i="3"/>
  <c r="D609" i="3"/>
  <c r="H608" i="3"/>
  <c r="D608" i="3"/>
  <c r="H607" i="3"/>
  <c r="D607" i="3"/>
  <c r="H606" i="3"/>
  <c r="D606" i="3"/>
  <c r="H605" i="3"/>
  <c r="D605" i="3"/>
  <c r="H604" i="3"/>
  <c r="D604" i="3"/>
  <c r="H603" i="3"/>
  <c r="D603" i="3"/>
  <c r="H602" i="3"/>
  <c r="D602" i="3"/>
  <c r="H601" i="3"/>
  <c r="D601" i="3"/>
  <c r="H600" i="3"/>
  <c r="D600" i="3"/>
  <c r="H599" i="3"/>
  <c r="D599" i="3"/>
  <c r="H598" i="3"/>
  <c r="D598" i="3"/>
  <c r="H597" i="3"/>
  <c r="D597" i="3"/>
  <c r="H596" i="3"/>
  <c r="D596" i="3"/>
  <c r="H595" i="3"/>
  <c r="D595" i="3"/>
  <c r="H594" i="3"/>
  <c r="D594" i="3"/>
  <c r="H593" i="3"/>
  <c r="D593" i="3"/>
  <c r="H592" i="3"/>
  <c r="D592" i="3"/>
  <c r="H591" i="3"/>
  <c r="D591" i="3"/>
  <c r="H590" i="3"/>
  <c r="D590" i="3"/>
  <c r="H589" i="3"/>
  <c r="D589" i="3"/>
  <c r="H588" i="3"/>
  <c r="D588" i="3"/>
  <c r="H587" i="3"/>
  <c r="D587" i="3"/>
  <c r="H586" i="3"/>
  <c r="D586" i="3"/>
  <c r="H585" i="3"/>
  <c r="D585" i="3"/>
  <c r="H584" i="3"/>
  <c r="D584" i="3"/>
  <c r="H583" i="3"/>
  <c r="D583" i="3"/>
  <c r="H582" i="3"/>
  <c r="D582" i="3"/>
  <c r="H581" i="3"/>
  <c r="D581" i="3"/>
  <c r="H580" i="3"/>
  <c r="D580" i="3"/>
  <c r="H579" i="3"/>
  <c r="D579" i="3"/>
  <c r="H578" i="3"/>
  <c r="D578" i="3"/>
  <c r="H577" i="3"/>
  <c r="D577" i="3"/>
  <c r="H576" i="3"/>
  <c r="D576" i="3"/>
  <c r="H575" i="3"/>
  <c r="D575" i="3"/>
  <c r="H574" i="3"/>
  <c r="D574" i="3"/>
  <c r="H573" i="3"/>
  <c r="D573" i="3"/>
  <c r="H572" i="3"/>
  <c r="D572" i="3"/>
  <c r="H571" i="3"/>
  <c r="D571" i="3"/>
  <c r="H570" i="3"/>
  <c r="D570" i="3"/>
  <c r="H569" i="3"/>
  <c r="D569" i="3"/>
  <c r="H568" i="3"/>
  <c r="D568" i="3"/>
  <c r="H567" i="3"/>
  <c r="D567" i="3"/>
  <c r="H566" i="3"/>
  <c r="D566" i="3"/>
  <c r="H565" i="3"/>
  <c r="D565" i="3"/>
  <c r="H564" i="3"/>
  <c r="D564" i="3"/>
  <c r="H563" i="3"/>
  <c r="D563" i="3"/>
  <c r="H562" i="3"/>
  <c r="D562" i="3"/>
  <c r="H561" i="3"/>
  <c r="D561" i="3"/>
  <c r="H560" i="3"/>
  <c r="D560" i="3"/>
  <c r="H559" i="3"/>
  <c r="D559" i="3"/>
  <c r="H558" i="3"/>
  <c r="D558" i="3"/>
  <c r="H557" i="3"/>
  <c r="D557" i="3"/>
  <c r="H556" i="3"/>
  <c r="D556" i="3"/>
  <c r="H555" i="3"/>
  <c r="D555" i="3"/>
  <c r="H554" i="3"/>
  <c r="D554" i="3"/>
  <c r="H553" i="3"/>
  <c r="D553" i="3"/>
  <c r="H552" i="3"/>
  <c r="D552" i="3"/>
  <c r="H551" i="3"/>
  <c r="D551" i="3"/>
  <c r="H550" i="3"/>
  <c r="D550" i="3"/>
  <c r="H549" i="3"/>
  <c r="D549" i="3"/>
  <c r="H548" i="3"/>
  <c r="D548" i="3"/>
  <c r="H547" i="3"/>
  <c r="D547" i="3"/>
  <c r="H546" i="3"/>
  <c r="D546" i="3"/>
  <c r="H545" i="3"/>
  <c r="D545" i="3"/>
  <c r="H544" i="3"/>
  <c r="D544" i="3"/>
  <c r="H543" i="3"/>
  <c r="D543" i="3"/>
  <c r="H542" i="3"/>
  <c r="D542" i="3"/>
  <c r="H541" i="3"/>
  <c r="D541" i="3"/>
  <c r="H540" i="3"/>
  <c r="D540" i="3"/>
  <c r="H539" i="3"/>
  <c r="D539" i="3"/>
  <c r="H538" i="3"/>
  <c r="D538" i="3"/>
  <c r="H537" i="3"/>
  <c r="D537" i="3"/>
  <c r="H536" i="3"/>
  <c r="D536" i="3"/>
  <c r="H535" i="3"/>
  <c r="D535" i="3"/>
  <c r="H534" i="3"/>
  <c r="D534" i="3"/>
  <c r="H533" i="3"/>
  <c r="D533" i="3"/>
  <c r="H532" i="3"/>
  <c r="D532" i="3"/>
  <c r="H531" i="3"/>
  <c r="D531" i="3"/>
  <c r="H530" i="3"/>
  <c r="D530" i="3"/>
  <c r="H529" i="3"/>
  <c r="D529" i="3"/>
  <c r="H528" i="3"/>
  <c r="D528" i="3"/>
  <c r="H527" i="3"/>
  <c r="D527" i="3"/>
  <c r="H526" i="3"/>
  <c r="D526" i="3"/>
  <c r="H525" i="3"/>
  <c r="D525" i="3"/>
  <c r="H524" i="3"/>
  <c r="D524" i="3"/>
  <c r="H523" i="3"/>
  <c r="D523" i="3"/>
  <c r="H522" i="3"/>
  <c r="D522" i="3"/>
  <c r="H521" i="3"/>
  <c r="D521" i="3"/>
  <c r="H520" i="3"/>
  <c r="D520" i="3"/>
  <c r="H519" i="3"/>
  <c r="D519" i="3"/>
  <c r="H518" i="3"/>
  <c r="D518" i="3"/>
  <c r="H517" i="3"/>
  <c r="D517" i="3"/>
  <c r="H516" i="3"/>
  <c r="D516" i="3"/>
  <c r="H515" i="3"/>
  <c r="D515" i="3"/>
  <c r="H514" i="3"/>
  <c r="D514" i="3"/>
  <c r="H513" i="3"/>
  <c r="D513" i="3"/>
  <c r="H512" i="3"/>
  <c r="D512" i="3"/>
  <c r="H511" i="3"/>
  <c r="D511" i="3"/>
  <c r="H510" i="3"/>
  <c r="D510" i="3"/>
  <c r="H509" i="3"/>
  <c r="D509" i="3"/>
  <c r="H508" i="3"/>
  <c r="D508" i="3"/>
  <c r="H507" i="3"/>
  <c r="D507" i="3"/>
  <c r="H506" i="3"/>
  <c r="D506" i="3"/>
  <c r="H505" i="3"/>
  <c r="D505" i="3"/>
  <c r="H504" i="3"/>
  <c r="D504" i="3"/>
  <c r="H503" i="3"/>
  <c r="D503" i="3"/>
  <c r="H502" i="3"/>
  <c r="D502" i="3"/>
  <c r="H501" i="3"/>
  <c r="D501" i="3"/>
  <c r="H500" i="3"/>
  <c r="D500" i="3"/>
  <c r="H499" i="3"/>
  <c r="D499" i="3"/>
  <c r="H498" i="3"/>
  <c r="D498" i="3"/>
  <c r="H497" i="3"/>
  <c r="D497" i="3"/>
  <c r="H496" i="3"/>
  <c r="D496" i="3"/>
  <c r="H495" i="3"/>
  <c r="D495" i="3"/>
  <c r="H494" i="3"/>
  <c r="D494" i="3"/>
  <c r="H493" i="3"/>
  <c r="D493" i="3"/>
  <c r="H492" i="3"/>
  <c r="D492" i="3"/>
  <c r="H491" i="3"/>
  <c r="D491" i="3"/>
  <c r="H490" i="3"/>
  <c r="D490" i="3"/>
  <c r="H489" i="3"/>
  <c r="D489" i="3"/>
  <c r="H488" i="3"/>
  <c r="D488" i="3"/>
  <c r="H487" i="3"/>
  <c r="D487" i="3"/>
  <c r="H486" i="3"/>
  <c r="D486" i="3"/>
  <c r="H485" i="3"/>
  <c r="D485" i="3"/>
  <c r="H484" i="3"/>
  <c r="D484" i="3"/>
  <c r="H483" i="3"/>
  <c r="D483" i="3"/>
  <c r="H482" i="3"/>
  <c r="D482" i="3"/>
  <c r="H481" i="3"/>
  <c r="D481" i="3"/>
  <c r="H480" i="3"/>
  <c r="D480" i="3"/>
  <c r="H479" i="3"/>
  <c r="D479" i="3"/>
  <c r="H478" i="3"/>
  <c r="D478" i="3"/>
  <c r="H477" i="3"/>
  <c r="D477" i="3"/>
  <c r="H476" i="3"/>
  <c r="D476" i="3"/>
  <c r="H475" i="3"/>
  <c r="D475" i="3"/>
  <c r="H474" i="3"/>
  <c r="D474" i="3"/>
  <c r="H473" i="3"/>
  <c r="D473" i="3"/>
  <c r="H472" i="3"/>
  <c r="D472" i="3"/>
  <c r="H471" i="3"/>
  <c r="D471" i="3"/>
  <c r="H470" i="3"/>
  <c r="D470" i="3"/>
  <c r="H469" i="3"/>
  <c r="D469" i="3"/>
  <c r="H468" i="3"/>
  <c r="D468" i="3"/>
  <c r="H467" i="3"/>
  <c r="D467" i="3"/>
  <c r="H466" i="3"/>
  <c r="D466" i="3"/>
  <c r="H465" i="3"/>
  <c r="D465" i="3"/>
  <c r="H464" i="3"/>
  <c r="D464" i="3"/>
  <c r="H463" i="3"/>
  <c r="D463" i="3"/>
  <c r="H462" i="3"/>
  <c r="D462" i="3"/>
  <c r="H461" i="3"/>
  <c r="D461" i="3"/>
  <c r="H460" i="3"/>
  <c r="D460" i="3"/>
  <c r="H459" i="3"/>
  <c r="D459" i="3"/>
  <c r="H458" i="3"/>
  <c r="D458" i="3"/>
  <c r="H457" i="3"/>
  <c r="D457" i="3"/>
  <c r="H456" i="3"/>
  <c r="D456" i="3"/>
  <c r="H455" i="3"/>
  <c r="D455" i="3"/>
  <c r="H454" i="3"/>
  <c r="D454" i="3"/>
  <c r="H453" i="3"/>
  <c r="D453" i="3"/>
  <c r="H452" i="3"/>
  <c r="D452" i="3"/>
  <c r="H451" i="3"/>
  <c r="D451" i="3"/>
  <c r="H450" i="3"/>
  <c r="D450" i="3"/>
  <c r="H449" i="3"/>
  <c r="D449" i="3"/>
  <c r="H448" i="3"/>
  <c r="D448" i="3"/>
  <c r="H447" i="3"/>
  <c r="D447" i="3"/>
  <c r="H446" i="3"/>
  <c r="D446" i="3"/>
  <c r="H445" i="3"/>
  <c r="D445" i="3"/>
  <c r="H444" i="3"/>
  <c r="D444" i="3"/>
  <c r="H443" i="3"/>
  <c r="D443" i="3"/>
  <c r="H442" i="3"/>
  <c r="D442" i="3"/>
  <c r="H441" i="3"/>
  <c r="D441" i="3"/>
  <c r="H440" i="3"/>
  <c r="D440" i="3"/>
  <c r="H439" i="3"/>
  <c r="D439" i="3"/>
  <c r="H438" i="3"/>
  <c r="D438" i="3"/>
  <c r="H437" i="3"/>
  <c r="D437" i="3"/>
  <c r="H436" i="3"/>
  <c r="D436" i="3"/>
  <c r="H435" i="3"/>
  <c r="D435" i="3"/>
  <c r="H434" i="3"/>
  <c r="D434" i="3"/>
  <c r="H433" i="3"/>
  <c r="D433" i="3"/>
  <c r="H432" i="3"/>
  <c r="D432" i="3"/>
  <c r="H431" i="3"/>
  <c r="D431" i="3"/>
  <c r="H430" i="3"/>
  <c r="D430" i="3"/>
  <c r="H429" i="3"/>
  <c r="D429" i="3"/>
  <c r="H428" i="3"/>
  <c r="D428" i="3"/>
  <c r="H427" i="3"/>
  <c r="D427" i="3"/>
  <c r="H426" i="3"/>
  <c r="D426" i="3"/>
  <c r="H425" i="3"/>
  <c r="D425" i="3"/>
  <c r="H424" i="3"/>
  <c r="D424" i="3"/>
  <c r="H423" i="3"/>
  <c r="D423" i="3"/>
  <c r="H422" i="3"/>
  <c r="D422" i="3"/>
  <c r="H421" i="3"/>
  <c r="D421" i="3"/>
  <c r="H420" i="3"/>
  <c r="D420" i="3"/>
  <c r="H419" i="3"/>
  <c r="D419" i="3"/>
  <c r="H418" i="3"/>
  <c r="D418" i="3"/>
  <c r="H417" i="3"/>
  <c r="D417" i="3"/>
  <c r="H416" i="3"/>
  <c r="D416" i="3"/>
  <c r="H415" i="3"/>
  <c r="D415" i="3"/>
  <c r="H414" i="3"/>
  <c r="D414" i="3"/>
  <c r="H413" i="3"/>
  <c r="D413" i="3"/>
  <c r="H412" i="3"/>
  <c r="D412" i="3"/>
  <c r="H411" i="3"/>
  <c r="D411" i="3"/>
  <c r="H410" i="3"/>
  <c r="D410" i="3"/>
  <c r="H409" i="3"/>
  <c r="D409" i="3"/>
  <c r="H408" i="3"/>
  <c r="D408" i="3"/>
  <c r="H407" i="3"/>
  <c r="D407" i="3"/>
  <c r="H406" i="3"/>
  <c r="D406" i="3"/>
  <c r="H405" i="3"/>
  <c r="D405" i="3"/>
  <c r="H404" i="3"/>
  <c r="D404" i="3"/>
  <c r="H403" i="3"/>
  <c r="D403" i="3"/>
  <c r="H402" i="3"/>
  <c r="D402" i="3"/>
  <c r="H401" i="3"/>
  <c r="D401" i="3"/>
  <c r="H400" i="3"/>
  <c r="D400" i="3"/>
  <c r="H399" i="3"/>
  <c r="D399" i="3"/>
  <c r="H398" i="3"/>
  <c r="D398" i="3"/>
  <c r="H397" i="3"/>
  <c r="D397" i="3"/>
  <c r="H396" i="3"/>
  <c r="D396" i="3"/>
  <c r="H395" i="3"/>
  <c r="D395" i="3"/>
  <c r="H394" i="3"/>
  <c r="D394" i="3"/>
  <c r="H393" i="3"/>
  <c r="D393" i="3"/>
  <c r="H392" i="3"/>
  <c r="D392" i="3"/>
  <c r="H391" i="3"/>
  <c r="D391" i="3"/>
  <c r="H390" i="3"/>
  <c r="D390" i="3"/>
  <c r="H389" i="3"/>
  <c r="D389" i="3"/>
  <c r="H388" i="3"/>
  <c r="D388" i="3"/>
  <c r="H387" i="3"/>
  <c r="D387" i="3"/>
  <c r="H386" i="3"/>
  <c r="D386" i="3"/>
  <c r="H385" i="3"/>
  <c r="D385" i="3"/>
  <c r="H384" i="3"/>
  <c r="D384" i="3"/>
  <c r="H383" i="3"/>
  <c r="D383" i="3"/>
  <c r="H382" i="3"/>
  <c r="D382" i="3"/>
  <c r="H381" i="3"/>
  <c r="D381" i="3"/>
  <c r="H380" i="3"/>
  <c r="D380" i="3"/>
  <c r="H379" i="3"/>
  <c r="D379" i="3"/>
  <c r="H378" i="3"/>
  <c r="D378" i="3"/>
  <c r="H377" i="3"/>
  <c r="D377" i="3"/>
  <c r="H376" i="3"/>
  <c r="D376" i="3"/>
  <c r="H375" i="3"/>
  <c r="D375" i="3"/>
  <c r="H374" i="3"/>
  <c r="D374" i="3"/>
  <c r="H373" i="3"/>
  <c r="D373" i="3"/>
  <c r="H372" i="3"/>
  <c r="D372" i="3"/>
  <c r="H371" i="3"/>
  <c r="D371" i="3"/>
  <c r="H370" i="3"/>
  <c r="D370" i="3"/>
  <c r="H369" i="3"/>
  <c r="D369" i="3"/>
  <c r="H368" i="3"/>
  <c r="D368" i="3"/>
  <c r="H367" i="3"/>
  <c r="D367" i="3"/>
  <c r="H366" i="3"/>
  <c r="D366" i="3"/>
  <c r="H365" i="3"/>
  <c r="D365" i="3"/>
  <c r="H364" i="3"/>
  <c r="D364" i="3"/>
  <c r="H363" i="3"/>
  <c r="D363" i="3"/>
  <c r="H362" i="3"/>
  <c r="D362" i="3"/>
  <c r="H361" i="3"/>
  <c r="D361" i="3"/>
  <c r="H360" i="3"/>
  <c r="D360" i="3"/>
  <c r="H359" i="3"/>
  <c r="D359" i="3"/>
  <c r="H358" i="3"/>
  <c r="D358" i="3"/>
  <c r="H357" i="3"/>
  <c r="D357" i="3"/>
  <c r="H356" i="3"/>
  <c r="D356" i="3"/>
  <c r="H355" i="3"/>
  <c r="D355" i="3"/>
  <c r="H354" i="3"/>
  <c r="D354" i="3"/>
  <c r="H353" i="3"/>
  <c r="D353" i="3"/>
  <c r="H352" i="3"/>
  <c r="D352" i="3"/>
  <c r="H351" i="3"/>
  <c r="D351" i="3"/>
  <c r="H350" i="3"/>
  <c r="D350" i="3"/>
  <c r="H349" i="3"/>
  <c r="D349" i="3"/>
  <c r="H348" i="3"/>
  <c r="D348" i="3"/>
  <c r="H347" i="3"/>
  <c r="D347" i="3"/>
  <c r="H346" i="3"/>
  <c r="D346" i="3"/>
  <c r="H345" i="3"/>
  <c r="D345" i="3"/>
  <c r="H344" i="3"/>
  <c r="D344" i="3"/>
  <c r="H343" i="3"/>
  <c r="D343" i="3"/>
  <c r="H342" i="3"/>
  <c r="D342" i="3"/>
  <c r="H341" i="3"/>
  <c r="D341" i="3"/>
  <c r="H340" i="3"/>
  <c r="D340" i="3"/>
  <c r="H339" i="3"/>
  <c r="D339" i="3"/>
  <c r="H338" i="3"/>
  <c r="D338" i="3"/>
  <c r="H337" i="3"/>
  <c r="D337" i="3"/>
  <c r="H336" i="3"/>
  <c r="D336" i="3"/>
  <c r="H335" i="3"/>
  <c r="D335" i="3"/>
  <c r="H334" i="3"/>
  <c r="D334" i="3"/>
  <c r="H333" i="3"/>
  <c r="D333" i="3"/>
  <c r="H332" i="3"/>
  <c r="D332" i="3"/>
  <c r="H331" i="3"/>
  <c r="D331" i="3"/>
  <c r="H330" i="3"/>
  <c r="D330" i="3"/>
  <c r="H329" i="3"/>
  <c r="D329" i="3"/>
  <c r="H328" i="3"/>
  <c r="D328" i="3"/>
  <c r="H327" i="3"/>
  <c r="D327" i="3"/>
  <c r="H326" i="3"/>
  <c r="D326" i="3"/>
  <c r="H325" i="3"/>
  <c r="D325" i="3"/>
  <c r="H324" i="3"/>
  <c r="D324" i="3"/>
  <c r="H323" i="3"/>
  <c r="D323" i="3"/>
  <c r="H322" i="3"/>
  <c r="D322" i="3"/>
  <c r="H321" i="3"/>
  <c r="D321" i="3"/>
  <c r="H320" i="3"/>
  <c r="D320" i="3"/>
  <c r="H319" i="3"/>
  <c r="D319" i="3"/>
  <c r="H318" i="3"/>
  <c r="D318" i="3"/>
  <c r="H317" i="3"/>
  <c r="D317" i="3"/>
  <c r="H316" i="3"/>
  <c r="D316" i="3"/>
  <c r="H315" i="3"/>
  <c r="D315" i="3"/>
  <c r="H314" i="3"/>
  <c r="D314" i="3"/>
  <c r="H313" i="3"/>
  <c r="D313" i="3"/>
  <c r="H312" i="3"/>
  <c r="D312" i="3"/>
  <c r="H311" i="3"/>
  <c r="D311" i="3"/>
  <c r="H310" i="3"/>
  <c r="D310" i="3"/>
  <c r="H309" i="3"/>
  <c r="D309" i="3"/>
  <c r="H308" i="3"/>
  <c r="D308" i="3"/>
  <c r="H307" i="3"/>
  <c r="D307" i="3"/>
  <c r="H306" i="3"/>
  <c r="D306" i="3"/>
  <c r="H305" i="3"/>
  <c r="D305" i="3"/>
  <c r="H304" i="3"/>
  <c r="D304" i="3"/>
  <c r="H303" i="3"/>
  <c r="D303" i="3"/>
  <c r="H302" i="3"/>
  <c r="D302" i="3"/>
  <c r="H301" i="3"/>
  <c r="D301" i="3"/>
  <c r="H300" i="3"/>
  <c r="D300" i="3"/>
  <c r="H299" i="3"/>
  <c r="D299" i="3"/>
  <c r="H298" i="3"/>
  <c r="D298" i="3"/>
  <c r="H297" i="3"/>
  <c r="D297" i="3"/>
  <c r="H296" i="3"/>
  <c r="D296" i="3"/>
  <c r="H295" i="3"/>
  <c r="D295" i="3"/>
  <c r="H294" i="3"/>
  <c r="D294" i="3"/>
  <c r="H293" i="3"/>
  <c r="D293" i="3"/>
  <c r="H292" i="3"/>
  <c r="D292" i="3"/>
  <c r="H291" i="3"/>
  <c r="D291" i="3"/>
  <c r="H290" i="3"/>
  <c r="D290" i="3"/>
  <c r="H289" i="3"/>
  <c r="D289" i="3"/>
  <c r="H288" i="3"/>
  <c r="D288" i="3"/>
  <c r="H287" i="3"/>
  <c r="D287" i="3"/>
  <c r="H286" i="3"/>
  <c r="D286" i="3"/>
  <c r="H285" i="3"/>
  <c r="D285" i="3"/>
  <c r="H284" i="3"/>
  <c r="D284" i="3"/>
  <c r="H283" i="3"/>
  <c r="D283" i="3"/>
  <c r="H282" i="3"/>
  <c r="D282" i="3"/>
  <c r="H281" i="3"/>
  <c r="D281" i="3"/>
  <c r="H280" i="3"/>
  <c r="D280" i="3"/>
  <c r="H279" i="3"/>
  <c r="D279" i="3"/>
  <c r="H278" i="3"/>
  <c r="D278" i="3"/>
  <c r="H277" i="3"/>
  <c r="D277" i="3"/>
  <c r="H276" i="3"/>
  <c r="D276" i="3"/>
  <c r="H275" i="3"/>
  <c r="D275" i="3"/>
  <c r="H274" i="3"/>
  <c r="D274" i="3"/>
  <c r="H273" i="3"/>
  <c r="D273" i="3"/>
  <c r="H272" i="3"/>
  <c r="D272" i="3"/>
  <c r="H271" i="3"/>
  <c r="D271" i="3"/>
  <c r="H270" i="3"/>
  <c r="D270" i="3"/>
  <c r="H269" i="3"/>
  <c r="D269" i="3"/>
  <c r="H268" i="3"/>
  <c r="D268" i="3"/>
  <c r="H267" i="3"/>
  <c r="D267" i="3"/>
  <c r="H266" i="3"/>
  <c r="D266" i="3"/>
  <c r="H265" i="3"/>
  <c r="D265" i="3"/>
  <c r="H264" i="3"/>
  <c r="D264" i="3"/>
  <c r="H263" i="3"/>
  <c r="D263" i="3"/>
  <c r="H262" i="3"/>
  <c r="D262" i="3"/>
  <c r="H261" i="3"/>
  <c r="D261" i="3"/>
  <c r="H260" i="3"/>
  <c r="D260" i="3"/>
  <c r="H259" i="3"/>
  <c r="D259" i="3"/>
  <c r="H258" i="3"/>
  <c r="D258" i="3"/>
  <c r="H257" i="3"/>
  <c r="D257" i="3"/>
  <c r="H256" i="3"/>
  <c r="D256" i="3"/>
  <c r="H255" i="3"/>
  <c r="D255" i="3"/>
  <c r="H254" i="3"/>
  <c r="D254" i="3"/>
  <c r="H253" i="3"/>
  <c r="D253" i="3"/>
  <c r="H252" i="3"/>
  <c r="D252" i="3"/>
  <c r="H251" i="3"/>
  <c r="D251" i="3"/>
  <c r="H250" i="3"/>
  <c r="D250" i="3"/>
  <c r="H249" i="3"/>
  <c r="D249" i="3"/>
  <c r="H248" i="3"/>
  <c r="D248" i="3"/>
  <c r="H247" i="3"/>
  <c r="D247" i="3"/>
  <c r="H246" i="3"/>
  <c r="D246" i="3"/>
  <c r="H245" i="3"/>
  <c r="D245" i="3"/>
  <c r="H244" i="3"/>
  <c r="D244" i="3"/>
  <c r="H243" i="3"/>
  <c r="D243" i="3"/>
  <c r="H242" i="3"/>
  <c r="D242" i="3"/>
  <c r="H241" i="3"/>
  <c r="D241" i="3"/>
  <c r="H240" i="3"/>
  <c r="D240" i="3"/>
  <c r="H239" i="3"/>
  <c r="D239" i="3"/>
  <c r="H238" i="3"/>
  <c r="D238" i="3"/>
  <c r="H237" i="3"/>
  <c r="D237" i="3"/>
  <c r="H236" i="3"/>
  <c r="D236" i="3"/>
  <c r="H235" i="3"/>
  <c r="D235" i="3"/>
  <c r="H234" i="3"/>
  <c r="D234" i="3"/>
  <c r="H233" i="3"/>
  <c r="D233" i="3"/>
  <c r="H232" i="3"/>
  <c r="D232" i="3"/>
  <c r="H231" i="3"/>
  <c r="D231" i="3"/>
  <c r="H230" i="3"/>
  <c r="D230" i="3"/>
  <c r="H229" i="3"/>
  <c r="D229" i="3"/>
  <c r="H228" i="3"/>
  <c r="D228" i="3"/>
  <c r="H227" i="3"/>
  <c r="D227" i="3"/>
  <c r="H226" i="3"/>
  <c r="D226" i="3"/>
  <c r="H225" i="3"/>
  <c r="D225" i="3"/>
  <c r="H224" i="3"/>
  <c r="D224" i="3"/>
  <c r="H223" i="3"/>
  <c r="D223" i="3"/>
  <c r="H222" i="3"/>
  <c r="D222" i="3"/>
  <c r="H221" i="3"/>
  <c r="D221" i="3"/>
  <c r="H220" i="3"/>
  <c r="D220" i="3"/>
  <c r="H219" i="3"/>
  <c r="D219" i="3"/>
  <c r="H218" i="3"/>
  <c r="D218" i="3"/>
  <c r="H217" i="3"/>
  <c r="D217" i="3"/>
  <c r="H216" i="3"/>
  <c r="D216" i="3"/>
  <c r="H215" i="3"/>
  <c r="D215" i="3"/>
  <c r="H214" i="3"/>
  <c r="D214" i="3"/>
  <c r="H213" i="3"/>
  <c r="D213" i="3"/>
  <c r="H212" i="3"/>
  <c r="D212" i="3"/>
  <c r="H211" i="3"/>
  <c r="D211" i="3"/>
  <c r="H210" i="3"/>
  <c r="D210" i="3"/>
  <c r="H209" i="3"/>
  <c r="D209" i="3"/>
  <c r="H208" i="3"/>
  <c r="D208" i="3"/>
  <c r="H207" i="3"/>
  <c r="D207" i="3"/>
  <c r="H206" i="3"/>
  <c r="D206" i="3"/>
  <c r="H205" i="3"/>
  <c r="D205" i="3"/>
  <c r="H204" i="3"/>
  <c r="D204" i="3"/>
  <c r="H203" i="3"/>
  <c r="D203" i="3"/>
  <c r="H202" i="3"/>
  <c r="D202" i="3"/>
  <c r="H201" i="3"/>
  <c r="D201" i="3"/>
  <c r="H200" i="3"/>
  <c r="D200" i="3"/>
  <c r="H199" i="3"/>
  <c r="D199" i="3"/>
  <c r="H198" i="3"/>
  <c r="D198" i="3"/>
  <c r="H197" i="3"/>
  <c r="D197" i="3"/>
  <c r="H196" i="3"/>
  <c r="D196" i="3"/>
  <c r="H195" i="3"/>
  <c r="D195" i="3"/>
  <c r="H194" i="3"/>
  <c r="D194" i="3"/>
  <c r="H193" i="3"/>
  <c r="D193" i="3"/>
  <c r="H192" i="3"/>
  <c r="D192" i="3"/>
  <c r="H191" i="3"/>
  <c r="D191" i="3"/>
  <c r="H190" i="3"/>
  <c r="D190" i="3"/>
  <c r="H189" i="3"/>
  <c r="D189" i="3"/>
  <c r="H188" i="3"/>
  <c r="D188" i="3"/>
  <c r="H187" i="3"/>
  <c r="D187" i="3"/>
  <c r="H186" i="3"/>
  <c r="D186" i="3"/>
  <c r="H185" i="3"/>
  <c r="D185" i="3"/>
  <c r="H184" i="3"/>
  <c r="D184" i="3"/>
  <c r="H183" i="3"/>
  <c r="D183" i="3"/>
  <c r="H182" i="3"/>
  <c r="D182" i="3"/>
  <c r="H181" i="3"/>
  <c r="D181" i="3"/>
  <c r="H180" i="3"/>
  <c r="D180" i="3"/>
  <c r="H179" i="3"/>
  <c r="D179" i="3"/>
  <c r="H178" i="3"/>
  <c r="D178" i="3"/>
  <c r="H177" i="3"/>
  <c r="D177" i="3"/>
  <c r="H176" i="3"/>
  <c r="D176" i="3"/>
  <c r="H175" i="3"/>
  <c r="D175" i="3"/>
  <c r="H174" i="3"/>
  <c r="D174" i="3"/>
  <c r="H173" i="3"/>
  <c r="D173" i="3"/>
  <c r="H172" i="3"/>
  <c r="D172" i="3"/>
  <c r="H171" i="3"/>
  <c r="D171" i="3"/>
  <c r="H170" i="3"/>
  <c r="D170" i="3"/>
  <c r="H169" i="3"/>
  <c r="D169" i="3"/>
  <c r="H168" i="3"/>
  <c r="D168" i="3"/>
  <c r="H167" i="3"/>
  <c r="D167" i="3"/>
  <c r="H166" i="3"/>
  <c r="D166" i="3"/>
  <c r="H165" i="3"/>
  <c r="D165" i="3"/>
  <c r="H164" i="3"/>
  <c r="D164" i="3"/>
  <c r="H163" i="3"/>
  <c r="D163" i="3"/>
  <c r="H162" i="3"/>
  <c r="D162" i="3"/>
  <c r="H161" i="3"/>
  <c r="D161" i="3"/>
  <c r="H160" i="3"/>
  <c r="D160" i="3"/>
  <c r="H159" i="3"/>
  <c r="D159" i="3"/>
  <c r="H158" i="3"/>
  <c r="D158" i="3"/>
  <c r="H157" i="3"/>
  <c r="D157" i="3"/>
  <c r="H156" i="3"/>
  <c r="D156" i="3"/>
  <c r="H155" i="3"/>
  <c r="D155" i="3"/>
  <c r="H154" i="3"/>
  <c r="D154" i="3"/>
  <c r="H153" i="3"/>
  <c r="D153" i="3"/>
  <c r="H152" i="3"/>
  <c r="D152" i="3"/>
  <c r="H151" i="3"/>
  <c r="D151" i="3"/>
  <c r="H150" i="3"/>
  <c r="D150" i="3"/>
  <c r="H149" i="3"/>
  <c r="D149" i="3"/>
  <c r="H148" i="3"/>
  <c r="D148" i="3"/>
  <c r="H147" i="3"/>
  <c r="D147" i="3"/>
  <c r="H146" i="3"/>
  <c r="D146" i="3"/>
  <c r="H145" i="3"/>
  <c r="D145" i="3"/>
  <c r="H144" i="3"/>
  <c r="D144" i="3"/>
  <c r="H143" i="3"/>
  <c r="D143" i="3"/>
  <c r="H142" i="3"/>
  <c r="D142" i="3"/>
  <c r="H141" i="3"/>
  <c r="D141" i="3"/>
  <c r="H140" i="3"/>
  <c r="D140" i="3"/>
  <c r="H139" i="3"/>
  <c r="D139" i="3"/>
  <c r="H138" i="3"/>
  <c r="D138" i="3"/>
  <c r="H137" i="3"/>
  <c r="D137" i="3"/>
  <c r="H136" i="3"/>
  <c r="D136" i="3"/>
  <c r="H135" i="3"/>
  <c r="D135" i="3"/>
  <c r="H134" i="3"/>
  <c r="D134" i="3"/>
  <c r="H133" i="3"/>
  <c r="D133" i="3"/>
  <c r="H132" i="3"/>
  <c r="D132" i="3"/>
  <c r="H131" i="3"/>
  <c r="D131" i="3"/>
  <c r="H130" i="3"/>
  <c r="D130" i="3"/>
  <c r="H129" i="3"/>
  <c r="D129" i="3"/>
  <c r="H128" i="3"/>
  <c r="D128" i="3"/>
  <c r="H127" i="3"/>
  <c r="D127" i="3"/>
  <c r="H126" i="3"/>
  <c r="D126" i="3"/>
  <c r="H125" i="3"/>
  <c r="D125" i="3"/>
  <c r="H124" i="3"/>
  <c r="D124" i="3"/>
  <c r="H123" i="3"/>
  <c r="D123" i="3"/>
  <c r="H122" i="3"/>
  <c r="D122" i="3"/>
  <c r="H121" i="3"/>
  <c r="D121" i="3"/>
  <c r="H120" i="3"/>
  <c r="D120" i="3"/>
  <c r="H119" i="3"/>
  <c r="D119" i="3"/>
  <c r="H118" i="3"/>
  <c r="D118" i="3"/>
  <c r="H117" i="3"/>
  <c r="D117" i="3"/>
  <c r="H116" i="3"/>
  <c r="D116" i="3"/>
  <c r="H115" i="3"/>
  <c r="D115" i="3"/>
  <c r="H114" i="3"/>
  <c r="D114" i="3"/>
  <c r="H113" i="3"/>
  <c r="D113" i="3"/>
  <c r="H112" i="3"/>
  <c r="D112" i="3"/>
  <c r="H111" i="3"/>
  <c r="D111" i="3"/>
  <c r="H110" i="3"/>
  <c r="D110" i="3"/>
  <c r="H109" i="3"/>
  <c r="D109" i="3"/>
  <c r="H108" i="3"/>
  <c r="D108" i="3"/>
  <c r="H107" i="3"/>
  <c r="D107" i="3"/>
  <c r="H106" i="3"/>
  <c r="D106" i="3"/>
  <c r="H105" i="3"/>
  <c r="D105" i="3"/>
  <c r="H104" i="3"/>
  <c r="D104" i="3"/>
  <c r="H103" i="3"/>
  <c r="D103" i="3"/>
  <c r="H102" i="3"/>
  <c r="D102" i="3"/>
  <c r="H101" i="3"/>
  <c r="D101" i="3"/>
  <c r="H100" i="3"/>
  <c r="D100" i="3"/>
  <c r="H99" i="3"/>
  <c r="D99" i="3"/>
  <c r="H98" i="3"/>
  <c r="D98" i="3"/>
  <c r="H97" i="3"/>
  <c r="D97" i="3"/>
  <c r="H96" i="3"/>
  <c r="D96" i="3"/>
  <c r="H95" i="3"/>
  <c r="D95" i="3"/>
  <c r="H94" i="3"/>
  <c r="D94" i="3"/>
  <c r="H93" i="3"/>
  <c r="D93" i="3"/>
  <c r="H92" i="3"/>
  <c r="D92" i="3"/>
  <c r="H91" i="3"/>
  <c r="D91" i="3"/>
  <c r="H90" i="3"/>
  <c r="D90" i="3"/>
  <c r="H89" i="3"/>
  <c r="D89" i="3"/>
  <c r="H88" i="3"/>
  <c r="D88" i="3"/>
  <c r="H87" i="3"/>
  <c r="D87" i="3"/>
  <c r="H86" i="3"/>
  <c r="D86" i="3"/>
  <c r="H85" i="3"/>
  <c r="D85" i="3"/>
  <c r="H84" i="3"/>
  <c r="D84" i="3"/>
  <c r="H83" i="3"/>
  <c r="D83" i="3"/>
  <c r="H82" i="3"/>
  <c r="D82" i="3"/>
  <c r="H81" i="3"/>
  <c r="D81" i="3"/>
  <c r="H80" i="3"/>
  <c r="D80" i="3"/>
  <c r="H79" i="3"/>
  <c r="D79" i="3"/>
  <c r="H78" i="3"/>
  <c r="D78" i="3"/>
  <c r="H77" i="3"/>
  <c r="D77" i="3"/>
  <c r="H76" i="3"/>
  <c r="D76" i="3"/>
  <c r="H75" i="3"/>
  <c r="D75" i="3"/>
  <c r="H74" i="3"/>
  <c r="D74" i="3"/>
  <c r="H73" i="3"/>
  <c r="D73" i="3"/>
  <c r="H72" i="3"/>
  <c r="D72" i="3"/>
  <c r="H71" i="3"/>
  <c r="D71" i="3"/>
  <c r="H70" i="3"/>
  <c r="D70" i="3"/>
  <c r="H69" i="3"/>
  <c r="D69" i="3"/>
  <c r="H68" i="3"/>
  <c r="D68" i="3"/>
  <c r="H67" i="3"/>
  <c r="D67" i="3"/>
  <c r="H66" i="3"/>
  <c r="D66" i="3"/>
  <c r="H65" i="3"/>
  <c r="D65" i="3"/>
  <c r="H64" i="3"/>
  <c r="D64" i="3"/>
  <c r="H63" i="3"/>
  <c r="D63" i="3"/>
  <c r="H62" i="3"/>
  <c r="D62" i="3"/>
  <c r="H61" i="3"/>
  <c r="D61" i="3"/>
  <c r="H60" i="3"/>
  <c r="D60" i="3"/>
  <c r="H59" i="3"/>
  <c r="D59" i="3"/>
  <c r="H58" i="3"/>
  <c r="D58" i="3"/>
  <c r="H57" i="3"/>
  <c r="D57" i="3"/>
  <c r="H56" i="3"/>
  <c r="D56" i="3"/>
  <c r="H55" i="3"/>
  <c r="D55" i="3"/>
  <c r="H54" i="3"/>
  <c r="D54" i="3"/>
  <c r="H53" i="3"/>
  <c r="D53" i="3"/>
  <c r="H52" i="3"/>
  <c r="D52" i="3"/>
  <c r="H51" i="3"/>
  <c r="D51" i="3"/>
  <c r="H50" i="3"/>
  <c r="D50" i="3"/>
  <c r="H49" i="3"/>
  <c r="D49" i="3"/>
  <c r="H48" i="3"/>
  <c r="D48" i="3"/>
  <c r="H47" i="3"/>
  <c r="D47" i="3"/>
  <c r="H46" i="3"/>
  <c r="D46" i="3"/>
  <c r="H45" i="3"/>
  <c r="D45" i="3"/>
  <c r="H44" i="3"/>
  <c r="D44" i="3"/>
  <c r="H43" i="3"/>
  <c r="D43" i="3"/>
  <c r="H42" i="3"/>
  <c r="D42" i="3"/>
  <c r="H41" i="3"/>
  <c r="D41" i="3"/>
  <c r="H40" i="3"/>
  <c r="D40" i="3"/>
  <c r="H39" i="3"/>
  <c r="D39" i="3"/>
  <c r="H38" i="3"/>
  <c r="D38" i="3"/>
  <c r="H37" i="3"/>
  <c r="D37" i="3"/>
  <c r="H36" i="3"/>
  <c r="D36" i="3"/>
  <c r="H35" i="3"/>
  <c r="D35" i="3"/>
  <c r="H34" i="3"/>
  <c r="D34" i="3"/>
  <c r="H33" i="3"/>
  <c r="D33" i="3"/>
  <c r="H32" i="3"/>
  <c r="D32" i="3"/>
  <c r="H31" i="3"/>
  <c r="D31" i="3"/>
  <c r="H30" i="3"/>
  <c r="D30" i="3"/>
  <c r="H29" i="3"/>
  <c r="D29" i="3"/>
  <c r="H28" i="3"/>
  <c r="D28" i="3"/>
  <c r="H27" i="3"/>
  <c r="D27" i="3"/>
  <c r="H26" i="3"/>
  <c r="D26" i="3"/>
  <c r="H25" i="3"/>
  <c r="D25" i="3"/>
  <c r="H24" i="3"/>
  <c r="D24" i="3"/>
  <c r="H23" i="3"/>
  <c r="D23" i="3"/>
  <c r="H22" i="3"/>
  <c r="D22" i="3"/>
  <c r="H21" i="3"/>
  <c r="D21" i="3"/>
  <c r="H20" i="3"/>
  <c r="D20" i="3"/>
  <c r="H19" i="3"/>
  <c r="D19" i="3"/>
  <c r="H18" i="3"/>
  <c r="D18" i="3"/>
  <c r="H17" i="3"/>
  <c r="D17" i="3"/>
  <c r="H16" i="3"/>
  <c r="D16" i="3"/>
  <c r="H15" i="3"/>
  <c r="D15" i="3"/>
  <c r="H14" i="3"/>
  <c r="D14" i="3"/>
  <c r="H13" i="3"/>
  <c r="D13" i="3"/>
  <c r="H12" i="3"/>
  <c r="D12" i="3"/>
  <c r="H11" i="3"/>
  <c r="D11" i="3"/>
  <c r="H10" i="3"/>
  <c r="D10" i="3"/>
  <c r="H9" i="3"/>
  <c r="D9" i="3"/>
  <c r="H8" i="3"/>
  <c r="D8" i="3"/>
  <c r="H7" i="3"/>
  <c r="D7" i="3"/>
  <c r="H6" i="3"/>
  <c r="D6" i="3"/>
  <c r="H5" i="3"/>
  <c r="D5" i="3"/>
  <c r="H4" i="3"/>
  <c r="D4" i="3"/>
  <c r="H3" i="3"/>
  <c r="D3" i="3"/>
  <c r="H2" i="3"/>
  <c r="D2" i="3"/>
  <c r="B6" i="7"/>
  <c r="B7" i="7" s="1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106" i="7" s="1"/>
  <c r="AA21" i="14"/>
  <c r="Z21" i="14"/>
  <c r="Y21" i="14"/>
  <c r="T21" i="14"/>
  <c r="S21" i="14"/>
  <c r="R21" i="14"/>
  <c r="M21" i="14"/>
  <c r="L21" i="14"/>
  <c r="K21" i="14"/>
  <c r="F21" i="14"/>
  <c r="E21" i="14"/>
  <c r="D21" i="14"/>
  <c r="AA20" i="14"/>
  <c r="Z20" i="14"/>
  <c r="Y20" i="14"/>
  <c r="T20" i="14"/>
  <c r="S20" i="14"/>
  <c r="R20" i="14"/>
  <c r="M20" i="14"/>
  <c r="L20" i="14"/>
  <c r="K20" i="14"/>
  <c r="F20" i="14"/>
  <c r="E20" i="14"/>
  <c r="D20" i="14"/>
  <c r="AA19" i="14"/>
  <c r="Z19" i="14"/>
  <c r="Y19" i="14"/>
  <c r="T19" i="14"/>
  <c r="S19" i="14"/>
  <c r="R19" i="14"/>
  <c r="M19" i="14"/>
  <c r="L19" i="14"/>
  <c r="K19" i="14"/>
  <c r="F19" i="14"/>
  <c r="E19" i="14"/>
  <c r="D19" i="14"/>
  <c r="AA18" i="14"/>
  <c r="Z18" i="14"/>
  <c r="Y18" i="14"/>
  <c r="T18" i="14"/>
  <c r="S18" i="14"/>
  <c r="R18" i="14"/>
  <c r="M18" i="14"/>
  <c r="L18" i="14"/>
  <c r="K18" i="14"/>
  <c r="F18" i="14"/>
  <c r="E18" i="14"/>
  <c r="D18" i="14"/>
  <c r="AA17" i="14"/>
  <c r="Z17" i="14"/>
  <c r="Y17" i="14"/>
  <c r="T17" i="14"/>
  <c r="S17" i="14"/>
  <c r="R17" i="14"/>
  <c r="M17" i="14"/>
  <c r="L17" i="14"/>
  <c r="K17" i="14"/>
  <c r="F17" i="14"/>
  <c r="E17" i="14"/>
  <c r="D17" i="14"/>
  <c r="AA16" i="14"/>
  <c r="Z16" i="14"/>
  <c r="Y16" i="14"/>
  <c r="T16" i="14"/>
  <c r="S16" i="14"/>
  <c r="R16" i="14"/>
  <c r="M16" i="14"/>
  <c r="L16" i="14"/>
  <c r="K16" i="14"/>
  <c r="F16" i="14"/>
  <c r="E16" i="14"/>
  <c r="D16" i="14"/>
  <c r="AA15" i="14"/>
  <c r="Z15" i="14"/>
  <c r="Y15" i="14"/>
  <c r="T15" i="14"/>
  <c r="S15" i="14"/>
  <c r="R15" i="14"/>
  <c r="M15" i="14"/>
  <c r="L15" i="14"/>
  <c r="K15" i="14"/>
  <c r="F15" i="14"/>
  <c r="E15" i="14"/>
  <c r="D15" i="14"/>
  <c r="AA14" i="14"/>
  <c r="Z14" i="14"/>
  <c r="Y14" i="14"/>
  <c r="T14" i="14"/>
  <c r="S14" i="14"/>
  <c r="R14" i="14"/>
  <c r="M14" i="14"/>
  <c r="L14" i="14"/>
  <c r="K14" i="14"/>
  <c r="F14" i="14"/>
  <c r="E14" i="14"/>
  <c r="D14" i="14"/>
  <c r="AA13" i="14"/>
  <c r="Z13" i="14"/>
  <c r="Y13" i="14"/>
  <c r="T13" i="14"/>
  <c r="S13" i="14"/>
  <c r="R13" i="14"/>
  <c r="M13" i="14"/>
  <c r="L13" i="14"/>
  <c r="K13" i="14"/>
  <c r="F13" i="14"/>
  <c r="E13" i="14"/>
  <c r="D13" i="14"/>
  <c r="AA12" i="14"/>
  <c r="Z12" i="14"/>
  <c r="Y12" i="14"/>
  <c r="T12" i="14"/>
  <c r="S12" i="14"/>
  <c r="R12" i="14"/>
  <c r="M12" i="14"/>
  <c r="L12" i="14"/>
  <c r="K12" i="14"/>
  <c r="F12" i="14"/>
  <c r="E12" i="14"/>
  <c r="D12" i="14"/>
  <c r="AA11" i="14"/>
  <c r="Z11" i="14"/>
  <c r="Y11" i="14"/>
  <c r="T11" i="14"/>
  <c r="S11" i="14"/>
  <c r="R11" i="14"/>
  <c r="M11" i="14"/>
  <c r="L11" i="14"/>
  <c r="K11" i="14"/>
  <c r="F11" i="14"/>
  <c r="E11" i="14"/>
  <c r="D11" i="14"/>
  <c r="AA10" i="14"/>
  <c r="Z10" i="14"/>
  <c r="Y10" i="14"/>
  <c r="T10" i="14"/>
  <c r="S10" i="14"/>
  <c r="R10" i="14"/>
  <c r="M10" i="14"/>
  <c r="L10" i="14"/>
  <c r="K10" i="14"/>
  <c r="F10" i="14"/>
  <c r="E10" i="14"/>
  <c r="D10" i="14"/>
  <c r="AA9" i="14"/>
  <c r="Z9" i="14"/>
  <c r="Y9" i="14"/>
  <c r="T9" i="14"/>
  <c r="S9" i="14"/>
  <c r="R9" i="14"/>
  <c r="M9" i="14"/>
  <c r="L9" i="14"/>
  <c r="K9" i="14"/>
  <c r="F9" i="14"/>
  <c r="E9" i="14"/>
  <c r="D9" i="14"/>
  <c r="AA8" i="14"/>
  <c r="Z8" i="14"/>
  <c r="Y8" i="14"/>
  <c r="T8" i="14"/>
  <c r="S8" i="14"/>
  <c r="R8" i="14"/>
  <c r="M8" i="14"/>
  <c r="L8" i="14"/>
  <c r="K8" i="14"/>
  <c r="F8" i="14"/>
  <c r="E8" i="14"/>
  <c r="D8" i="14"/>
  <c r="AA7" i="14"/>
  <c r="Z7" i="14"/>
  <c r="Y7" i="14"/>
  <c r="T7" i="14"/>
  <c r="S7" i="14"/>
  <c r="R7" i="14"/>
  <c r="M7" i="14"/>
  <c r="L7" i="14"/>
  <c r="K7" i="14"/>
  <c r="F7" i="14"/>
  <c r="E7" i="14"/>
  <c r="D7" i="14"/>
  <c r="AB2" i="14"/>
  <c r="U2" i="14"/>
  <c r="N2" i="14"/>
  <c r="N455" i="4"/>
  <c r="M455" i="4"/>
  <c r="N456" i="4"/>
  <c r="M456" i="4"/>
  <c r="N458" i="4"/>
  <c r="M458" i="4"/>
  <c r="N426" i="4"/>
  <c r="M426" i="4"/>
  <c r="N443" i="4"/>
  <c r="M443" i="4"/>
  <c r="N457" i="4"/>
  <c r="M457" i="4"/>
  <c r="N436" i="4"/>
  <c r="M436" i="4"/>
  <c r="N459" i="4"/>
  <c r="M459" i="4"/>
  <c r="N419" i="4"/>
  <c r="M419" i="4"/>
  <c r="N428" i="4"/>
  <c r="M428" i="4"/>
  <c r="N424" i="4"/>
  <c r="M424" i="4"/>
  <c r="N420" i="4"/>
  <c r="M420" i="4"/>
  <c r="N449" i="4"/>
  <c r="M449" i="4"/>
  <c r="N427" i="4"/>
  <c r="M427" i="4"/>
  <c r="N431" i="4"/>
  <c r="M431" i="4"/>
  <c r="N439" i="4"/>
  <c r="M439" i="4"/>
  <c r="N454" i="4"/>
  <c r="M454" i="4"/>
  <c r="N434" i="4"/>
  <c r="M434" i="4"/>
  <c r="N429" i="4"/>
  <c r="M429" i="4"/>
  <c r="N440" i="4"/>
  <c r="M440" i="4"/>
  <c r="N432" i="4"/>
  <c r="M432" i="4"/>
  <c r="N460" i="4"/>
  <c r="M460" i="4"/>
  <c r="N433" i="4"/>
  <c r="M433" i="4"/>
  <c r="N461" i="4"/>
  <c r="M461" i="4"/>
  <c r="N422" i="4"/>
  <c r="M422" i="4"/>
  <c r="N448" i="4"/>
  <c r="M448" i="4"/>
  <c r="N446" i="4"/>
  <c r="M446" i="4"/>
  <c r="N421" i="4"/>
  <c r="M421" i="4"/>
  <c r="N445" i="4"/>
  <c r="M445" i="4"/>
  <c r="N453" i="4"/>
  <c r="M453" i="4"/>
  <c r="N450" i="4"/>
  <c r="M450" i="4"/>
  <c r="N462" i="4"/>
  <c r="M462" i="4"/>
  <c r="N447" i="4"/>
  <c r="M447" i="4"/>
  <c r="N452" i="4"/>
  <c r="M452" i="4"/>
  <c r="N444" i="4"/>
  <c r="M444" i="4"/>
  <c r="N418" i="4"/>
  <c r="M418" i="4"/>
  <c r="N417" i="4"/>
  <c r="M417" i="4"/>
  <c r="N415" i="4"/>
  <c r="M415" i="4"/>
  <c r="N414" i="4"/>
  <c r="M414" i="4"/>
  <c r="N412" i="4"/>
  <c r="M412" i="4"/>
  <c r="N411" i="4"/>
  <c r="M411" i="4"/>
  <c r="N410" i="4"/>
  <c r="M410" i="4"/>
  <c r="N409" i="4"/>
  <c r="M409" i="4"/>
  <c r="N408" i="4"/>
  <c r="M408" i="4"/>
  <c r="N407" i="4"/>
  <c r="M407" i="4"/>
  <c r="N406" i="4"/>
  <c r="M406" i="4"/>
  <c r="N404" i="4"/>
  <c r="M404" i="4"/>
  <c r="N403" i="4"/>
  <c r="M403" i="4"/>
  <c r="N401" i="4"/>
  <c r="M401" i="4"/>
  <c r="N400" i="4"/>
  <c r="M400" i="4"/>
  <c r="N399" i="4"/>
  <c r="M399" i="4"/>
  <c r="N398" i="4"/>
  <c r="M398" i="4"/>
  <c r="N396" i="4"/>
  <c r="M396" i="4"/>
  <c r="N395" i="4"/>
  <c r="M395" i="4"/>
  <c r="N394" i="4"/>
  <c r="M394" i="4"/>
  <c r="N270" i="4"/>
  <c r="M270" i="4"/>
  <c r="N290" i="4"/>
  <c r="M290" i="4"/>
  <c r="N336" i="4"/>
  <c r="M336" i="4"/>
  <c r="N282" i="4"/>
  <c r="M282" i="4"/>
  <c r="N261" i="4"/>
  <c r="M261" i="4"/>
  <c r="N273" i="4"/>
  <c r="M273" i="4"/>
  <c r="N289" i="4"/>
  <c r="M289" i="4"/>
  <c r="N271" i="4"/>
  <c r="M271" i="4"/>
  <c r="N288" i="4"/>
  <c r="M288" i="4"/>
  <c r="N319" i="4"/>
  <c r="M319" i="4"/>
  <c r="N274" i="4"/>
  <c r="M274" i="4"/>
  <c r="N334" i="4"/>
  <c r="M334" i="4"/>
  <c r="N255" i="4"/>
  <c r="M255" i="4"/>
  <c r="N287" i="4"/>
  <c r="M287" i="4"/>
  <c r="N278" i="4"/>
  <c r="M278" i="4"/>
  <c r="N252" i="4"/>
  <c r="M252" i="4"/>
  <c r="N251" i="4"/>
  <c r="M251" i="4"/>
  <c r="N286" i="4"/>
  <c r="M286" i="4"/>
  <c r="N293" i="4"/>
  <c r="M293" i="4"/>
  <c r="N275" i="4"/>
  <c r="M275" i="4"/>
  <c r="N314" i="4"/>
  <c r="M314" i="4"/>
  <c r="N277" i="4"/>
  <c r="M277" i="4"/>
  <c r="N254" i="4"/>
  <c r="M254" i="4"/>
  <c r="N260" i="4"/>
  <c r="M260" i="4"/>
  <c r="N306" i="4"/>
  <c r="M306" i="4"/>
  <c r="N323" i="4"/>
  <c r="M323" i="4"/>
  <c r="N303" i="4"/>
  <c r="M303" i="4"/>
  <c r="N256" i="4"/>
  <c r="M256" i="4"/>
  <c r="N280" i="4"/>
  <c r="M280" i="4"/>
  <c r="N318" i="4"/>
  <c r="M318" i="4"/>
  <c r="N258" i="4"/>
  <c r="M258" i="4"/>
  <c r="N341" i="4"/>
  <c r="M341" i="4"/>
  <c r="N332" i="4"/>
  <c r="M332" i="4"/>
  <c r="N259" i="4"/>
  <c r="M259" i="4"/>
  <c r="N343" i="4"/>
  <c r="M343" i="4"/>
  <c r="N309" i="4"/>
  <c r="M309" i="4"/>
  <c r="N331" i="4"/>
  <c r="M331" i="4"/>
  <c r="N267" i="4"/>
  <c r="M267" i="4"/>
  <c r="N329" i="4"/>
  <c r="M329" i="4"/>
  <c r="N294" i="4"/>
  <c r="M294" i="4"/>
  <c r="N327" i="4"/>
  <c r="M327" i="4"/>
  <c r="N281" i="4"/>
  <c r="M281" i="4"/>
  <c r="N346" i="4"/>
  <c r="M346" i="4"/>
  <c r="N313" i="4"/>
  <c r="M313" i="4"/>
  <c r="N326" i="4"/>
  <c r="M326" i="4"/>
  <c r="N328" i="4"/>
  <c r="M328" i="4"/>
  <c r="N276" i="4"/>
  <c r="M276" i="4"/>
  <c r="N266" i="4"/>
  <c r="M266" i="4"/>
  <c r="N297" i="4"/>
  <c r="M297" i="4"/>
  <c r="N292" i="4"/>
  <c r="M292" i="4"/>
  <c r="N285" i="4"/>
  <c r="M285" i="4"/>
  <c r="N301" i="4"/>
  <c r="M301" i="4"/>
  <c r="N305" i="4"/>
  <c r="M305" i="4"/>
  <c r="N316" i="4"/>
  <c r="M316" i="4"/>
  <c r="N317" i="4"/>
  <c r="M317" i="4"/>
  <c r="N291" i="4"/>
  <c r="M291" i="4"/>
  <c r="N325" i="4"/>
  <c r="M325" i="4"/>
  <c r="N345" i="4"/>
  <c r="M345" i="4"/>
  <c r="N338" i="4"/>
  <c r="M338" i="4"/>
  <c r="N344" i="4"/>
  <c r="M344" i="4"/>
  <c r="N265" i="4"/>
  <c r="M265" i="4"/>
  <c r="N269" i="4"/>
  <c r="M269" i="4"/>
  <c r="N268" i="4"/>
  <c r="M268" i="4"/>
  <c r="N253" i="4"/>
  <c r="M253" i="4"/>
  <c r="N272" i="4"/>
  <c r="M272" i="4"/>
  <c r="N322" i="4"/>
  <c r="M322" i="4"/>
  <c r="N264" i="4"/>
  <c r="M264" i="4"/>
  <c r="N310" i="4"/>
  <c r="M310" i="4"/>
  <c r="N298" i="4"/>
  <c r="M298" i="4"/>
  <c r="N262" i="4"/>
  <c r="M262" i="4"/>
  <c r="N300" i="4"/>
  <c r="M300" i="4"/>
  <c r="N308" i="4"/>
  <c r="M308" i="4"/>
  <c r="N320" i="4"/>
  <c r="M320" i="4"/>
  <c r="N347" i="4"/>
  <c r="M347" i="4"/>
  <c r="N339" i="4"/>
  <c r="M339" i="4"/>
  <c r="N250" i="4"/>
  <c r="M250" i="4"/>
  <c r="N302" i="4"/>
  <c r="M302" i="4"/>
  <c r="N330" i="4"/>
  <c r="M330" i="4"/>
  <c r="N263" i="4"/>
  <c r="M263" i="4"/>
  <c r="N284" i="4"/>
  <c r="M284" i="4"/>
  <c r="N311" i="4"/>
  <c r="M311" i="4"/>
  <c r="N249" i="4"/>
  <c r="M249" i="4"/>
  <c r="N248" i="4"/>
  <c r="M248" i="4"/>
  <c r="N247" i="4"/>
  <c r="M247" i="4"/>
  <c r="N246" i="4"/>
  <c r="M246" i="4"/>
  <c r="N245" i="4"/>
  <c r="M245" i="4"/>
  <c r="N244" i="4"/>
  <c r="M244" i="4"/>
  <c r="N243" i="4"/>
  <c r="M243" i="4"/>
  <c r="N242" i="4"/>
  <c r="M242" i="4"/>
  <c r="N240" i="4"/>
  <c r="M240" i="4"/>
  <c r="N241" i="4"/>
  <c r="M241" i="4"/>
  <c r="N239" i="4"/>
  <c r="M239" i="4"/>
  <c r="N238" i="4"/>
  <c r="M238" i="4"/>
  <c r="N237" i="4"/>
  <c r="M237" i="4"/>
  <c r="N236" i="4"/>
  <c r="M236" i="4"/>
  <c r="N235" i="4"/>
  <c r="M235" i="4"/>
  <c r="N233" i="4"/>
  <c r="M233" i="4"/>
  <c r="N232" i="4"/>
  <c r="M232" i="4"/>
  <c r="N231" i="4"/>
  <c r="M231" i="4"/>
  <c r="N230" i="4"/>
  <c r="M230" i="4"/>
  <c r="N229" i="4"/>
  <c r="M229" i="4"/>
  <c r="N393" i="4"/>
  <c r="M393" i="4"/>
  <c r="N392" i="4"/>
  <c r="M392" i="4"/>
  <c r="N391" i="4"/>
  <c r="M391" i="4"/>
  <c r="N390" i="4"/>
  <c r="M390" i="4"/>
  <c r="N389" i="4"/>
  <c r="M389" i="4"/>
  <c r="N388" i="4"/>
  <c r="M388" i="4"/>
  <c r="N387" i="4"/>
  <c r="M387" i="4"/>
  <c r="N386" i="4"/>
  <c r="M386" i="4"/>
  <c r="N385" i="4"/>
  <c r="M385" i="4"/>
  <c r="N384" i="4"/>
  <c r="M384" i="4"/>
  <c r="N383" i="4"/>
  <c r="M383" i="4"/>
  <c r="N382" i="4"/>
  <c r="M382" i="4"/>
  <c r="N381" i="4"/>
  <c r="M381" i="4"/>
  <c r="N380" i="4"/>
  <c r="M380" i="4"/>
  <c r="N379" i="4"/>
  <c r="M379" i="4"/>
  <c r="N378" i="4"/>
  <c r="M378" i="4"/>
  <c r="N377" i="4"/>
  <c r="M377" i="4"/>
  <c r="N376" i="4"/>
  <c r="M376" i="4"/>
  <c r="N375" i="4"/>
  <c r="M375" i="4"/>
  <c r="N374" i="4"/>
  <c r="M374" i="4"/>
  <c r="N373" i="4"/>
  <c r="M373" i="4"/>
  <c r="N372" i="4"/>
  <c r="M372" i="4"/>
  <c r="N371" i="4"/>
  <c r="M371" i="4"/>
  <c r="N370" i="4"/>
  <c r="M370" i="4"/>
  <c r="N369" i="4"/>
  <c r="M369" i="4"/>
  <c r="N368" i="4"/>
  <c r="M368" i="4"/>
  <c r="N366" i="4"/>
  <c r="M366" i="4"/>
  <c r="N367" i="4"/>
  <c r="M367" i="4"/>
  <c r="N365" i="4"/>
  <c r="M365" i="4"/>
  <c r="N364" i="4"/>
  <c r="M364" i="4"/>
  <c r="N361" i="4"/>
  <c r="M361" i="4"/>
  <c r="N357" i="4"/>
  <c r="M357" i="4"/>
  <c r="N355" i="4"/>
  <c r="M355" i="4"/>
  <c r="N352" i="4"/>
  <c r="M352" i="4"/>
  <c r="N351" i="4"/>
  <c r="M351" i="4"/>
  <c r="N350" i="4"/>
  <c r="M350" i="4"/>
  <c r="N349" i="4"/>
  <c r="M349" i="4"/>
  <c r="N348" i="4"/>
  <c r="M348" i="4"/>
  <c r="N131" i="4"/>
  <c r="M131" i="4"/>
  <c r="N175" i="4"/>
  <c r="M175" i="4"/>
  <c r="N191" i="4"/>
  <c r="M191" i="4"/>
  <c r="N144" i="4"/>
  <c r="M144" i="4"/>
  <c r="N145" i="4"/>
  <c r="M145" i="4"/>
  <c r="N155" i="4"/>
  <c r="M155" i="4"/>
  <c r="N123" i="4"/>
  <c r="M123" i="4"/>
  <c r="N113" i="4"/>
  <c r="M113" i="4"/>
  <c r="N149" i="4"/>
  <c r="M149" i="4"/>
  <c r="N173" i="4"/>
  <c r="M173" i="4"/>
  <c r="N188" i="4"/>
  <c r="M188" i="4"/>
  <c r="N127" i="4"/>
  <c r="M127" i="4"/>
  <c r="N169" i="4"/>
  <c r="M169" i="4"/>
  <c r="N192" i="4"/>
  <c r="M192" i="4"/>
  <c r="N194" i="4"/>
  <c r="M194" i="4"/>
  <c r="N148" i="4"/>
  <c r="M148" i="4"/>
  <c r="N174" i="4"/>
  <c r="M174" i="4"/>
  <c r="N115" i="4"/>
  <c r="M115" i="4"/>
  <c r="N135" i="4"/>
  <c r="M135" i="4"/>
  <c r="N185" i="4"/>
  <c r="M185" i="4"/>
  <c r="N171" i="4"/>
  <c r="M171" i="4"/>
  <c r="N130" i="4"/>
  <c r="M130" i="4"/>
  <c r="N181" i="4"/>
  <c r="M181" i="4"/>
  <c r="N176" i="4"/>
  <c r="M176" i="4"/>
  <c r="N136" i="4"/>
  <c r="M136" i="4"/>
  <c r="N159" i="4"/>
  <c r="M159" i="4"/>
  <c r="N143" i="4"/>
  <c r="M143" i="4"/>
  <c r="N125" i="4"/>
  <c r="M125" i="4"/>
  <c r="N126" i="4"/>
  <c r="M126" i="4"/>
  <c r="N147" i="4"/>
  <c r="M147" i="4"/>
  <c r="N116" i="4"/>
  <c r="M116" i="4"/>
  <c r="N170" i="4"/>
  <c r="M170" i="4"/>
  <c r="N150" i="4"/>
  <c r="M150" i="4"/>
  <c r="N195" i="4"/>
  <c r="M195" i="4"/>
  <c r="N129" i="4"/>
  <c r="M129" i="4"/>
  <c r="N157" i="4"/>
  <c r="M157" i="4"/>
  <c r="N137" i="4"/>
  <c r="M137" i="4"/>
  <c r="N151" i="4"/>
  <c r="M151" i="4"/>
  <c r="N172" i="4"/>
  <c r="M172" i="4"/>
  <c r="N156" i="4"/>
  <c r="M156" i="4"/>
  <c r="N168" i="4"/>
  <c r="M168" i="4"/>
  <c r="N132" i="4"/>
  <c r="M132" i="4"/>
  <c r="N182" i="4"/>
  <c r="M182" i="4"/>
  <c r="N164" i="4"/>
  <c r="M164" i="4"/>
  <c r="N138" i="4"/>
  <c r="M138" i="4"/>
  <c r="N154" i="4"/>
  <c r="M154" i="4"/>
  <c r="N178" i="4"/>
  <c r="M178" i="4"/>
  <c r="N160" i="4"/>
  <c r="M160" i="4"/>
  <c r="N166" i="4"/>
  <c r="M166" i="4"/>
  <c r="N167" i="4"/>
  <c r="M167" i="4"/>
  <c r="N189" i="4"/>
  <c r="M189" i="4"/>
  <c r="N186" i="4"/>
  <c r="M186" i="4"/>
  <c r="N114" i="4"/>
  <c r="M114" i="4"/>
  <c r="N162" i="4"/>
  <c r="M162" i="4"/>
  <c r="N196" i="4"/>
  <c r="M196" i="4"/>
  <c r="N139" i="4"/>
  <c r="M139" i="4"/>
  <c r="N184" i="4"/>
  <c r="M184" i="4"/>
  <c r="N165" i="4"/>
  <c r="M165" i="4"/>
  <c r="N128" i="4"/>
  <c r="M128" i="4"/>
  <c r="N141" i="4"/>
  <c r="M141" i="4"/>
  <c r="N187" i="4"/>
  <c r="M187" i="4"/>
  <c r="N183" i="4"/>
  <c r="M183" i="4"/>
  <c r="N177" i="4"/>
  <c r="M177" i="4"/>
  <c r="N112" i="4"/>
  <c r="M112" i="4"/>
  <c r="N158" i="4"/>
  <c r="M158" i="4"/>
  <c r="N163" i="4"/>
  <c r="M163" i="4"/>
  <c r="N193" i="4"/>
  <c r="M193" i="4"/>
  <c r="N197" i="4"/>
  <c r="M197" i="4"/>
  <c r="N142" i="4"/>
  <c r="M142" i="4"/>
  <c r="N134" i="4"/>
  <c r="M134" i="4"/>
  <c r="N110" i="4"/>
  <c r="M110" i="4"/>
  <c r="N109" i="4"/>
  <c r="M109" i="4"/>
  <c r="N108" i="4"/>
  <c r="M108" i="4"/>
  <c r="N107" i="4"/>
  <c r="M107" i="4"/>
  <c r="N106" i="4"/>
  <c r="M106" i="4"/>
  <c r="N105" i="4"/>
  <c r="M105" i="4"/>
  <c r="N104" i="4"/>
  <c r="M104" i="4"/>
  <c r="N103" i="4"/>
  <c r="M103" i="4"/>
  <c r="N102" i="4"/>
  <c r="M102" i="4"/>
  <c r="N101" i="4"/>
  <c r="M101" i="4"/>
  <c r="N100" i="4"/>
  <c r="M100" i="4"/>
  <c r="N99" i="4"/>
  <c r="M99" i="4"/>
  <c r="N98" i="4"/>
  <c r="M98" i="4"/>
  <c r="N228" i="4"/>
  <c r="M228" i="4"/>
  <c r="N227" i="4"/>
  <c r="M227" i="4"/>
  <c r="N225" i="4"/>
  <c r="M225" i="4"/>
  <c r="N224" i="4"/>
  <c r="M224" i="4"/>
  <c r="N223" i="4"/>
  <c r="M223" i="4"/>
  <c r="N222" i="4"/>
  <c r="M222" i="4"/>
  <c r="N221" i="4"/>
  <c r="M221" i="4"/>
  <c r="N220" i="4"/>
  <c r="M220" i="4"/>
  <c r="N219" i="4"/>
  <c r="M219" i="4"/>
  <c r="N218" i="4"/>
  <c r="M218" i="4"/>
  <c r="N217" i="4"/>
  <c r="M217" i="4"/>
  <c r="N216" i="4"/>
  <c r="M216" i="4"/>
  <c r="N215" i="4"/>
  <c r="M215" i="4"/>
  <c r="N214" i="4"/>
  <c r="M214" i="4"/>
  <c r="N213" i="4"/>
  <c r="M213" i="4"/>
  <c r="N212" i="4"/>
  <c r="M212" i="4"/>
  <c r="N211" i="4"/>
  <c r="M211" i="4"/>
  <c r="N210" i="4"/>
  <c r="M210" i="4"/>
  <c r="N208" i="4"/>
  <c r="M208" i="4"/>
  <c r="N209" i="4"/>
  <c r="M209" i="4"/>
  <c r="N207" i="4"/>
  <c r="M207" i="4"/>
  <c r="N206" i="4"/>
  <c r="M206" i="4"/>
  <c r="N205" i="4"/>
  <c r="M205" i="4"/>
  <c r="N204" i="4"/>
  <c r="M204" i="4"/>
  <c r="N203" i="4"/>
  <c r="M203" i="4"/>
  <c r="N202" i="4"/>
  <c r="M202" i="4"/>
  <c r="N201" i="4"/>
  <c r="M201" i="4"/>
  <c r="N200" i="4"/>
  <c r="M200" i="4"/>
  <c r="N199" i="4"/>
  <c r="M199" i="4"/>
  <c r="N198" i="4"/>
  <c r="M198" i="4"/>
  <c r="N68" i="4"/>
  <c r="M68" i="4"/>
  <c r="N67" i="4"/>
  <c r="M67" i="4"/>
  <c r="N66" i="4"/>
  <c r="M66" i="4"/>
  <c r="N65" i="4"/>
  <c r="M65" i="4"/>
  <c r="N63" i="4"/>
  <c r="M63" i="4"/>
  <c r="N62" i="4"/>
  <c r="M62" i="4"/>
  <c r="N61" i="4"/>
  <c r="M61" i="4"/>
  <c r="N60" i="4"/>
  <c r="M60" i="4"/>
  <c r="N59" i="4"/>
  <c r="M59" i="4"/>
  <c r="N58" i="4"/>
  <c r="M58" i="4"/>
  <c r="N57" i="4"/>
  <c r="M57" i="4"/>
  <c r="N54" i="4"/>
  <c r="M54" i="4"/>
  <c r="N53" i="4"/>
  <c r="M53" i="4"/>
  <c r="N52" i="4"/>
  <c r="M52" i="4"/>
  <c r="N51" i="4"/>
  <c r="M51" i="4"/>
  <c r="N50" i="4"/>
  <c r="M50" i="4"/>
  <c r="N49" i="4"/>
  <c r="M49" i="4"/>
  <c r="N47" i="4"/>
  <c r="M47" i="4"/>
  <c r="N45" i="4"/>
  <c r="M45" i="4"/>
  <c r="N48" i="4"/>
  <c r="M48" i="4"/>
  <c r="N43" i="4"/>
  <c r="M43" i="4"/>
  <c r="N42" i="4"/>
  <c r="M42" i="4"/>
  <c r="N41" i="4"/>
  <c r="M41" i="4"/>
  <c r="N40" i="4"/>
  <c r="M40" i="4"/>
  <c r="N39" i="4"/>
  <c r="M39" i="4"/>
  <c r="N38" i="4"/>
  <c r="M38" i="4"/>
  <c r="N37" i="4"/>
  <c r="M37" i="4"/>
  <c r="N36" i="4"/>
  <c r="M36" i="4"/>
  <c r="N35" i="4"/>
  <c r="M35" i="4"/>
  <c r="N34" i="4"/>
  <c r="M34" i="4"/>
  <c r="N33" i="4"/>
  <c r="M33" i="4"/>
  <c r="N32" i="4"/>
  <c r="M32" i="4"/>
  <c r="N31" i="4"/>
  <c r="M31" i="4"/>
  <c r="N30" i="4"/>
  <c r="M30" i="4"/>
  <c r="N29" i="4"/>
  <c r="M29" i="4"/>
  <c r="N28" i="4"/>
  <c r="M28" i="4"/>
  <c r="N27" i="4"/>
  <c r="M27" i="4"/>
  <c r="N26" i="4"/>
  <c r="M26" i="4"/>
  <c r="N25" i="4"/>
  <c r="M25" i="4"/>
  <c r="N24" i="4"/>
  <c r="M24" i="4"/>
  <c r="N23" i="4"/>
  <c r="M23" i="4"/>
  <c r="N22" i="4"/>
  <c r="M22" i="4"/>
  <c r="N21" i="4"/>
  <c r="M21" i="4"/>
  <c r="N20" i="4"/>
  <c r="M20" i="4"/>
  <c r="N19" i="4"/>
  <c r="M19" i="4"/>
  <c r="N18" i="4"/>
  <c r="M18" i="4"/>
  <c r="N17" i="4"/>
  <c r="M17" i="4"/>
  <c r="N16" i="4"/>
  <c r="M16" i="4"/>
  <c r="N15" i="4"/>
  <c r="M15" i="4"/>
  <c r="N14" i="4"/>
  <c r="M14" i="4"/>
  <c r="N13" i="4"/>
  <c r="M13" i="4"/>
  <c r="N12" i="4"/>
  <c r="M12" i="4"/>
  <c r="N11" i="4"/>
  <c r="M11" i="4"/>
  <c r="N10" i="4"/>
  <c r="M10" i="4"/>
  <c r="N8" i="4"/>
  <c r="M8" i="4"/>
  <c r="N7" i="4"/>
  <c r="M7" i="4"/>
  <c r="N6" i="4"/>
  <c r="M6" i="4"/>
  <c r="N4" i="4"/>
  <c r="M4" i="4"/>
  <c r="N97" i="4"/>
  <c r="M97" i="4"/>
  <c r="N96" i="4"/>
  <c r="M96" i="4"/>
  <c r="N95" i="4"/>
  <c r="M95" i="4"/>
  <c r="N94" i="4"/>
  <c r="M94" i="4"/>
  <c r="N93" i="4"/>
  <c r="M93" i="4"/>
  <c r="N92" i="4"/>
  <c r="M92" i="4"/>
  <c r="N90" i="4"/>
  <c r="M90" i="4"/>
  <c r="N89" i="4"/>
  <c r="M89" i="4"/>
  <c r="N88" i="4"/>
  <c r="M88" i="4"/>
  <c r="N87" i="4"/>
  <c r="M87" i="4"/>
  <c r="N86" i="4"/>
  <c r="M86" i="4"/>
  <c r="N84" i="4"/>
  <c r="M84" i="4"/>
  <c r="N83" i="4"/>
  <c r="M83" i="4"/>
  <c r="N82" i="4"/>
  <c r="M82" i="4"/>
  <c r="N78" i="4"/>
  <c r="M78" i="4"/>
  <c r="N77" i="4"/>
  <c r="M77" i="4"/>
  <c r="N76" i="4"/>
  <c r="M76" i="4"/>
  <c r="N75" i="4"/>
  <c r="M75" i="4"/>
  <c r="N74" i="4"/>
  <c r="M74" i="4"/>
  <c r="N73" i="4"/>
  <c r="M73" i="4"/>
  <c r="N72" i="4"/>
  <c r="M72" i="4"/>
  <c r="N71" i="4"/>
  <c r="M71" i="4"/>
  <c r="N70" i="4"/>
  <c r="M70" i="4"/>
  <c r="N69" i="4"/>
  <c r="M69" i="4"/>
  <c r="B335" i="1"/>
  <c r="B334" i="1"/>
  <c r="B333" i="1"/>
  <c r="B332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1" i="1"/>
  <c r="B300" i="1"/>
  <c r="B299" i="1"/>
  <c r="B298" i="1"/>
  <c r="B297" i="1"/>
  <c r="B296" i="1"/>
  <c r="B295" i="1"/>
  <c r="B294" i="1"/>
  <c r="B293" i="1"/>
  <c r="B292" i="1"/>
  <c r="B291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J5" i="4" l="1"/>
  <c r="J111" i="4"/>
  <c r="L111" i="4" s="1"/>
  <c r="J494" i="4"/>
  <c r="L494" i="4" s="1"/>
  <c r="J465" i="4"/>
  <c r="L520" i="4" s="1"/>
  <c r="J98" i="4"/>
  <c r="L98" i="4" s="1"/>
  <c r="J159" i="4"/>
  <c r="L159" i="4" s="1"/>
  <c r="J177" i="4"/>
  <c r="L177" i="4" s="1"/>
  <c r="J278" i="4"/>
  <c r="L278" i="4" s="1"/>
  <c r="J301" i="4"/>
  <c r="L301" i="4" s="1"/>
  <c r="J326" i="4"/>
  <c r="L326" i="4" s="1"/>
  <c r="J365" i="4"/>
  <c r="L365" i="4" s="1"/>
  <c r="J427" i="4"/>
  <c r="L427" i="4" s="1"/>
  <c r="J461" i="4"/>
  <c r="L461" i="4" s="1"/>
  <c r="J463" i="4"/>
  <c r="L463" i="4" s="1"/>
  <c r="J471" i="4"/>
  <c r="J477" i="4"/>
  <c r="L477" i="4" s="1"/>
  <c r="J481" i="4"/>
  <c r="L481" i="4" s="1"/>
  <c r="J485" i="4"/>
  <c r="J489" i="4"/>
  <c r="L489" i="4" s="1"/>
  <c r="J493" i="4"/>
  <c r="L493" i="4" s="1"/>
  <c r="J498" i="4"/>
  <c r="L498" i="4" s="1"/>
  <c r="J466" i="4"/>
  <c r="J397" i="4"/>
  <c r="L397" i="4" s="1"/>
  <c r="B12" i="4"/>
  <c r="J42" i="4"/>
  <c r="L42" i="4" s="1"/>
  <c r="J90" i="4"/>
  <c r="L90" i="4" s="1"/>
  <c r="J166" i="4"/>
  <c r="L166" i="4" s="1"/>
  <c r="J175" i="4"/>
  <c r="L175" i="4" s="1"/>
  <c r="J181" i="4"/>
  <c r="L181" i="4" s="1"/>
  <c r="J207" i="4"/>
  <c r="L207" i="4" s="1"/>
  <c r="J229" i="4"/>
  <c r="L229" i="4" s="1"/>
  <c r="J261" i="4"/>
  <c r="L261" i="4" s="1"/>
  <c r="J294" i="4"/>
  <c r="L294" i="4" s="1"/>
  <c r="J309" i="4"/>
  <c r="L309" i="4" s="1"/>
  <c r="J323" i="4"/>
  <c r="L323" i="4" s="1"/>
  <c r="J421" i="4"/>
  <c r="L421" i="4" s="1"/>
  <c r="J467" i="4"/>
  <c r="J475" i="4"/>
  <c r="L19" i="4" s="1"/>
  <c r="J479" i="4"/>
  <c r="L533" i="4" s="1"/>
  <c r="J483" i="4"/>
  <c r="L483" i="4" s="1"/>
  <c r="J487" i="4"/>
  <c r="L487" i="4" s="1"/>
  <c r="J491" i="4"/>
  <c r="J496" i="4"/>
  <c r="L496" i="4" s="1"/>
  <c r="J500" i="4"/>
  <c r="L500" i="4" s="1"/>
  <c r="J469" i="4"/>
  <c r="J470" i="4"/>
  <c r="J473" i="4"/>
  <c r="L473" i="4" s="1"/>
  <c r="J147" i="4"/>
  <c r="J184" i="4"/>
  <c r="L184" i="4" s="1"/>
  <c r="J214" i="4"/>
  <c r="L214" i="4" s="1"/>
  <c r="J249" i="4"/>
  <c r="L249" i="4" s="1"/>
  <c r="J280" i="4"/>
  <c r="L280" i="4" s="1"/>
  <c r="J313" i="4"/>
  <c r="L313" i="4" s="1"/>
  <c r="J332" i="4"/>
  <c r="L332" i="4" s="1"/>
  <c r="J419" i="4"/>
  <c r="L419" i="4" s="1"/>
  <c r="J120" i="4"/>
  <c r="L120" i="4" s="1"/>
  <c r="J464" i="4"/>
  <c r="L464" i="4" s="1"/>
  <c r="J472" i="4"/>
  <c r="J478" i="4"/>
  <c r="L478" i="4" s="1"/>
  <c r="J482" i="4"/>
  <c r="L482" i="4" s="1"/>
  <c r="J486" i="4"/>
  <c r="L486" i="4" s="1"/>
  <c r="J490" i="4"/>
  <c r="J495" i="4"/>
  <c r="L495" i="4" s="1"/>
  <c r="J499" i="4"/>
  <c r="L499" i="4" s="1"/>
  <c r="J80" i="4"/>
  <c r="L80" i="4" s="1"/>
  <c r="J39" i="4"/>
  <c r="L39" i="4" s="1"/>
  <c r="J43" i="4"/>
  <c r="L43" i="4" s="1"/>
  <c r="J52" i="4"/>
  <c r="L52" i="4" s="1"/>
  <c r="J116" i="4"/>
  <c r="L116" i="4" s="1"/>
  <c r="J142" i="4"/>
  <c r="L142" i="4" s="1"/>
  <c r="J189" i="4"/>
  <c r="L189" i="4" s="1"/>
  <c r="J252" i="4"/>
  <c r="L252" i="4" s="1"/>
  <c r="J319" i="4"/>
  <c r="L263" i="4" s="1"/>
  <c r="J364" i="4"/>
  <c r="L364" i="4" s="1"/>
  <c r="J460" i="4"/>
  <c r="L460" i="4" s="1"/>
  <c r="J468" i="4"/>
  <c r="J476" i="4"/>
  <c r="L476" i="4" s="1"/>
  <c r="J480" i="4"/>
  <c r="L480" i="4" s="1"/>
  <c r="J484" i="4"/>
  <c r="L484" i="4" s="1"/>
  <c r="J488" i="4"/>
  <c r="L488" i="4" s="1"/>
  <c r="J492" i="4"/>
  <c r="L492" i="4" s="1"/>
  <c r="J497" i="4"/>
  <c r="L497" i="4" s="1"/>
  <c r="J501" i="4"/>
  <c r="L501" i="4" s="1"/>
  <c r="J445" i="4"/>
  <c r="L445" i="4" s="1"/>
  <c r="J474" i="4"/>
  <c r="N99" i="35"/>
  <c r="N67" i="35"/>
  <c r="J117" i="4"/>
  <c r="L117" i="4" s="1"/>
  <c r="J296" i="4"/>
  <c r="L296" i="4" s="1"/>
  <c r="J124" i="4"/>
  <c r="L124" i="4" s="1"/>
  <c r="J179" i="4"/>
  <c r="L179" i="4" s="1"/>
  <c r="J279" i="4"/>
  <c r="L279" i="4" s="1"/>
  <c r="J79" i="4"/>
  <c r="L79" i="4" s="1"/>
  <c r="J324" i="4"/>
  <c r="L324" i="4" s="1"/>
  <c r="J360" i="4"/>
  <c r="L360" i="4" s="1"/>
  <c r="J441" i="4"/>
  <c r="L441" i="4" s="1"/>
  <c r="H315" i="1"/>
  <c r="H331" i="1"/>
  <c r="H302" i="1"/>
  <c r="O441" i="4"/>
  <c r="O124" i="4"/>
  <c r="O117" i="4"/>
  <c r="O324" i="4"/>
  <c r="O179" i="4"/>
  <c r="O360" i="4"/>
  <c r="O79" i="4"/>
  <c r="O296" i="4"/>
  <c r="O279" i="4"/>
  <c r="H290" i="1"/>
  <c r="J55" i="4"/>
  <c r="L55" i="4" s="1"/>
  <c r="J46" i="4"/>
  <c r="L46" i="4" s="1"/>
  <c r="J307" i="4"/>
  <c r="J321" i="4"/>
  <c r="L321" i="4" s="1"/>
  <c r="J81" i="4"/>
  <c r="L81" i="4" s="1"/>
  <c r="J105" i="4"/>
  <c r="L105" i="4" s="1"/>
  <c r="J340" i="4"/>
  <c r="L340" i="4" s="1"/>
  <c r="J259" i="4"/>
  <c r="L259" i="4" s="1"/>
  <c r="J375" i="4"/>
  <c r="L375" i="4" s="1"/>
  <c r="J165" i="4"/>
  <c r="L165" i="4" s="1"/>
  <c r="J264" i="4"/>
  <c r="L264" i="4" s="1"/>
  <c r="J91" i="4"/>
  <c r="L91" i="4" s="1"/>
  <c r="J386" i="4"/>
  <c r="L386" i="4" s="1"/>
  <c r="J118" i="4"/>
  <c r="L118" i="4" s="1"/>
  <c r="J168" i="4"/>
  <c r="L168" i="4" s="1"/>
  <c r="J448" i="4"/>
  <c r="L448" i="4" s="1"/>
  <c r="J128" i="4"/>
  <c r="L128" i="4" s="1"/>
  <c r="J299" i="4"/>
  <c r="L299" i="4" s="1"/>
  <c r="J442" i="4"/>
  <c r="L442" i="4" s="1"/>
  <c r="J225" i="4"/>
  <c r="L225" i="4" s="1"/>
  <c r="J413" i="4"/>
  <c r="L413" i="4" s="1"/>
  <c r="J361" i="4"/>
  <c r="L361" i="4" s="1"/>
  <c r="J412" i="4"/>
  <c r="L412" i="4" s="1"/>
  <c r="J172" i="4"/>
  <c r="L172" i="4" s="1"/>
  <c r="J56" i="4"/>
  <c r="L56" i="4" s="1"/>
  <c r="J362" i="4"/>
  <c r="L362" i="4" s="1"/>
  <c r="J44" i="4"/>
  <c r="L44" i="4" s="1"/>
  <c r="J371" i="4"/>
  <c r="L371" i="4" s="1"/>
  <c r="J146" i="4"/>
  <c r="L146" i="4" s="1"/>
  <c r="J342" i="4"/>
  <c r="L342" i="4" s="1"/>
  <c r="J314" i="4"/>
  <c r="L314" i="4" s="1"/>
  <c r="J45" i="4"/>
  <c r="L45" i="4" s="1"/>
  <c r="J275" i="4"/>
  <c r="L275" i="4" s="1"/>
  <c r="J420" i="4"/>
  <c r="L420" i="4" s="1"/>
  <c r="J173" i="4"/>
  <c r="L173" i="4" s="1"/>
  <c r="J276" i="4"/>
  <c r="L276" i="4" s="1"/>
  <c r="J304" i="4"/>
  <c r="L304" i="4" s="1"/>
  <c r="J180" i="4"/>
  <c r="L180" i="4" s="1"/>
  <c r="J77" i="4"/>
  <c r="L77" i="4" s="1"/>
  <c r="J262" i="4"/>
  <c r="L262" i="4" s="1"/>
  <c r="J354" i="4"/>
  <c r="L354" i="4" s="1"/>
  <c r="J377" i="4"/>
  <c r="L377" i="4" s="1"/>
  <c r="J335" i="4"/>
  <c r="L335" i="4" s="1"/>
  <c r="J337" i="4"/>
  <c r="L337" i="4" s="1"/>
  <c r="J447" i="4"/>
  <c r="L447" i="4" s="1"/>
  <c r="J164" i="4"/>
  <c r="L164" i="4" s="1"/>
  <c r="J330" i="4"/>
  <c r="L330" i="4" s="1"/>
  <c r="J85" i="4"/>
  <c r="L85" i="4" s="1"/>
  <c r="J333" i="4"/>
  <c r="L333" i="4" s="1"/>
  <c r="J9" i="4"/>
  <c r="J106" i="4"/>
  <c r="L106" i="4" s="1"/>
  <c r="J64" i="4"/>
  <c r="L64" i="4" s="1"/>
  <c r="J405" i="4"/>
  <c r="L405" i="4" s="1"/>
  <c r="J438" i="4"/>
  <c r="L438" i="4" s="1"/>
  <c r="J190" i="4"/>
  <c r="L190" i="4" s="1"/>
  <c r="J366" i="4"/>
  <c r="L366" i="4" s="1"/>
  <c r="J250" i="4"/>
  <c r="L250" i="4" s="1"/>
  <c r="J97" i="4"/>
  <c r="L97" i="4" s="1"/>
  <c r="J155" i="4"/>
  <c r="L155" i="4" s="1"/>
  <c r="J71" i="4"/>
  <c r="L71" i="4" s="1"/>
  <c r="J425" i="4"/>
  <c r="L425" i="4" s="1"/>
  <c r="J333" i="18"/>
  <c r="J393" i="18"/>
  <c r="J638" i="18"/>
  <c r="J464" i="18"/>
  <c r="J69" i="18"/>
  <c r="J105" i="18"/>
  <c r="J207" i="18"/>
  <c r="J85" i="18"/>
  <c r="J531" i="18"/>
  <c r="J583" i="18"/>
  <c r="J91" i="18"/>
  <c r="J357" i="18"/>
  <c r="J477" i="18"/>
  <c r="J602" i="18"/>
  <c r="J42" i="18"/>
  <c r="J101" i="18"/>
  <c r="J213" i="18"/>
  <c r="J418" i="18"/>
  <c r="J487" i="18"/>
  <c r="J501" i="18"/>
  <c r="J515" i="18"/>
  <c r="J527" i="18"/>
  <c r="J614" i="18"/>
  <c r="J626" i="18"/>
  <c r="J4" i="18"/>
  <c r="J365" i="18"/>
  <c r="J448" i="18"/>
  <c r="J19" i="18"/>
  <c r="J8" i="18"/>
  <c r="J391" i="18"/>
  <c r="J523" i="18"/>
  <c r="J606" i="18"/>
  <c r="J556" i="18"/>
  <c r="J81" i="18"/>
  <c r="J483" i="18"/>
  <c r="J571" i="18"/>
  <c r="J244" i="18"/>
  <c r="J309" i="18"/>
  <c r="J175" i="18"/>
  <c r="J221" i="18"/>
  <c r="J297" i="18"/>
  <c r="J329" i="18"/>
  <c r="J454" i="18"/>
  <c r="J405" i="18"/>
  <c r="J373" i="18"/>
  <c r="J426" i="18"/>
  <c r="J200" i="18"/>
  <c r="J306" i="18"/>
  <c r="J447" i="18"/>
  <c r="J253" i="18"/>
  <c r="J11" i="18"/>
  <c r="J54" i="18"/>
  <c r="J160" i="18"/>
  <c r="J165" i="18"/>
  <c r="J199" i="18"/>
  <c r="J231" i="18"/>
  <c r="J265" i="18"/>
  <c r="J308" i="18"/>
  <c r="J340" i="18"/>
  <c r="J372" i="18"/>
  <c r="J31" i="18"/>
  <c r="J144" i="18"/>
  <c r="J149" i="18"/>
  <c r="J41" i="18"/>
  <c r="J88" i="18"/>
  <c r="J272" i="18"/>
  <c r="J300" i="18"/>
  <c r="J332" i="18"/>
  <c r="J364" i="18"/>
  <c r="J27" i="18"/>
  <c r="J50" i="18"/>
  <c r="J140" i="18"/>
  <c r="J153" i="18"/>
  <c r="J72" i="18"/>
  <c r="J108" i="18"/>
  <c r="J184" i="18"/>
  <c r="J9" i="18"/>
  <c r="J14" i="18"/>
  <c r="J47" i="18"/>
  <c r="J52" i="18"/>
  <c r="J122" i="18"/>
  <c r="J127" i="18"/>
  <c r="J337" i="18"/>
  <c r="J34" i="18"/>
  <c r="J640" i="18"/>
  <c r="J471" i="18"/>
  <c r="J71" i="18"/>
  <c r="J107" i="18"/>
  <c r="J75" i="18"/>
  <c r="J446" i="18"/>
  <c r="J539" i="18"/>
  <c r="J590" i="18"/>
  <c r="J93" i="18"/>
  <c r="J361" i="18"/>
  <c r="J594" i="18"/>
  <c r="J17" i="18"/>
  <c r="J44" i="18"/>
  <c r="J103" i="18"/>
  <c r="J223" i="18"/>
  <c r="J428" i="18"/>
  <c r="J491" i="18"/>
  <c r="J503" i="18"/>
  <c r="J517" i="18"/>
  <c r="J604" i="18"/>
  <c r="J616" i="18"/>
  <c r="J628" i="18"/>
  <c r="J40" i="18"/>
  <c r="J293" i="18"/>
  <c r="J325" i="18"/>
  <c r="J301" i="18"/>
  <c r="J369" i="18"/>
  <c r="J222" i="18"/>
  <c r="J267" i="18"/>
  <c r="J370" i="18"/>
  <c r="J24" i="18"/>
  <c r="J43" i="18"/>
  <c r="J232" i="18"/>
  <c r="J492" i="18"/>
  <c r="J62" i="18"/>
  <c r="J70" i="18"/>
  <c r="J78" i="18"/>
  <c r="J86" i="18"/>
  <c r="J94" i="18"/>
  <c r="J102" i="18"/>
  <c r="J110" i="18"/>
  <c r="J12" i="18"/>
  <c r="J132" i="18"/>
  <c r="J161" i="18"/>
  <c r="J176" i="18"/>
  <c r="J208" i="18"/>
  <c r="J240" i="18"/>
  <c r="J136" i="18"/>
  <c r="J145" i="18"/>
  <c r="J169" i="18"/>
  <c r="J64" i="18"/>
  <c r="J92" i="18"/>
  <c r="J241" i="18"/>
  <c r="J15" i="18"/>
  <c r="J128" i="18"/>
  <c r="J141" i="18"/>
  <c r="J168" i="18"/>
  <c r="J76" i="18"/>
  <c r="J112" i="18"/>
  <c r="J5" i="18"/>
  <c r="J10" i="18"/>
  <c r="J32" i="18"/>
  <c r="J48" i="18"/>
  <c r="J59" i="18"/>
  <c r="J118" i="18"/>
  <c r="J123" i="18"/>
  <c r="J134" i="18"/>
  <c r="J139" i="18"/>
  <c r="J150" i="18"/>
  <c r="J155" i="18"/>
  <c r="J166" i="18"/>
  <c r="J381" i="18"/>
  <c r="J462" i="18"/>
  <c r="J79" i="18"/>
  <c r="J83" i="18"/>
  <c r="J575" i="18"/>
  <c r="J353" i="18"/>
  <c r="J598" i="18"/>
  <c r="J99" i="18"/>
  <c r="J36" i="18"/>
  <c r="J63" i="18"/>
  <c r="J111" i="18"/>
  <c r="J456" i="18"/>
  <c r="J87" i="18"/>
  <c r="J399" i="18"/>
  <c r="J21" i="18"/>
  <c r="J436" i="18"/>
  <c r="J507" i="18"/>
  <c r="J610" i="18"/>
  <c r="J632" i="18"/>
  <c r="J475" i="18"/>
  <c r="J585" i="18"/>
  <c r="J533" i="18"/>
  <c r="J197" i="18"/>
  <c r="J229" i="18"/>
  <c r="J316" i="18"/>
  <c r="J348" i="18"/>
  <c r="J82" i="18"/>
  <c r="J465" i="18"/>
  <c r="J116" i="18"/>
  <c r="J198" i="18"/>
  <c r="J362" i="18"/>
  <c r="J30" i="18"/>
  <c r="J148" i="18"/>
  <c r="J84" i="18"/>
  <c r="J26" i="18"/>
  <c r="J129" i="18"/>
  <c r="J37" i="18"/>
  <c r="J216" i="18"/>
  <c r="J29" i="18"/>
  <c r="J56" i="18"/>
  <c r="J126" i="18"/>
  <c r="J146" i="18"/>
  <c r="J159" i="18"/>
  <c r="J171" i="18"/>
  <c r="J192" i="18"/>
  <c r="J224" i="18"/>
  <c r="J254" i="18"/>
  <c r="J274" i="18"/>
  <c r="J292" i="18"/>
  <c r="J324" i="18"/>
  <c r="J356" i="18"/>
  <c r="J331" i="18"/>
  <c r="J285" i="18"/>
  <c r="J363" i="18"/>
  <c r="J431" i="18"/>
  <c r="J178" i="18"/>
  <c r="J201" i="18"/>
  <c r="J225" i="18"/>
  <c r="J251" i="18"/>
  <c r="J290" i="18"/>
  <c r="J421" i="18"/>
  <c r="J534" i="18"/>
  <c r="J371" i="18"/>
  <c r="J218" i="18"/>
  <c r="J257" i="18"/>
  <c r="J283" i="18"/>
  <c r="J187" i="18"/>
  <c r="J203" i="18"/>
  <c r="J219" i="18"/>
  <c r="J235" i="18"/>
  <c r="J243" i="18"/>
  <c r="J256" i="18"/>
  <c r="J294" i="18"/>
  <c r="J326" i="18"/>
  <c r="J358" i="18"/>
  <c r="J435" i="18"/>
  <c r="J510" i="18"/>
  <c r="J263" i="18"/>
  <c r="J295" i="18"/>
  <c r="J311" i="18"/>
  <c r="J327" i="18"/>
  <c r="J343" i="18"/>
  <c r="J359" i="18"/>
  <c r="J375" i="18"/>
  <c r="J469" i="18"/>
  <c r="J494" i="18"/>
  <c r="J403" i="18"/>
  <c r="J438" i="18"/>
  <c r="J470" i="18"/>
  <c r="J500" i="18"/>
  <c r="J532" i="18"/>
  <c r="J553" i="18"/>
  <c r="J341" i="18"/>
  <c r="J73" i="18"/>
  <c r="J550" i="18"/>
  <c r="J596" i="18"/>
  <c r="J181" i="18"/>
  <c r="J495" i="18"/>
  <c r="J525" i="18"/>
  <c r="J634" i="18"/>
  <c r="J387" i="18"/>
  <c r="J65" i="18"/>
  <c r="J191" i="18"/>
  <c r="J410" i="18"/>
  <c r="J97" i="18"/>
  <c r="J305" i="18"/>
  <c r="J385" i="18"/>
  <c r="J20" i="18"/>
  <c r="J106" i="18"/>
  <c r="J380" i="18"/>
  <c r="J53" i="18"/>
  <c r="J133" i="18"/>
  <c r="J120" i="18"/>
  <c r="J157" i="18"/>
  <c r="J68" i="18"/>
  <c r="J57" i="18"/>
  <c r="J124" i="18"/>
  <c r="J100" i="18"/>
  <c r="J206" i="18"/>
  <c r="J51" i="18"/>
  <c r="J60" i="18"/>
  <c r="J131" i="18"/>
  <c r="J138" i="18"/>
  <c r="J167" i="18"/>
  <c r="J182" i="18"/>
  <c r="J215" i="18"/>
  <c r="J260" i="18"/>
  <c r="J280" i="18"/>
  <c r="J339" i="18"/>
  <c r="J186" i="18"/>
  <c r="J210" i="18"/>
  <c r="J264" i="18"/>
  <c r="J407" i="18"/>
  <c r="J406" i="18"/>
  <c r="J234" i="18"/>
  <c r="J278" i="18"/>
  <c r="J188" i="18"/>
  <c r="J211" i="18"/>
  <c r="J228" i="18"/>
  <c r="J270" i="18"/>
  <c r="J282" i="18"/>
  <c r="J318" i="18"/>
  <c r="J366" i="18"/>
  <c r="J401" i="18"/>
  <c r="J455" i="18"/>
  <c r="J255" i="18"/>
  <c r="J296" i="18"/>
  <c r="J319" i="18"/>
  <c r="J336" i="18"/>
  <c r="J360" i="18"/>
  <c r="J383" i="18"/>
  <c r="J394" i="18"/>
  <c r="J404" i="18"/>
  <c r="J430" i="18"/>
  <c r="J423" i="18"/>
  <c r="J463" i="18"/>
  <c r="J459" i="18"/>
  <c r="J390" i="18"/>
  <c r="J409" i="18"/>
  <c r="J425" i="18"/>
  <c r="J478" i="18"/>
  <c r="J526" i="18"/>
  <c r="J437" i="18"/>
  <c r="J460" i="18"/>
  <c r="J488" i="18"/>
  <c r="J520" i="18"/>
  <c r="J554" i="18"/>
  <c r="J578" i="18"/>
  <c r="J540" i="18"/>
  <c r="J560" i="18"/>
  <c r="J586" i="18"/>
  <c r="J536" i="18"/>
  <c r="J557" i="18"/>
  <c r="J568" i="18"/>
  <c r="J481" i="18"/>
  <c r="J497" i="18"/>
  <c r="J513" i="18"/>
  <c r="J529" i="18"/>
  <c r="J555" i="18"/>
  <c r="J579" i="18"/>
  <c r="J548" i="18"/>
  <c r="J569" i="18"/>
  <c r="J636" i="18"/>
  <c r="J574" i="18"/>
  <c r="J624" i="18"/>
  <c r="J637" i="18"/>
  <c r="J591" i="18"/>
  <c r="J609" i="18"/>
  <c r="J625" i="18"/>
  <c r="J601" i="18"/>
  <c r="J104" i="18"/>
  <c r="J174" i="18"/>
  <c r="J55" i="18"/>
  <c r="J142" i="18"/>
  <c r="J170" i="18"/>
  <c r="J346" i="18"/>
  <c r="J286" i="18"/>
  <c r="J422" i="18"/>
  <c r="J202" i="18"/>
  <c r="J289" i="18"/>
  <c r="J217" i="18"/>
  <c r="J179" i="18"/>
  <c r="J220" i="18"/>
  <c r="J250" i="18"/>
  <c r="J342" i="18"/>
  <c r="J411" i="18"/>
  <c r="J279" i="18"/>
  <c r="J328" i="18"/>
  <c r="J368" i="18"/>
  <c r="J449" i="18"/>
  <c r="J518" i="18"/>
  <c r="J417" i="18"/>
  <c r="J440" i="18"/>
  <c r="J509" i="18"/>
  <c r="J472" i="18"/>
  <c r="J545" i="18"/>
  <c r="J613" i="18"/>
  <c r="J580" i="18"/>
  <c r="J544" i="18"/>
  <c r="J473" i="18"/>
  <c r="J505" i="18"/>
  <c r="J537" i="18"/>
  <c r="J559" i="18"/>
  <c r="J582" i="18"/>
  <c r="J639" i="18"/>
  <c r="J623" i="18"/>
  <c r="J67" i="18"/>
  <c r="J173" i="18"/>
  <c r="J414" i="18"/>
  <c r="J519" i="18"/>
  <c r="J485" i="18"/>
  <c r="J622" i="18"/>
  <c r="J434" i="18"/>
  <c r="J467" i="18"/>
  <c r="J39" i="18"/>
  <c r="J164" i="18"/>
  <c r="J137" i="18"/>
  <c r="J22" i="18"/>
  <c r="J80" i="18"/>
  <c r="J119" i="18"/>
  <c r="J143" i="18"/>
  <c r="J158" i="18"/>
  <c r="J252" i="18"/>
  <c r="J347" i="18"/>
  <c r="J307" i="18"/>
  <c r="J185" i="18"/>
  <c r="J38" i="18"/>
  <c r="J113" i="18"/>
  <c r="J89" i="18"/>
  <c r="J23" i="18"/>
  <c r="J377" i="18"/>
  <c r="J499" i="18"/>
  <c r="J612" i="18"/>
  <c r="J349" i="18"/>
  <c r="J205" i="18"/>
  <c r="J321" i="18"/>
  <c r="J317" i="18"/>
  <c r="J109" i="18"/>
  <c r="J276" i="18"/>
  <c r="J313" i="18"/>
  <c r="J420" i="18"/>
  <c r="J74" i="18"/>
  <c r="J98" i="18"/>
  <c r="J242" i="18"/>
  <c r="J338" i="18"/>
  <c r="J330" i="18"/>
  <c r="J121" i="18"/>
  <c r="J96" i="18"/>
  <c r="J268" i="18"/>
  <c r="J354" i="18"/>
  <c r="J58" i="18"/>
  <c r="J125" i="18"/>
  <c r="J152" i="18"/>
  <c r="J13" i="18"/>
  <c r="J33" i="18"/>
  <c r="J115" i="18"/>
  <c r="J147" i="18"/>
  <c r="J154" i="18"/>
  <c r="J162" i="18"/>
  <c r="J183" i="18"/>
  <c r="J266" i="18"/>
  <c r="J378" i="18"/>
  <c r="J388" i="18"/>
  <c r="J524" i="18"/>
  <c r="J379" i="18"/>
  <c r="J415" i="18"/>
  <c r="J442" i="18"/>
  <c r="J194" i="18"/>
  <c r="J233" i="18"/>
  <c r="J299" i="18"/>
  <c r="J193" i="18"/>
  <c r="J172" i="18"/>
  <c r="J195" i="18"/>
  <c r="J212" i="18"/>
  <c r="J236" i="18"/>
  <c r="J249" i="18"/>
  <c r="J275" i="18"/>
  <c r="J288" i="18"/>
  <c r="J334" i="18"/>
  <c r="J374" i="18"/>
  <c r="J271" i="18"/>
  <c r="J303" i="18"/>
  <c r="J320" i="18"/>
  <c r="J344" i="18"/>
  <c r="J367" i="18"/>
  <c r="J384" i="18"/>
  <c r="J395" i="18"/>
  <c r="J412" i="18"/>
  <c r="J441" i="18"/>
  <c r="J468" i="18"/>
  <c r="J386" i="18"/>
  <c r="J419" i="18"/>
  <c r="J551" i="18"/>
  <c r="J397" i="18"/>
  <c r="J416" i="18"/>
  <c r="J432" i="18"/>
  <c r="J439" i="18"/>
  <c r="J508" i="18"/>
  <c r="J542" i="18"/>
  <c r="J445" i="18"/>
  <c r="J461" i="18"/>
  <c r="J496" i="18"/>
  <c r="J528" i="18"/>
  <c r="J565" i="18"/>
  <c r="J541" i="18"/>
  <c r="J564" i="18"/>
  <c r="J576" i="18"/>
  <c r="J543" i="18"/>
  <c r="J558" i="18"/>
  <c r="J572" i="18"/>
  <c r="J617" i="18"/>
  <c r="J633" i="18"/>
  <c r="J482" i="18"/>
  <c r="J498" i="18"/>
  <c r="J514" i="18"/>
  <c r="J530" i="18"/>
  <c r="J587" i="18"/>
  <c r="J603" i="18"/>
  <c r="J549" i="18"/>
  <c r="J577" i="18"/>
  <c r="J615" i="18"/>
  <c r="J581" i="18"/>
  <c r="J619" i="18"/>
  <c r="J599" i="18"/>
  <c r="J592" i="18"/>
  <c r="J450" i="18"/>
  <c r="J77" i="18"/>
  <c r="J345" i="18"/>
  <c r="J95" i="18"/>
  <c r="J511" i="18"/>
  <c r="J618" i="18"/>
  <c r="J466" i="18"/>
  <c r="J458" i="18"/>
  <c r="J262" i="18"/>
  <c r="J284" i="18"/>
  <c r="J190" i="18"/>
  <c r="J66" i="18"/>
  <c r="J90" i="18"/>
  <c r="J117" i="18"/>
  <c r="J230" i="18"/>
  <c r="J298" i="18"/>
  <c r="J18" i="18"/>
  <c r="J322" i="18"/>
  <c r="J49" i="18"/>
  <c r="J45" i="18"/>
  <c r="J6" i="18"/>
  <c r="J135" i="18"/>
  <c r="J163" i="18"/>
  <c r="J248" i="18"/>
  <c r="J315" i="18"/>
  <c r="J396" i="18"/>
  <c r="J177" i="18"/>
  <c r="J245" i="18"/>
  <c r="J323" i="18"/>
  <c r="J258" i="18"/>
  <c r="J196" i="18"/>
  <c r="J237" i="18"/>
  <c r="J302" i="18"/>
  <c r="J382" i="18"/>
  <c r="J239" i="18"/>
  <c r="J304" i="18"/>
  <c r="J351" i="18"/>
  <c r="J502" i="18"/>
  <c r="J427" i="18"/>
  <c r="J398" i="18"/>
  <c r="J433" i="18"/>
  <c r="J484" i="18"/>
  <c r="J452" i="18"/>
  <c r="J504" i="18"/>
  <c r="J570" i="18"/>
  <c r="J546" i="18"/>
  <c r="J589" i="18"/>
  <c r="J563" i="18"/>
  <c r="J489" i="18"/>
  <c r="J521" i="18"/>
  <c r="J561" i="18"/>
  <c r="J611" i="18"/>
  <c r="J635" i="18"/>
  <c r="J607" i="18"/>
  <c r="J593" i="18"/>
  <c r="J479" i="18"/>
  <c r="J620" i="18"/>
  <c r="J630" i="18"/>
  <c r="J189" i="18"/>
  <c r="J261" i="18"/>
  <c r="J7" i="18"/>
  <c r="J259" i="18"/>
  <c r="J156" i="18"/>
  <c r="J273" i="18"/>
  <c r="J28" i="18"/>
  <c r="J130" i="18"/>
  <c r="J151" i="18"/>
  <c r="J214" i="18"/>
  <c r="J314" i="18"/>
  <c r="J516" i="18"/>
  <c r="J413" i="18"/>
  <c r="J246" i="18"/>
  <c r="J226" i="18"/>
  <c r="J204" i="18"/>
  <c r="J269" i="18"/>
  <c r="J350" i="18"/>
  <c r="J335" i="18"/>
  <c r="J392" i="18"/>
  <c r="J429" i="18"/>
  <c r="J588" i="18"/>
  <c r="J408" i="18"/>
  <c r="J480" i="18"/>
  <c r="J566" i="18"/>
  <c r="J535" i="18"/>
  <c r="J595" i="18"/>
  <c r="J522" i="18"/>
  <c r="J631" i="18"/>
  <c r="J573" i="18"/>
  <c r="J621" i="18"/>
  <c r="J584" i="18"/>
  <c r="J600" i="18"/>
  <c r="J443" i="18"/>
  <c r="J227" i="18"/>
  <c r="J247" i="18"/>
  <c r="J352" i="18"/>
  <c r="J486" i="18"/>
  <c r="J476" i="18"/>
  <c r="J424" i="18"/>
  <c r="J512" i="18"/>
  <c r="J474" i="18"/>
  <c r="J538" i="18"/>
  <c r="J597" i="18"/>
  <c r="J608" i="18"/>
  <c r="J277" i="18"/>
  <c r="J238" i="18"/>
  <c r="J281" i="18"/>
  <c r="J287" i="18"/>
  <c r="J376" i="18"/>
  <c r="J400" i="18"/>
  <c r="J457" i="18"/>
  <c r="J451" i="18"/>
  <c r="J493" i="18"/>
  <c r="J547" i="18"/>
  <c r="J490" i="18"/>
  <c r="J627" i="18"/>
  <c r="J209" i="18"/>
  <c r="J355" i="18"/>
  <c r="J180" i="18"/>
  <c r="J310" i="18"/>
  <c r="J312" i="18"/>
  <c r="J402" i="18"/>
  <c r="J389" i="18"/>
  <c r="J453" i="18"/>
  <c r="J629" i="18"/>
  <c r="J506" i="18"/>
  <c r="J562" i="18"/>
  <c r="J605" i="18"/>
  <c r="J567" i="18"/>
  <c r="O321" i="4"/>
  <c r="O307" i="4"/>
  <c r="O81" i="4"/>
  <c r="O55" i="4"/>
  <c r="O46" i="4"/>
  <c r="O5" i="4"/>
  <c r="O479" i="4"/>
  <c r="O483" i="4"/>
  <c r="O487" i="4"/>
  <c r="O491" i="4"/>
  <c r="O495" i="4"/>
  <c r="O499" i="4"/>
  <c r="O503" i="4"/>
  <c r="O507" i="4"/>
  <c r="O511" i="4"/>
  <c r="O515" i="4"/>
  <c r="O519" i="4"/>
  <c r="O523" i="4"/>
  <c r="O527" i="4"/>
  <c r="O531" i="4"/>
  <c r="O535" i="4"/>
  <c r="O539" i="4"/>
  <c r="O543" i="4"/>
  <c r="O547" i="4"/>
  <c r="O551" i="4"/>
  <c r="O555" i="4"/>
  <c r="O559" i="4"/>
  <c r="O563" i="4"/>
  <c r="O567" i="4"/>
  <c r="O571" i="4"/>
  <c r="O575" i="4"/>
  <c r="O579" i="4"/>
  <c r="O583" i="4"/>
  <c r="O587" i="4"/>
  <c r="O591" i="4"/>
  <c r="O595" i="4"/>
  <c r="O599" i="4"/>
  <c r="O603" i="4"/>
  <c r="O607" i="4"/>
  <c r="O611" i="4"/>
  <c r="O180" i="4"/>
  <c r="O120" i="4"/>
  <c r="O140" i="4"/>
  <c r="O190" i="4"/>
  <c r="O257" i="4"/>
  <c r="O312" i="4"/>
  <c r="O353" i="4"/>
  <c r="O363" i="4"/>
  <c r="O413" i="4"/>
  <c r="O430" i="4"/>
  <c r="O451" i="4"/>
  <c r="O44" i="4"/>
  <c r="O340" i="4"/>
  <c r="O118" i="4"/>
  <c r="O464" i="4"/>
  <c r="O468" i="4"/>
  <c r="O472" i="4"/>
  <c r="O476" i="4"/>
  <c r="O480" i="4"/>
  <c r="O484" i="4"/>
  <c r="O488" i="4"/>
  <c r="O492" i="4"/>
  <c r="O496" i="4"/>
  <c r="O500" i="4"/>
  <c r="O504" i="4"/>
  <c r="O508" i="4"/>
  <c r="O512" i="4"/>
  <c r="O516" i="4"/>
  <c r="O520" i="4"/>
  <c r="O524" i="4"/>
  <c r="O528" i="4"/>
  <c r="O532" i="4"/>
  <c r="O536" i="4"/>
  <c r="O540" i="4"/>
  <c r="O544" i="4"/>
  <c r="O548" i="4"/>
  <c r="O552" i="4"/>
  <c r="O556" i="4"/>
  <c r="O560" i="4"/>
  <c r="O564" i="4"/>
  <c r="O568" i="4"/>
  <c r="O572" i="4"/>
  <c r="O576" i="4"/>
  <c r="O580" i="4"/>
  <c r="O584" i="4"/>
  <c r="O588" i="4"/>
  <c r="O592" i="4"/>
  <c r="O596" i="4"/>
  <c r="O600" i="4"/>
  <c r="O604" i="4"/>
  <c r="O608" i="4"/>
  <c r="O477" i="4"/>
  <c r="O481" i="4"/>
  <c r="O485" i="4"/>
  <c r="O489" i="4"/>
  <c r="O493" i="4"/>
  <c r="O497" i="4"/>
  <c r="O501" i="4"/>
  <c r="O505" i="4"/>
  <c r="O509" i="4"/>
  <c r="O513" i="4"/>
  <c r="O517" i="4"/>
  <c r="O521" i="4"/>
  <c r="O525" i="4"/>
  <c r="O529" i="4"/>
  <c r="O533" i="4"/>
  <c r="O537" i="4"/>
  <c r="O541" i="4"/>
  <c r="O545" i="4"/>
  <c r="O549" i="4"/>
  <c r="O553" i="4"/>
  <c r="O557" i="4"/>
  <c r="O561" i="4"/>
  <c r="O565" i="4"/>
  <c r="O569" i="4"/>
  <c r="O573" i="4"/>
  <c r="O577" i="4"/>
  <c r="O581" i="4"/>
  <c r="O585" i="4"/>
  <c r="O589" i="4"/>
  <c r="O593" i="4"/>
  <c r="O597" i="4"/>
  <c r="O601" i="4"/>
  <c r="O605" i="4"/>
  <c r="O609" i="4"/>
  <c r="O111" i="4"/>
  <c r="O122" i="4"/>
  <c r="O153" i="4"/>
  <c r="O226" i="4"/>
  <c r="O295" i="4"/>
  <c r="O333" i="4"/>
  <c r="O358" i="4"/>
  <c r="O402" i="4"/>
  <c r="O423" i="4"/>
  <c r="O437" i="4"/>
  <c r="O362" i="4"/>
  <c r="O91" i="4"/>
  <c r="O304" i="4"/>
  <c r="O9" i="4"/>
  <c r="O466" i="4"/>
  <c r="O470" i="4"/>
  <c r="O474" i="4"/>
  <c r="O478" i="4"/>
  <c r="O482" i="4"/>
  <c r="O486" i="4"/>
  <c r="O490" i="4"/>
  <c r="O494" i="4"/>
  <c r="O498" i="4"/>
  <c r="O502" i="4"/>
  <c r="O506" i="4"/>
  <c r="O510" i="4"/>
  <c r="O514" i="4"/>
  <c r="O518" i="4"/>
  <c r="O522" i="4"/>
  <c r="O526" i="4"/>
  <c r="O530" i="4"/>
  <c r="O534" i="4"/>
  <c r="O538" i="4"/>
  <c r="O542" i="4"/>
  <c r="O546" i="4"/>
  <c r="O550" i="4"/>
  <c r="O554" i="4"/>
  <c r="O558" i="4"/>
  <c r="O562" i="4"/>
  <c r="O566" i="4"/>
  <c r="O570" i="4"/>
  <c r="O574" i="4"/>
  <c r="O578" i="4"/>
  <c r="O582" i="4"/>
  <c r="O586" i="4"/>
  <c r="O590" i="4"/>
  <c r="O594" i="4"/>
  <c r="O598" i="4"/>
  <c r="O602" i="4"/>
  <c r="O606" i="4"/>
  <c r="O121" i="4"/>
  <c r="O315" i="4"/>
  <c r="O397" i="4"/>
  <c r="O435" i="4"/>
  <c r="O85" i="4"/>
  <c r="O56" i="4"/>
  <c r="O469" i="4"/>
  <c r="O146" i="4"/>
  <c r="O234" i="4"/>
  <c r="O405" i="4"/>
  <c r="O438" i="4"/>
  <c r="O471" i="4"/>
  <c r="O610" i="4"/>
  <c r="O80" i="4"/>
  <c r="O152" i="4"/>
  <c r="O283" i="4"/>
  <c r="O356" i="4"/>
  <c r="O416" i="4"/>
  <c r="O354" i="4"/>
  <c r="O64" i="4"/>
  <c r="O465" i="4"/>
  <c r="O473" i="4"/>
  <c r="O612" i="4"/>
  <c r="O119" i="4"/>
  <c r="O161" i="4"/>
  <c r="O299" i="4"/>
  <c r="O359" i="4"/>
  <c r="O425" i="4"/>
  <c r="O337" i="4"/>
  <c r="O342" i="4"/>
  <c r="O467" i="4"/>
  <c r="O475" i="4"/>
  <c r="O133" i="4"/>
  <c r="O335" i="4"/>
  <c r="O442" i="4"/>
  <c r="O463" i="4"/>
  <c r="H6" i="1"/>
  <c r="H110" i="1"/>
  <c r="H8" i="1"/>
  <c r="H16" i="1"/>
  <c r="H20" i="1"/>
  <c r="H24" i="1"/>
  <c r="H32" i="1"/>
  <c r="H36" i="1"/>
  <c r="H9" i="1"/>
  <c r="H114" i="1"/>
  <c r="H12" i="1"/>
  <c r="H28" i="1"/>
  <c r="H40" i="1"/>
  <c r="H44" i="1"/>
  <c r="H48" i="1"/>
  <c r="H52" i="1"/>
  <c r="H56" i="1"/>
  <c r="H60" i="1"/>
  <c r="H64" i="1"/>
  <c r="H68" i="1"/>
  <c r="H72" i="1"/>
  <c r="H76" i="1"/>
  <c r="H80" i="1"/>
  <c r="H84" i="1"/>
  <c r="H88" i="1"/>
  <c r="H92" i="1"/>
  <c r="H96" i="1"/>
  <c r="H100" i="1"/>
  <c r="H104" i="1"/>
  <c r="H108" i="1"/>
  <c r="H112" i="1"/>
  <c r="H116" i="1"/>
  <c r="H120" i="1"/>
  <c r="H17" i="1"/>
  <c r="H33" i="1"/>
  <c r="H41" i="1"/>
  <c r="H46" i="1"/>
  <c r="H57" i="1"/>
  <c r="H65" i="1"/>
  <c r="H70" i="1"/>
  <c r="H81" i="1"/>
  <c r="H89" i="1"/>
  <c r="H97" i="1"/>
  <c r="H105" i="1"/>
  <c r="H113" i="1"/>
  <c r="H118" i="1"/>
  <c r="H121" i="1"/>
  <c r="H4" i="1"/>
  <c r="H7" i="1"/>
  <c r="H15" i="1"/>
  <c r="H23" i="1"/>
  <c r="H31" i="1"/>
  <c r="H39" i="1"/>
  <c r="H47" i="1"/>
  <c r="H55" i="1"/>
  <c r="H63" i="1"/>
  <c r="H71" i="1"/>
  <c r="H79" i="1"/>
  <c r="H87" i="1"/>
  <c r="H95" i="1"/>
  <c r="H103" i="1"/>
  <c r="H111" i="1"/>
  <c r="H119" i="1"/>
  <c r="H14" i="1"/>
  <c r="H22" i="1"/>
  <c r="H30" i="1"/>
  <c r="H38" i="1"/>
  <c r="H54" i="1"/>
  <c r="H62" i="1"/>
  <c r="H78" i="1"/>
  <c r="H94" i="1"/>
  <c r="H5" i="1"/>
  <c r="H10" i="1"/>
  <c r="H18" i="1"/>
  <c r="H26" i="1"/>
  <c r="H29" i="1"/>
  <c r="H34" i="1"/>
  <c r="H37" i="1"/>
  <c r="H42" i="1"/>
  <c r="H45" i="1"/>
  <c r="H50" i="1"/>
  <c r="H53" i="1"/>
  <c r="H58" i="1"/>
  <c r="H61" i="1"/>
  <c r="H66" i="1"/>
  <c r="H69" i="1"/>
  <c r="H74" i="1"/>
  <c r="H77" i="1"/>
  <c r="H82" i="1"/>
  <c r="H85" i="1"/>
  <c r="H90" i="1"/>
  <c r="H93" i="1"/>
  <c r="H98" i="1"/>
  <c r="H101" i="1"/>
  <c r="H106" i="1"/>
  <c r="H109" i="1"/>
  <c r="H117" i="1"/>
  <c r="H25" i="1"/>
  <c r="H49" i="1"/>
  <c r="H73" i="1"/>
  <c r="H86" i="1"/>
  <c r="H102" i="1"/>
  <c r="H13" i="1"/>
  <c r="H21" i="1"/>
  <c r="H3" i="1"/>
  <c r="H11" i="1"/>
  <c r="H19" i="1"/>
  <c r="H27" i="1"/>
  <c r="H35" i="1"/>
  <c r="H43" i="1"/>
  <c r="H51" i="1"/>
  <c r="H59" i="1"/>
  <c r="H67" i="1"/>
  <c r="H75" i="1"/>
  <c r="H83" i="1"/>
  <c r="H91" i="1"/>
  <c r="H99" i="1"/>
  <c r="H107" i="1"/>
  <c r="H115" i="1"/>
  <c r="H128" i="1"/>
  <c r="H144" i="1"/>
  <c r="H160" i="1"/>
  <c r="H172" i="1"/>
  <c r="H132" i="1"/>
  <c r="H136" i="1"/>
  <c r="H148" i="1"/>
  <c r="H156" i="1"/>
  <c r="H168" i="1"/>
  <c r="H218" i="1"/>
  <c r="H140" i="1"/>
  <c r="H152" i="1"/>
  <c r="H164" i="1"/>
  <c r="H176" i="1"/>
  <c r="H180" i="1"/>
  <c r="H184" i="1"/>
  <c r="H188" i="1"/>
  <c r="H192" i="1"/>
  <c r="H196" i="1"/>
  <c r="H200" i="1"/>
  <c r="H204" i="1"/>
  <c r="H208" i="1"/>
  <c r="H212" i="1"/>
  <c r="H216" i="1"/>
  <c r="H220" i="1"/>
  <c r="H224" i="1"/>
  <c r="H126" i="1"/>
  <c r="H134" i="1"/>
  <c r="H142" i="1"/>
  <c r="H150" i="1"/>
  <c r="H158" i="1"/>
  <c r="H166" i="1"/>
  <c r="H174" i="1"/>
  <c r="H182" i="1"/>
  <c r="H190" i="1"/>
  <c r="H198" i="1"/>
  <c r="H206" i="1"/>
  <c r="H214" i="1"/>
  <c r="H222" i="1"/>
  <c r="H213" i="1"/>
  <c r="H124" i="1"/>
  <c r="H122" i="1"/>
  <c r="H130" i="1"/>
  <c r="H138" i="1"/>
  <c r="H146" i="1"/>
  <c r="H154" i="1"/>
  <c r="H162" i="1"/>
  <c r="H170" i="1"/>
  <c r="H178" i="1"/>
  <c r="H186" i="1"/>
  <c r="H194" i="1"/>
  <c r="H202" i="1"/>
  <c r="H210" i="1"/>
  <c r="H226" i="1"/>
  <c r="H228" i="1"/>
  <c r="H230" i="1"/>
  <c r="H232" i="1"/>
  <c r="H234" i="1"/>
  <c r="H236" i="1"/>
  <c r="H238" i="1"/>
  <c r="H240" i="1"/>
  <c r="H242" i="1"/>
  <c r="H244" i="1"/>
  <c r="H246" i="1"/>
  <c r="H248" i="1"/>
  <c r="H250" i="1"/>
  <c r="H252" i="1"/>
  <c r="H254" i="1"/>
  <c r="H256" i="1"/>
  <c r="H258" i="1"/>
  <c r="H260" i="1"/>
  <c r="H262" i="1"/>
  <c r="H264" i="1"/>
  <c r="H266" i="1"/>
  <c r="H268" i="1"/>
  <c r="H270" i="1"/>
  <c r="H272" i="1"/>
  <c r="H274" i="1"/>
  <c r="H276" i="1"/>
  <c r="H278" i="1"/>
  <c r="H280" i="1"/>
  <c r="H282" i="1"/>
  <c r="H284" i="1"/>
  <c r="H286" i="1"/>
  <c r="H288" i="1"/>
  <c r="H291" i="1"/>
  <c r="H293" i="1"/>
  <c r="H295" i="1"/>
  <c r="H297" i="1"/>
  <c r="H299" i="1"/>
  <c r="H301" i="1"/>
  <c r="H304" i="1"/>
  <c r="H306" i="1"/>
  <c r="H308" i="1"/>
  <c r="H310" i="1"/>
  <c r="H312" i="1"/>
  <c r="H314" i="1"/>
  <c r="H317" i="1"/>
  <c r="H319" i="1"/>
  <c r="H321" i="1"/>
  <c r="H323" i="1"/>
  <c r="H325" i="1"/>
  <c r="H327" i="1"/>
  <c r="H329" i="1"/>
  <c r="H332" i="1"/>
  <c r="H334" i="1"/>
  <c r="O4" i="4"/>
  <c r="O13" i="4"/>
  <c r="O17" i="4"/>
  <c r="O21" i="4"/>
  <c r="O25" i="4"/>
  <c r="O29" i="4"/>
  <c r="O33" i="4"/>
  <c r="O37" i="4"/>
  <c r="O41" i="4"/>
  <c r="O47" i="4"/>
  <c r="O51" i="4"/>
  <c r="O57" i="4"/>
  <c r="O61" i="4"/>
  <c r="O66" i="4"/>
  <c r="O70" i="4"/>
  <c r="O74" i="4"/>
  <c r="O78" i="4"/>
  <c r="O86" i="4"/>
  <c r="O90" i="4"/>
  <c r="O95" i="4"/>
  <c r="O99" i="4"/>
  <c r="O103" i="4"/>
  <c r="O107" i="4"/>
  <c r="O112" i="4"/>
  <c r="O116" i="4"/>
  <c r="O127" i="4"/>
  <c r="O131" i="4"/>
  <c r="O136" i="4"/>
  <c r="O141" i="4"/>
  <c r="O145" i="4"/>
  <c r="O150" i="4"/>
  <c r="O156" i="4"/>
  <c r="O160" i="4"/>
  <c r="O165" i="4"/>
  <c r="O169" i="4"/>
  <c r="O172" i="4"/>
  <c r="O176" i="4"/>
  <c r="O182" i="4"/>
  <c r="O186" i="4"/>
  <c r="O191" i="4"/>
  <c r="O195" i="4"/>
  <c r="O199" i="4"/>
  <c r="O203" i="4"/>
  <c r="O207" i="4"/>
  <c r="O211" i="4"/>
  <c r="O215" i="4"/>
  <c r="O219" i="4"/>
  <c r="O223" i="4"/>
  <c r="O228" i="4"/>
  <c r="O232" i="4"/>
  <c r="O237" i="4"/>
  <c r="O240" i="4"/>
  <c r="O245" i="4"/>
  <c r="O249" i="4"/>
  <c r="O253" i="4"/>
  <c r="O258" i="4"/>
  <c r="O263" i="4"/>
  <c r="O266" i="4"/>
  <c r="O270" i="4"/>
  <c r="O274" i="4"/>
  <c r="O278" i="4"/>
  <c r="O284" i="4"/>
  <c r="O288" i="4"/>
  <c r="O292" i="4"/>
  <c r="O298" i="4"/>
  <c r="O303" i="4"/>
  <c r="O309" i="4"/>
  <c r="O314" i="4"/>
  <c r="O319" i="4"/>
  <c r="O325" i="4"/>
  <c r="O329" i="4"/>
  <c r="O334" i="4"/>
  <c r="O341" i="4"/>
  <c r="O346" i="4"/>
  <c r="O350" i="4"/>
  <c r="O357" i="4"/>
  <c r="O367" i="4"/>
  <c r="O370" i="4"/>
  <c r="O374" i="4"/>
  <c r="O378" i="4"/>
  <c r="O382" i="4"/>
  <c r="O386" i="4"/>
  <c r="O390" i="4"/>
  <c r="O394" i="4"/>
  <c r="O6" i="4"/>
  <c r="O10" i="4"/>
  <c r="O14" i="4"/>
  <c r="O18" i="4"/>
  <c r="O22" i="4"/>
  <c r="O26" i="4"/>
  <c r="O30" i="4"/>
  <c r="O34" i="4"/>
  <c r="O38" i="4"/>
  <c r="O42" i="4"/>
  <c r="O48" i="4"/>
  <c r="O52" i="4"/>
  <c r="O58" i="4"/>
  <c r="O62" i="4"/>
  <c r="O67" i="4"/>
  <c r="O71" i="4"/>
  <c r="O75" i="4"/>
  <c r="O82" i="4"/>
  <c r="O87" i="4"/>
  <c r="O92" i="4"/>
  <c r="O96" i="4"/>
  <c r="O100" i="4"/>
  <c r="O104" i="4"/>
  <c r="O108" i="4"/>
  <c r="O113" i="4"/>
  <c r="O123" i="4"/>
  <c r="O128" i="4"/>
  <c r="O132" i="4"/>
  <c r="O137" i="4"/>
  <c r="O142" i="4"/>
  <c r="O147" i="4"/>
  <c r="O151" i="4"/>
  <c r="O157" i="4"/>
  <c r="O162" i="4"/>
  <c r="O166" i="4"/>
  <c r="O170" i="4"/>
  <c r="O173" i="4"/>
  <c r="O177" i="4"/>
  <c r="O183" i="4"/>
  <c r="O187" i="4"/>
  <c r="O192" i="4"/>
  <c r="O196" i="4"/>
  <c r="O200" i="4"/>
  <c r="O204" i="4"/>
  <c r="O209" i="4"/>
  <c r="O212" i="4"/>
  <c r="O216" i="4"/>
  <c r="O220" i="4"/>
  <c r="O224" i="4"/>
  <c r="O229" i="4"/>
  <c r="O233" i="4"/>
  <c r="O238" i="4"/>
  <c r="O242" i="4"/>
  <c r="O246" i="4"/>
  <c r="O251" i="4"/>
  <c r="O254" i="4"/>
  <c r="O259" i="4"/>
  <c r="O262" i="4"/>
  <c r="O267" i="4"/>
  <c r="O271" i="4"/>
  <c r="O275" i="4"/>
  <c r="O280" i="4"/>
  <c r="O285" i="4"/>
  <c r="O289" i="4"/>
  <c r="O293" i="4"/>
  <c r="O300" i="4"/>
  <c r="O305" i="4"/>
  <c r="O310" i="4"/>
  <c r="O316" i="4"/>
  <c r="O320" i="4"/>
  <c r="O326" i="4"/>
  <c r="O330" i="4"/>
  <c r="O336" i="4"/>
  <c r="O343" i="4"/>
  <c r="O347" i="4"/>
  <c r="O351" i="4"/>
  <c r="O361" i="4"/>
  <c r="O366" i="4"/>
  <c r="O371" i="4"/>
  <c r="O375" i="4"/>
  <c r="O379" i="4"/>
  <c r="O383" i="4"/>
  <c r="O387" i="4"/>
  <c r="O391" i="4"/>
  <c r="O395" i="4"/>
  <c r="O7" i="4"/>
  <c r="O15" i="4"/>
  <c r="O23" i="4"/>
  <c r="O31" i="4"/>
  <c r="O39" i="4"/>
  <c r="O49" i="4"/>
  <c r="O59" i="4"/>
  <c r="O68" i="4"/>
  <c r="O76" i="4"/>
  <c r="O88" i="4"/>
  <c r="O97" i="4"/>
  <c r="O105" i="4"/>
  <c r="O114" i="4"/>
  <c r="O129" i="4"/>
  <c r="O138" i="4"/>
  <c r="O148" i="4"/>
  <c r="O158" i="4"/>
  <c r="O167" i="4"/>
  <c r="O174" i="4"/>
  <c r="O184" i="4"/>
  <c r="O193" i="4"/>
  <c r="O201" i="4"/>
  <c r="O208" i="4"/>
  <c r="O217" i="4"/>
  <c r="O225" i="4"/>
  <c r="O235" i="4"/>
  <c r="O243" i="4"/>
  <c r="O250" i="4"/>
  <c r="O260" i="4"/>
  <c r="O268" i="4"/>
  <c r="O276" i="4"/>
  <c r="O286" i="4"/>
  <c r="O294" i="4"/>
  <c r="O306" i="4"/>
  <c r="O317" i="4"/>
  <c r="O327" i="4"/>
  <c r="O338" i="4"/>
  <c r="O348" i="4"/>
  <c r="O364" i="4"/>
  <c r="O372" i="4"/>
  <c r="O380" i="4"/>
  <c r="O388" i="4"/>
  <c r="O396" i="4"/>
  <c r="O401" i="4"/>
  <c r="O407" i="4"/>
  <c r="O411" i="4"/>
  <c r="O417" i="4"/>
  <c r="O421" i="4"/>
  <c r="O427" i="4"/>
  <c r="O432" i="4"/>
  <c r="O439" i="4"/>
  <c r="O445" i="4"/>
  <c r="O449" i="4"/>
  <c r="O454" i="4"/>
  <c r="O458" i="4"/>
  <c r="O462" i="4"/>
  <c r="O8" i="4"/>
  <c r="O16" i="4"/>
  <c r="O24" i="4"/>
  <c r="O32" i="4"/>
  <c r="O40" i="4"/>
  <c r="O50" i="4"/>
  <c r="O60" i="4"/>
  <c r="O69" i="4"/>
  <c r="O77" i="4"/>
  <c r="O89" i="4"/>
  <c r="O98" i="4"/>
  <c r="O106" i="4"/>
  <c r="O115" i="4"/>
  <c r="O130" i="4"/>
  <c r="O139" i="4"/>
  <c r="O149" i="4"/>
  <c r="O159" i="4"/>
  <c r="O168" i="4"/>
  <c r="O175" i="4"/>
  <c r="O185" i="4"/>
  <c r="O194" i="4"/>
  <c r="O202" i="4"/>
  <c r="O210" i="4"/>
  <c r="O218" i="4"/>
  <c r="O227" i="4"/>
  <c r="O236" i="4"/>
  <c r="O244" i="4"/>
  <c r="O252" i="4"/>
  <c r="O261" i="4"/>
  <c r="O269" i="4"/>
  <c r="O277" i="4"/>
  <c r="O287" i="4"/>
  <c r="O297" i="4"/>
  <c r="O308" i="4"/>
  <c r="O318" i="4"/>
  <c r="O328" i="4"/>
  <c r="O339" i="4"/>
  <c r="O349" i="4"/>
  <c r="O365" i="4"/>
  <c r="O373" i="4"/>
  <c r="O381" i="4"/>
  <c r="O389" i="4"/>
  <c r="O398" i="4"/>
  <c r="O403" i="4"/>
  <c r="O408" i="4"/>
  <c r="O412" i="4"/>
  <c r="O418" i="4"/>
  <c r="O422" i="4"/>
  <c r="O428" i="4"/>
  <c r="O433" i="4"/>
  <c r="O440" i="4"/>
  <c r="O446" i="4"/>
  <c r="O450" i="4"/>
  <c r="O455" i="4"/>
  <c r="O459" i="4"/>
  <c r="O11" i="4"/>
  <c r="O19" i="4"/>
  <c r="O27" i="4"/>
  <c r="O35" i="4"/>
  <c r="O43" i="4"/>
  <c r="O53" i="4"/>
  <c r="O63" i="4"/>
  <c r="O72" i="4"/>
  <c r="O83" i="4"/>
  <c r="O93" i="4"/>
  <c r="O101" i="4"/>
  <c r="O109" i="4"/>
  <c r="O125" i="4"/>
  <c r="O134" i="4"/>
  <c r="O143" i="4"/>
  <c r="O154" i="4"/>
  <c r="O163" i="4"/>
  <c r="O171" i="4"/>
  <c r="O178" i="4"/>
  <c r="O188" i="4"/>
  <c r="O197" i="4"/>
  <c r="O205" i="4"/>
  <c r="O213" i="4"/>
  <c r="O221" i="4"/>
  <c r="O230" i="4"/>
  <c r="O239" i="4"/>
  <c r="O247" i="4"/>
  <c r="O255" i="4"/>
  <c r="O264" i="4"/>
  <c r="O272" i="4"/>
  <c r="O281" i="4"/>
  <c r="O290" i="4"/>
  <c r="O301" i="4"/>
  <c r="O311" i="4"/>
  <c r="O322" i="4"/>
  <c r="O331" i="4"/>
  <c r="O344" i="4"/>
  <c r="O352" i="4"/>
  <c r="O368" i="4"/>
  <c r="O376" i="4"/>
  <c r="O384" i="4"/>
  <c r="O392" i="4"/>
  <c r="O399" i="4"/>
  <c r="O404" i="4"/>
  <c r="O409" i="4"/>
  <c r="O414" i="4"/>
  <c r="O419" i="4"/>
  <c r="O424" i="4"/>
  <c r="O429" i="4"/>
  <c r="O434" i="4"/>
  <c r="O443" i="4"/>
  <c r="O447" i="4"/>
  <c r="O452" i="4"/>
  <c r="O456" i="4"/>
  <c r="O460" i="4"/>
  <c r="O12" i="4"/>
  <c r="O20" i="4"/>
  <c r="O28" i="4"/>
  <c r="O36" i="4"/>
  <c r="O45" i="4"/>
  <c r="O54" i="4"/>
  <c r="O65" i="4"/>
  <c r="O73" i="4"/>
  <c r="O84" i="4"/>
  <c r="O94" i="4"/>
  <c r="O102" i="4"/>
  <c r="O110" i="4"/>
  <c r="O126" i="4"/>
  <c r="O135" i="4"/>
  <c r="O144" i="4"/>
  <c r="O155" i="4"/>
  <c r="O164" i="4"/>
  <c r="O181" i="4"/>
  <c r="O189" i="4"/>
  <c r="O198" i="4"/>
  <c r="O206" i="4"/>
  <c r="O214" i="4"/>
  <c r="O222" i="4"/>
  <c r="O231" i="4"/>
  <c r="O241" i="4"/>
  <c r="O248" i="4"/>
  <c r="O256" i="4"/>
  <c r="O265" i="4"/>
  <c r="O273" i="4"/>
  <c r="O282" i="4"/>
  <c r="O323" i="4"/>
  <c r="O369" i="4"/>
  <c r="O400" i="4"/>
  <c r="O420" i="4"/>
  <c r="O444" i="4"/>
  <c r="O461" i="4"/>
  <c r="O291" i="4"/>
  <c r="O332" i="4"/>
  <c r="O377" i="4"/>
  <c r="O406" i="4"/>
  <c r="O426" i="4"/>
  <c r="O448" i="4"/>
  <c r="O302" i="4"/>
  <c r="O345" i="4"/>
  <c r="O385" i="4"/>
  <c r="O410" i="4"/>
  <c r="O431" i="4"/>
  <c r="O453" i="4"/>
  <c r="O313" i="4"/>
  <c r="O355" i="4"/>
  <c r="O393" i="4"/>
  <c r="O415" i="4"/>
  <c r="O436" i="4"/>
  <c r="O457" i="4"/>
  <c r="Q25" i="18"/>
  <c r="Q139" i="18"/>
  <c r="Q29" i="18"/>
  <c r="Q127" i="18"/>
  <c r="Q159" i="18"/>
  <c r="R204" i="18"/>
  <c r="S204" i="18" s="1"/>
  <c r="Q254" i="18"/>
  <c r="R287" i="18"/>
  <c r="S287" i="18" s="1"/>
  <c r="R304" i="18"/>
  <c r="S304" i="18" s="1"/>
  <c r="R320" i="18"/>
  <c r="S320" i="18" s="1"/>
  <c r="R336" i="18"/>
  <c r="S336" i="18" s="1"/>
  <c r="R352" i="18"/>
  <c r="S352" i="18" s="1"/>
  <c r="R368" i="18"/>
  <c r="S368" i="18" s="1"/>
  <c r="R384" i="18"/>
  <c r="S384" i="18" s="1"/>
  <c r="Q440" i="18"/>
  <c r="R509" i="18"/>
  <c r="S509" i="18" s="1"/>
  <c r="Q548" i="18"/>
  <c r="R594" i="18"/>
  <c r="S594" i="18" s="1"/>
  <c r="Q60" i="18"/>
  <c r="Q199" i="18"/>
  <c r="R226" i="18"/>
  <c r="S226" i="18" s="1"/>
  <c r="Q282" i="18"/>
  <c r="Q412" i="18"/>
  <c r="R493" i="18"/>
  <c r="S493" i="18" s="1"/>
  <c r="Q33" i="18"/>
  <c r="Q183" i="18"/>
  <c r="Q235" i="18"/>
  <c r="Q307" i="18"/>
  <c r="Q347" i="18"/>
  <c r="Q397" i="18"/>
  <c r="R419" i="18"/>
  <c r="S419" i="18" s="1"/>
  <c r="R582" i="18"/>
  <c r="S582" i="18" s="1"/>
  <c r="Q48" i="18"/>
  <c r="Q145" i="18"/>
  <c r="R180" i="18"/>
  <c r="S180" i="18" s="1"/>
  <c r="R196" i="18"/>
  <c r="S196" i="18" s="1"/>
  <c r="Q290" i="18"/>
  <c r="Q416" i="18"/>
  <c r="R490" i="18"/>
  <c r="S490" i="18" s="1"/>
  <c r="R213" i="18"/>
  <c r="S213" i="18" s="1"/>
  <c r="Q437" i="18"/>
  <c r="R231" i="18"/>
  <c r="S231" i="18" s="1"/>
  <c r="R183" i="18"/>
  <c r="S183" i="18" s="1"/>
  <c r="R50" i="18"/>
  <c r="S50" i="18" s="1"/>
  <c r="R133" i="18"/>
  <c r="S133" i="18" s="1"/>
  <c r="R165" i="18"/>
  <c r="S165" i="18" s="1"/>
  <c r="R58" i="18"/>
  <c r="S58" i="18" s="1"/>
  <c r="R12" i="18"/>
  <c r="S12" i="18" s="1"/>
  <c r="R141" i="18"/>
  <c r="S141" i="18" s="1"/>
  <c r="R211" i="18"/>
  <c r="S211" i="18" s="1"/>
  <c r="R40" i="18"/>
  <c r="S40" i="18" s="1"/>
  <c r="R121" i="18"/>
  <c r="S121" i="18" s="1"/>
  <c r="Q181" i="18"/>
  <c r="Q212" i="18"/>
  <c r="Q288" i="18"/>
  <c r="R315" i="18"/>
  <c r="S315" i="18" s="1"/>
  <c r="Q355" i="18"/>
  <c r="Q255" i="18"/>
  <c r="R371" i="18"/>
  <c r="S371" i="18" s="1"/>
  <c r="R145" i="18"/>
  <c r="S145" i="18" s="1"/>
  <c r="Q188" i="18"/>
  <c r="R256" i="18"/>
  <c r="S256" i="18" s="1"/>
  <c r="R406" i="18"/>
  <c r="S406" i="18" s="1"/>
  <c r="Q287" i="18"/>
  <c r="Q296" i="18"/>
  <c r="Q360" i="18"/>
  <c r="R389" i="18"/>
  <c r="S389" i="18" s="1"/>
  <c r="Q546" i="18"/>
  <c r="Q398" i="18"/>
  <c r="Q115" i="18"/>
  <c r="Q163" i="18"/>
  <c r="Q95" i="18"/>
  <c r="Q143" i="18"/>
  <c r="R202" i="18"/>
  <c r="S202" i="18" s="1"/>
  <c r="R220" i="18"/>
  <c r="S220" i="18" s="1"/>
  <c r="R275" i="18"/>
  <c r="S275" i="18" s="1"/>
  <c r="R296" i="18"/>
  <c r="S296" i="18" s="1"/>
  <c r="R312" i="18"/>
  <c r="S312" i="18" s="1"/>
  <c r="R328" i="18"/>
  <c r="S328" i="18" s="1"/>
  <c r="R344" i="18"/>
  <c r="S344" i="18" s="1"/>
  <c r="R360" i="18"/>
  <c r="S360" i="18" s="1"/>
  <c r="R376" i="18"/>
  <c r="S376" i="18" s="1"/>
  <c r="R425" i="18"/>
  <c r="S425" i="18" s="1"/>
  <c r="R479" i="18"/>
  <c r="S479" i="18" s="1"/>
  <c r="R536" i="18"/>
  <c r="S536" i="18" s="1"/>
  <c r="Q562" i="18"/>
  <c r="Q14" i="18"/>
  <c r="Q117" i="18"/>
  <c r="R212" i="18"/>
  <c r="S212" i="18" s="1"/>
  <c r="R228" i="18"/>
  <c r="S228" i="18" s="1"/>
  <c r="Q389" i="18"/>
  <c r="R453" i="18"/>
  <c r="S453" i="18" s="1"/>
  <c r="R574" i="18"/>
  <c r="S574" i="18" s="1"/>
  <c r="Q155" i="18"/>
  <c r="R188" i="18"/>
  <c r="S188" i="18" s="1"/>
  <c r="Q269" i="18"/>
  <c r="Q331" i="18"/>
  <c r="Q379" i="18"/>
  <c r="Q399" i="18"/>
  <c r="R514" i="18"/>
  <c r="S514" i="18" s="1"/>
  <c r="Q17" i="18"/>
  <c r="Q121" i="18"/>
  <c r="Q169" i="18"/>
  <c r="R194" i="18"/>
  <c r="S194" i="18" s="1"/>
  <c r="Q258" i="18"/>
  <c r="Q408" i="18"/>
  <c r="R427" i="18"/>
  <c r="S427" i="18" s="1"/>
  <c r="Q566" i="18"/>
  <c r="R323" i="18"/>
  <c r="S323" i="18" s="1"/>
  <c r="Q604" i="18"/>
  <c r="R307" i="18"/>
  <c r="S307" i="18" s="1"/>
  <c r="R129" i="18"/>
  <c r="S129" i="18" s="1"/>
  <c r="R161" i="18"/>
  <c r="S161" i="18" s="1"/>
  <c r="R27" i="18"/>
  <c r="S27" i="18" s="1"/>
  <c r="Q215" i="18"/>
  <c r="R179" i="18"/>
  <c r="S179" i="18" s="1"/>
  <c r="Q196" i="18"/>
  <c r="R31" i="18"/>
  <c r="S31" i="18" s="1"/>
  <c r="Q157" i="18"/>
  <c r="R237" i="18"/>
  <c r="S237" i="18" s="1"/>
  <c r="Q172" i="18"/>
  <c r="R247" i="18"/>
  <c r="S247" i="18" s="1"/>
  <c r="R263" i="18"/>
  <c r="S263" i="18" s="1"/>
  <c r="Q125" i="18"/>
  <c r="R250" i="18"/>
  <c r="S250" i="18" s="1"/>
  <c r="R299" i="18"/>
  <c r="S299" i="18" s="1"/>
  <c r="Q204" i="18"/>
  <c r="Q243" i="18"/>
  <c r="Q228" i="18"/>
  <c r="Q328" i="18"/>
  <c r="Q409" i="18"/>
  <c r="R567" i="18"/>
  <c r="S567" i="18" s="1"/>
  <c r="R555" i="18"/>
  <c r="S555" i="18" s="1"/>
  <c r="Q425" i="18"/>
  <c r="R577" i="18"/>
  <c r="S577" i="18" s="1"/>
  <c r="R416" i="18"/>
  <c r="S416" i="18" s="1"/>
  <c r="Q453" i="18"/>
  <c r="Q469" i="18"/>
  <c r="Q541" i="18"/>
  <c r="Q493" i="18"/>
  <c r="R566" i="18"/>
  <c r="S566" i="18" s="1"/>
  <c r="Q433" i="18"/>
  <c r="Q530" i="18"/>
  <c r="R397" i="18"/>
  <c r="S397" i="18" s="1"/>
  <c r="Q482" i="18"/>
  <c r="Q498" i="18"/>
  <c r="Q574" i="18"/>
  <c r="R42" i="18"/>
  <c r="S42" i="18" s="1"/>
  <c r="R271" i="18"/>
  <c r="S271" i="18" s="1"/>
  <c r="Q113" i="18"/>
  <c r="Q193" i="18"/>
  <c r="R240" i="18"/>
  <c r="S240" i="18" s="1"/>
  <c r="R272" i="18"/>
  <c r="S272" i="18" s="1"/>
  <c r="Q219" i="18"/>
  <c r="R441" i="18"/>
  <c r="S441" i="18" s="1"/>
  <c r="Q285" i="18"/>
  <c r="R404" i="18"/>
  <c r="S404" i="18" s="1"/>
  <c r="R176" i="18"/>
  <c r="S176" i="18" s="1"/>
  <c r="R208" i="18"/>
  <c r="S208" i="18" s="1"/>
  <c r="Q238" i="18"/>
  <c r="R252" i="18"/>
  <c r="S252" i="18" s="1"/>
  <c r="Q278" i="18"/>
  <c r="Q18" i="18"/>
  <c r="R76" i="18"/>
  <c r="S76" i="18" s="1"/>
  <c r="Q112" i="18"/>
  <c r="R245" i="18"/>
  <c r="S245" i="18" s="1"/>
  <c r="R270" i="18"/>
  <c r="S270" i="18" s="1"/>
  <c r="R279" i="18"/>
  <c r="S279" i="18" s="1"/>
  <c r="Q435" i="18"/>
  <c r="Q37" i="18"/>
  <c r="R45" i="18"/>
  <c r="S45" i="18" s="1"/>
  <c r="Q64" i="18"/>
  <c r="Q72" i="18"/>
  <c r="Q80" i="18"/>
  <c r="R88" i="18"/>
  <c r="S88" i="18" s="1"/>
  <c r="R96" i="18"/>
  <c r="S96" i="18" s="1"/>
  <c r="Q108" i="18"/>
  <c r="Q184" i="18"/>
  <c r="R209" i="18"/>
  <c r="S209" i="18" s="1"/>
  <c r="R35" i="18"/>
  <c r="S35" i="18" s="1"/>
  <c r="Q185" i="18"/>
  <c r="R203" i="18"/>
  <c r="S203" i="18" s="1"/>
  <c r="R217" i="18"/>
  <c r="S217" i="18" s="1"/>
  <c r="Q246" i="18"/>
  <c r="R266" i="18"/>
  <c r="S266" i="18" s="1"/>
  <c r="R529" i="18"/>
  <c r="S529" i="18" s="1"/>
  <c r="Q579" i="18"/>
  <c r="Q396" i="18"/>
  <c r="Q424" i="18"/>
  <c r="Q202" i="18"/>
  <c r="Q234" i="18"/>
  <c r="R290" i="18"/>
  <c r="S290" i="18" s="1"/>
  <c r="R295" i="18"/>
  <c r="S295" i="18" s="1"/>
  <c r="R303" i="18"/>
  <c r="S303" i="18" s="1"/>
  <c r="R311" i="18"/>
  <c r="S311" i="18" s="1"/>
  <c r="R319" i="18"/>
  <c r="S319" i="18" s="1"/>
  <c r="R327" i="18"/>
  <c r="S327" i="18" s="1"/>
  <c r="R335" i="18"/>
  <c r="S335" i="18" s="1"/>
  <c r="Q40" i="18"/>
  <c r="Q54" i="18"/>
  <c r="Q167" i="18"/>
  <c r="R255" i="18"/>
  <c r="S255" i="18" s="1"/>
  <c r="Q311" i="18"/>
  <c r="Q343" i="18"/>
  <c r="Q375" i="18"/>
  <c r="R461" i="18"/>
  <c r="S461" i="18" s="1"/>
  <c r="R549" i="18"/>
  <c r="S549" i="18" s="1"/>
  <c r="Q87" i="18"/>
  <c r="Q227" i="18"/>
  <c r="R430" i="18"/>
  <c r="S430" i="18" s="1"/>
  <c r="Q131" i="18"/>
  <c r="R236" i="18"/>
  <c r="S236" i="18" s="1"/>
  <c r="R363" i="18"/>
  <c r="S363" i="18" s="1"/>
  <c r="R506" i="18"/>
  <c r="S506" i="18" s="1"/>
  <c r="Q56" i="18"/>
  <c r="R181" i="18"/>
  <c r="S181" i="18" s="1"/>
  <c r="R386" i="18"/>
  <c r="S386" i="18" s="1"/>
  <c r="R498" i="18"/>
  <c r="S498" i="18" s="1"/>
  <c r="R437" i="18"/>
  <c r="S437" i="18" s="1"/>
  <c r="Q133" i="18"/>
  <c r="Q58" i="18"/>
  <c r="Q141" i="18"/>
  <c r="R149" i="18"/>
  <c r="S149" i="18" s="1"/>
  <c r="R199" i="18"/>
  <c r="S199" i="18" s="1"/>
  <c r="R254" i="18"/>
  <c r="S254" i="18" s="1"/>
  <c r="R355" i="18"/>
  <c r="S355" i="18" s="1"/>
  <c r="R227" i="18"/>
  <c r="S227" i="18" s="1"/>
  <c r="Q371" i="18"/>
  <c r="R117" i="18"/>
  <c r="S117" i="18" s="1"/>
  <c r="Q180" i="18"/>
  <c r="R331" i="18"/>
  <c r="S331" i="18" s="1"/>
  <c r="Q236" i="18"/>
  <c r="Q312" i="18"/>
  <c r="Q384" i="18"/>
  <c r="Q320" i="18"/>
  <c r="Q394" i="18"/>
  <c r="Q581" i="18"/>
  <c r="R469" i="18"/>
  <c r="S469" i="18" s="1"/>
  <c r="R559" i="18"/>
  <c r="S559" i="18" s="1"/>
  <c r="Q538" i="18"/>
  <c r="Q427" i="18"/>
  <c r="R548" i="18"/>
  <c r="S548" i="18" s="1"/>
  <c r="Q587" i="18"/>
  <c r="R636" i="18"/>
  <c r="S636" i="18" s="1"/>
  <c r="Q422" i="18"/>
  <c r="Q584" i="18"/>
  <c r="Q46" i="18"/>
  <c r="R225" i="18"/>
  <c r="S225" i="18" s="1"/>
  <c r="R6" i="18"/>
  <c r="S6" i="18" s="1"/>
  <c r="Q251" i="18"/>
  <c r="Q441" i="18"/>
  <c r="Q208" i="18"/>
  <c r="Q245" i="18"/>
  <c r="R37" i="18"/>
  <c r="S37" i="18" s="1"/>
  <c r="Q45" i="18"/>
  <c r="Q68" i="18"/>
  <c r="R80" i="18"/>
  <c r="S80" i="18" s="1"/>
  <c r="Q88" i="18"/>
  <c r="R100" i="18"/>
  <c r="S100" i="18" s="1"/>
  <c r="Q104" i="18"/>
  <c r="R184" i="18"/>
  <c r="S184" i="18" s="1"/>
  <c r="Q209" i="18"/>
  <c r="Q217" i="18"/>
  <c r="R235" i="18"/>
  <c r="S235" i="18" s="1"/>
  <c r="Q260" i="18"/>
  <c r="R264" i="18"/>
  <c r="S264" i="18" s="1"/>
  <c r="Q529" i="18"/>
  <c r="R413" i="18"/>
  <c r="S413" i="18" s="1"/>
  <c r="R395" i="18"/>
  <c r="S395" i="18" s="1"/>
  <c r="R432" i="18"/>
  <c r="S432" i="18" s="1"/>
  <c r="R452" i="18"/>
  <c r="S452" i="18" s="1"/>
  <c r="Q178" i="18"/>
  <c r="Q294" i="18"/>
  <c r="R318" i="18"/>
  <c r="S318" i="18" s="1"/>
  <c r="Q326" i="18"/>
  <c r="R343" i="18"/>
  <c r="S343" i="18" s="1"/>
  <c r="Q147" i="18"/>
  <c r="Q135" i="18"/>
  <c r="R218" i="18"/>
  <c r="S218" i="18" s="1"/>
  <c r="Q295" i="18"/>
  <c r="Q327" i="18"/>
  <c r="Q359" i="18"/>
  <c r="R422" i="18"/>
  <c r="S422" i="18" s="1"/>
  <c r="R530" i="18"/>
  <c r="S530" i="18" s="1"/>
  <c r="R601" i="18"/>
  <c r="S601" i="18" s="1"/>
  <c r="R210" i="18"/>
  <c r="S210" i="18" s="1"/>
  <c r="R283" i="18"/>
  <c r="S283" i="18" s="1"/>
  <c r="R522" i="18"/>
  <c r="S522" i="18" s="1"/>
  <c r="R186" i="18"/>
  <c r="S186" i="18" s="1"/>
  <c r="Q315" i="18"/>
  <c r="R398" i="18"/>
  <c r="S398" i="18" s="1"/>
  <c r="Q636" i="18"/>
  <c r="Q153" i="18"/>
  <c r="Q231" i="18"/>
  <c r="R417" i="18"/>
  <c r="S417" i="18" s="1"/>
  <c r="Q323" i="18"/>
  <c r="R379" i="18"/>
  <c r="S379" i="18" s="1"/>
  <c r="Q50" i="18"/>
  <c r="Q165" i="18"/>
  <c r="Q12" i="18"/>
  <c r="Q211" i="18"/>
  <c r="Q263" i="18"/>
  <c r="R17" i="18"/>
  <c r="S17" i="18" s="1"/>
  <c r="R54" i="18"/>
  <c r="S54" i="18" s="1"/>
  <c r="R87" i="18"/>
  <c r="S87" i="18" s="1"/>
  <c r="R153" i="18"/>
  <c r="S153" i="18" s="1"/>
  <c r="Q256" i="18"/>
  <c r="Q220" i="18"/>
  <c r="Q363" i="18"/>
  <c r="R412" i="18"/>
  <c r="S412" i="18" s="1"/>
  <c r="R546" i="18"/>
  <c r="S546" i="18" s="1"/>
  <c r="Q555" i="18"/>
  <c r="Q336" i="18"/>
  <c r="Q352" i="18"/>
  <c r="R573" i="18"/>
  <c r="S573" i="18" s="1"/>
  <c r="Q386" i="18"/>
  <c r="R537" i="18"/>
  <c r="S537" i="18" s="1"/>
  <c r="Q479" i="18"/>
  <c r="Q582" i="18"/>
  <c r="Q474" i="18"/>
  <c r="Q569" i="18"/>
  <c r="Q601" i="18"/>
  <c r="Q390" i="18"/>
  <c r="Q514" i="18"/>
  <c r="R10" i="18"/>
  <c r="S10" i="18" s="1"/>
  <c r="Q271" i="18"/>
  <c r="Q240" i="18"/>
  <c r="R187" i="18"/>
  <c r="S187" i="18" s="1"/>
  <c r="Q259" i="18"/>
  <c r="Q404" i="18"/>
  <c r="R201" i="18"/>
  <c r="S201" i="18" s="1"/>
  <c r="Q233" i="18"/>
  <c r="Q22" i="18"/>
  <c r="R435" i="18"/>
  <c r="S435" i="18" s="1"/>
  <c r="R41" i="18"/>
  <c r="S41" i="18" s="1"/>
  <c r="R64" i="18"/>
  <c r="S64" i="18" s="1"/>
  <c r="R84" i="18"/>
  <c r="S84" i="18" s="1"/>
  <c r="Q92" i="18"/>
  <c r="R177" i="18"/>
  <c r="S177" i="18" s="1"/>
  <c r="Q216" i="18"/>
  <c r="R25" i="18"/>
  <c r="S25" i="18" s="1"/>
  <c r="R29" i="18"/>
  <c r="S29" i="18" s="1"/>
  <c r="R33" i="18"/>
  <c r="S33" i="18" s="1"/>
  <c r="R192" i="18"/>
  <c r="S192" i="18" s="1"/>
  <c r="Q224" i="18"/>
  <c r="Q239" i="18"/>
  <c r="R557" i="18"/>
  <c r="S557" i="18" s="1"/>
  <c r="R396" i="18"/>
  <c r="S396" i="18" s="1"/>
  <c r="R424" i="18"/>
  <c r="S424" i="18" s="1"/>
  <c r="Q194" i="18"/>
  <c r="Q218" i="18"/>
  <c r="R302" i="18"/>
  <c r="S302" i="18" s="1"/>
  <c r="Q310" i="18"/>
  <c r="R334" i="18"/>
  <c r="S334" i="18" s="1"/>
  <c r="Q342" i="18"/>
  <c r="Q350" i="18"/>
  <c r="Q358" i="18"/>
  <c r="Q366" i="18"/>
  <c r="Q374" i="18"/>
  <c r="Q382" i="18"/>
  <c r="R521" i="18"/>
  <c r="S521" i="18" s="1"/>
  <c r="Q497" i="18"/>
  <c r="Q505" i="18"/>
  <c r="Q473" i="18"/>
  <c r="R542" i="18"/>
  <c r="S542" i="18" s="1"/>
  <c r="Q472" i="18"/>
  <c r="R496" i="18"/>
  <c r="S496" i="18" s="1"/>
  <c r="Q504" i="18"/>
  <c r="R528" i="18"/>
  <c r="S528" i="18" s="1"/>
  <c r="Q545" i="18"/>
  <c r="R563" i="18"/>
  <c r="S563" i="18" s="1"/>
  <c r="Q570" i="18"/>
  <c r="Q558" i="18"/>
  <c r="Q600" i="18"/>
  <c r="R572" i="18"/>
  <c r="S572" i="18" s="1"/>
  <c r="Q592" i="18"/>
  <c r="R608" i="18"/>
  <c r="S608" i="18" s="1"/>
  <c r="R591" i="18"/>
  <c r="S591" i="18" s="1"/>
  <c r="Q599" i="18"/>
  <c r="R52" i="18"/>
  <c r="S52" i="18" s="1"/>
  <c r="R60" i="18"/>
  <c r="S60" i="18" s="1"/>
  <c r="Q192" i="18"/>
  <c r="Q264" i="18"/>
  <c r="R579" i="18"/>
  <c r="S579" i="18" s="1"/>
  <c r="Q452" i="18"/>
  <c r="Q186" i="18"/>
  <c r="R294" i="18"/>
  <c r="S294" i="18" s="1"/>
  <c r="R326" i="18"/>
  <c r="S326" i="18" s="1"/>
  <c r="Q445" i="18"/>
  <c r="Q564" i="18"/>
  <c r="R497" i="18"/>
  <c r="S497" i="18" s="1"/>
  <c r="R505" i="18"/>
  <c r="S505" i="18" s="1"/>
  <c r="R473" i="18"/>
  <c r="S473" i="18" s="1"/>
  <c r="R488" i="18"/>
  <c r="S488" i="18" s="1"/>
  <c r="R172" i="18"/>
  <c r="S172" i="18" s="1"/>
  <c r="Q151" i="18"/>
  <c r="R243" i="18"/>
  <c r="S243" i="18" s="1"/>
  <c r="Q303" i="18"/>
  <c r="Q335" i="18"/>
  <c r="Q367" i="18"/>
  <c r="R433" i="18"/>
  <c r="S433" i="18" s="1"/>
  <c r="R538" i="18"/>
  <c r="S538" i="18" s="1"/>
  <c r="Q52" i="18"/>
  <c r="Q213" i="18"/>
  <c r="R390" i="18"/>
  <c r="S390" i="18" s="1"/>
  <c r="R584" i="18"/>
  <c r="S584" i="18" s="1"/>
  <c r="R234" i="18"/>
  <c r="S234" i="18" s="1"/>
  <c r="R339" i="18"/>
  <c r="S339" i="18" s="1"/>
  <c r="Q403" i="18"/>
  <c r="Q31" i="18"/>
  <c r="R178" i="18"/>
  <c r="S178" i="18" s="1"/>
  <c r="Q277" i="18"/>
  <c r="R474" i="18"/>
  <c r="S474" i="18" s="1"/>
  <c r="R399" i="18"/>
  <c r="S399" i="18" s="1"/>
  <c r="R347" i="18"/>
  <c r="S347" i="18" s="1"/>
  <c r="Q129" i="18"/>
  <c r="Q27" i="18"/>
  <c r="Q179" i="18"/>
  <c r="R288" i="18"/>
  <c r="S288" i="18" s="1"/>
  <c r="Q275" i="18"/>
  <c r="R282" i="18"/>
  <c r="S282" i="18" s="1"/>
  <c r="Q344" i="18"/>
  <c r="Q567" i="18"/>
  <c r="Q304" i="18"/>
  <c r="Q339" i="18"/>
  <c r="Q368" i="18"/>
  <c r="Q577" i="18"/>
  <c r="R541" i="18"/>
  <c r="S541" i="18" s="1"/>
  <c r="Q506" i="18"/>
  <c r="Q417" i="18"/>
  <c r="Q477" i="18"/>
  <c r="R408" i="18"/>
  <c r="S408" i="18" s="1"/>
  <c r="Q490" i="18"/>
  <c r="Q522" i="18"/>
  <c r="Q461" i="18"/>
  <c r="Q549" i="18"/>
  <c r="Q42" i="18"/>
  <c r="Q6" i="18"/>
  <c r="R193" i="18"/>
  <c r="S193" i="18" s="1"/>
  <c r="R251" i="18"/>
  <c r="S251" i="18" s="1"/>
  <c r="R285" i="18"/>
  <c r="S285" i="18" s="1"/>
  <c r="Q201" i="18"/>
  <c r="R238" i="18"/>
  <c r="S238" i="18" s="1"/>
  <c r="R18" i="18"/>
  <c r="S18" i="18" s="1"/>
  <c r="Q76" i="18"/>
  <c r="Q270" i="18"/>
  <c r="Q279" i="18"/>
  <c r="Q41" i="18"/>
  <c r="R68" i="18"/>
  <c r="S68" i="18" s="1"/>
  <c r="Q84" i="18"/>
  <c r="Q96" i="18"/>
  <c r="R104" i="18"/>
  <c r="S104" i="18" s="1"/>
  <c r="Q177" i="18"/>
  <c r="Q35" i="18"/>
  <c r="R48" i="18"/>
  <c r="S48" i="18" s="1"/>
  <c r="R56" i="18"/>
  <c r="S56" i="18" s="1"/>
  <c r="R246" i="18"/>
  <c r="S246" i="18" s="1"/>
  <c r="Q432" i="18"/>
  <c r="Q210" i="18"/>
  <c r="Q302" i="18"/>
  <c r="Q334" i="18"/>
  <c r="Q481" i="18"/>
  <c r="R459" i="18"/>
  <c r="S459" i="18" s="1"/>
  <c r="Q542" i="18"/>
  <c r="Q123" i="18"/>
  <c r="Q319" i="18"/>
  <c r="R593" i="18"/>
  <c r="S593" i="18" s="1"/>
  <c r="Q171" i="18"/>
  <c r="Q137" i="18"/>
  <c r="R604" i="18"/>
  <c r="S604" i="18" s="1"/>
  <c r="R215" i="18"/>
  <c r="S215" i="18" s="1"/>
  <c r="R95" i="18"/>
  <c r="S95" i="18" s="1"/>
  <c r="R286" i="18"/>
  <c r="S286" i="18" s="1"/>
  <c r="Q537" i="18"/>
  <c r="Q376" i="18"/>
  <c r="R46" i="18"/>
  <c r="S46" i="18" s="1"/>
  <c r="Q272" i="18"/>
  <c r="R219" i="18"/>
  <c r="S219" i="18" s="1"/>
  <c r="R233" i="18"/>
  <c r="S233" i="18" s="1"/>
  <c r="R72" i="18"/>
  <c r="S72" i="18" s="1"/>
  <c r="R92" i="18"/>
  <c r="S92" i="18" s="1"/>
  <c r="Q266" i="18"/>
  <c r="Q226" i="18"/>
  <c r="R258" i="18"/>
  <c r="S258" i="18" s="1"/>
  <c r="R277" i="18"/>
  <c r="S277" i="18" s="1"/>
  <c r="Q283" i="18"/>
  <c r="R310" i="18"/>
  <c r="S310" i="18" s="1"/>
  <c r="R350" i="18"/>
  <c r="S350" i="18" s="1"/>
  <c r="R367" i="18"/>
  <c r="S367" i="18" s="1"/>
  <c r="R382" i="18"/>
  <c r="S382" i="18" s="1"/>
  <c r="R481" i="18"/>
  <c r="S481" i="18" s="1"/>
  <c r="R513" i="18"/>
  <c r="S513" i="18" s="1"/>
  <c r="Q535" i="18"/>
  <c r="R480" i="18"/>
  <c r="S480" i="18" s="1"/>
  <c r="R520" i="18"/>
  <c r="S520" i="18" s="1"/>
  <c r="R543" i="18"/>
  <c r="S543" i="18" s="1"/>
  <c r="Q580" i="18"/>
  <c r="R592" i="18"/>
  <c r="S592" i="18" s="1"/>
  <c r="R599" i="18"/>
  <c r="S599" i="18" s="1"/>
  <c r="R125" i="18"/>
  <c r="S125" i="18" s="1"/>
  <c r="Q593" i="18"/>
  <c r="Q225" i="18"/>
  <c r="R112" i="18"/>
  <c r="S112" i="18" s="1"/>
  <c r="Q413" i="18"/>
  <c r="R375" i="18"/>
  <c r="S375" i="18" s="1"/>
  <c r="R535" i="18"/>
  <c r="S535" i="18" s="1"/>
  <c r="R558" i="18"/>
  <c r="S558" i="18" s="1"/>
  <c r="Q119" i="18"/>
  <c r="Q351" i="18"/>
  <c r="Q149" i="18"/>
  <c r="Q299" i="18"/>
  <c r="Q195" i="18"/>
  <c r="R169" i="18"/>
  <c r="S169" i="18" s="1"/>
  <c r="R195" i="18"/>
  <c r="S195" i="18" s="1"/>
  <c r="R403" i="18"/>
  <c r="S403" i="18" s="1"/>
  <c r="Q419" i="18"/>
  <c r="R440" i="18"/>
  <c r="S440" i="18" s="1"/>
  <c r="Q573" i="18"/>
  <c r="Q430" i="18"/>
  <c r="Q559" i="18"/>
  <c r="Q509" i="18"/>
  <c r="R22" i="18"/>
  <c r="S22" i="18" s="1"/>
  <c r="Q100" i="18"/>
  <c r="R239" i="18"/>
  <c r="S239" i="18" s="1"/>
  <c r="R359" i="18"/>
  <c r="S359" i="18" s="1"/>
  <c r="R374" i="18"/>
  <c r="S374" i="18" s="1"/>
  <c r="R445" i="18"/>
  <c r="S445" i="18" s="1"/>
  <c r="Q489" i="18"/>
  <c r="R423" i="18"/>
  <c r="S423" i="18" s="1"/>
  <c r="Q521" i="18"/>
  <c r="Q459" i="18"/>
  <c r="R444" i="18"/>
  <c r="S444" i="18" s="1"/>
  <c r="Q480" i="18"/>
  <c r="Q496" i="18"/>
  <c r="R512" i="18"/>
  <c r="S512" i="18" s="1"/>
  <c r="Q520" i="18"/>
  <c r="R545" i="18"/>
  <c r="S545" i="18" s="1"/>
  <c r="Q563" i="18"/>
  <c r="Q543" i="18"/>
  <c r="Q572" i="18"/>
  <c r="Q624" i="18"/>
  <c r="Q187" i="18"/>
  <c r="R108" i="18"/>
  <c r="S108" i="18" s="1"/>
  <c r="Q557" i="18"/>
  <c r="R460" i="18"/>
  <c r="S460" i="18" s="1"/>
  <c r="R504" i="18"/>
  <c r="S504" i="18" s="1"/>
  <c r="R580" i="18"/>
  <c r="S580" i="18" s="1"/>
  <c r="Q203" i="18"/>
  <c r="Q383" i="18"/>
  <c r="Q250" i="18"/>
  <c r="R394" i="18"/>
  <c r="S394" i="18" s="1"/>
  <c r="R409" i="18"/>
  <c r="S409" i="18" s="1"/>
  <c r="Q237" i="18"/>
  <c r="Q247" i="18"/>
  <c r="R269" i="18"/>
  <c r="S269" i="18" s="1"/>
  <c r="R581" i="18"/>
  <c r="S581" i="18" s="1"/>
  <c r="R562" i="18"/>
  <c r="S562" i="18" s="1"/>
  <c r="Q594" i="18"/>
  <c r="R259" i="18"/>
  <c r="S259" i="18" s="1"/>
  <c r="Q252" i="18"/>
  <c r="R278" i="18"/>
  <c r="S278" i="18" s="1"/>
  <c r="R14" i="18"/>
  <c r="S14" i="18" s="1"/>
  <c r="R115" i="18"/>
  <c r="S115" i="18" s="1"/>
  <c r="R119" i="18"/>
  <c r="S119" i="18" s="1"/>
  <c r="R123" i="18"/>
  <c r="S123" i="18" s="1"/>
  <c r="R127" i="18"/>
  <c r="S127" i="18" s="1"/>
  <c r="R131" i="18"/>
  <c r="S131" i="18" s="1"/>
  <c r="R135" i="18"/>
  <c r="S135" i="18" s="1"/>
  <c r="R139" i="18"/>
  <c r="S139" i="18" s="1"/>
  <c r="R143" i="18"/>
  <c r="S143" i="18" s="1"/>
  <c r="R147" i="18"/>
  <c r="S147" i="18" s="1"/>
  <c r="R151" i="18"/>
  <c r="S151" i="18" s="1"/>
  <c r="R155" i="18"/>
  <c r="S155" i="18" s="1"/>
  <c r="R159" i="18"/>
  <c r="S159" i="18" s="1"/>
  <c r="R163" i="18"/>
  <c r="S163" i="18" s="1"/>
  <c r="R167" i="18"/>
  <c r="S167" i="18" s="1"/>
  <c r="R171" i="18"/>
  <c r="S171" i="18" s="1"/>
  <c r="R185" i="18"/>
  <c r="S185" i="18" s="1"/>
  <c r="R260" i="18"/>
  <c r="S260" i="18" s="1"/>
  <c r="Q395" i="18"/>
  <c r="Q318" i="18"/>
  <c r="R342" i="18"/>
  <c r="S342" i="18" s="1"/>
  <c r="R351" i="18"/>
  <c r="S351" i="18" s="1"/>
  <c r="R366" i="18"/>
  <c r="S366" i="18" s="1"/>
  <c r="R383" i="18"/>
  <c r="S383" i="18" s="1"/>
  <c r="Q460" i="18"/>
  <c r="R489" i="18"/>
  <c r="S489" i="18" s="1"/>
  <c r="Q423" i="18"/>
  <c r="R564" i="18"/>
  <c r="S564" i="18" s="1"/>
  <c r="R451" i="18"/>
  <c r="S451" i="18" s="1"/>
  <c r="Q444" i="18"/>
  <c r="R472" i="18"/>
  <c r="S472" i="18" s="1"/>
  <c r="Q512" i="18"/>
  <c r="R600" i="18"/>
  <c r="S600" i="18" s="1"/>
  <c r="R624" i="18"/>
  <c r="S624" i="18" s="1"/>
  <c r="Q608" i="18"/>
  <c r="Q591" i="18"/>
  <c r="R607" i="18"/>
  <c r="S607" i="18" s="1"/>
  <c r="Q286" i="18"/>
  <c r="R482" i="18"/>
  <c r="S482" i="18" s="1"/>
  <c r="R477" i="18"/>
  <c r="S477" i="18" s="1"/>
  <c r="R569" i="18"/>
  <c r="S569" i="18" s="1"/>
  <c r="R587" i="18"/>
  <c r="S587" i="18" s="1"/>
  <c r="Q161" i="18"/>
  <c r="R157" i="18"/>
  <c r="S157" i="18" s="1"/>
  <c r="R137" i="18"/>
  <c r="S137" i="18" s="1"/>
  <c r="Q406" i="18"/>
  <c r="Q10" i="18"/>
  <c r="Q176" i="18"/>
  <c r="R216" i="18"/>
  <c r="S216" i="18" s="1"/>
  <c r="R224" i="18"/>
  <c r="S224" i="18" s="1"/>
  <c r="R358" i="18"/>
  <c r="S358" i="18" s="1"/>
  <c r="Q451" i="18"/>
  <c r="Q513" i="18"/>
  <c r="Q488" i="18"/>
  <c r="Q528" i="18"/>
  <c r="R570" i="18"/>
  <c r="S570" i="18" s="1"/>
  <c r="Q536" i="18"/>
  <c r="Q607" i="18"/>
  <c r="R626" i="18"/>
  <c r="S626" i="18" s="1"/>
  <c r="Q612" i="18"/>
  <c r="Q385" i="18"/>
  <c r="R462" i="18"/>
  <c r="S462" i="18" s="1"/>
  <c r="R69" i="18"/>
  <c r="S69" i="18" s="1"/>
  <c r="R329" i="18"/>
  <c r="S329" i="18" s="1"/>
  <c r="Q73" i="18"/>
  <c r="Q19" i="18"/>
  <c r="R207" i="18"/>
  <c r="S207" i="18" s="1"/>
  <c r="R531" i="18"/>
  <c r="S531" i="18" s="1"/>
  <c r="Q369" i="18"/>
  <c r="R491" i="18"/>
  <c r="S491" i="18" s="1"/>
  <c r="R414" i="18"/>
  <c r="S414" i="18" s="1"/>
  <c r="Q575" i="18"/>
  <c r="R101" i="18"/>
  <c r="S101" i="18" s="1"/>
  <c r="R483" i="18"/>
  <c r="S483" i="18" s="1"/>
  <c r="R517" i="18"/>
  <c r="S517" i="18" s="1"/>
  <c r="Q434" i="18"/>
  <c r="R93" i="18"/>
  <c r="S93" i="18" s="1"/>
  <c r="Q622" i="18"/>
  <c r="Q71" i="18"/>
  <c r="R456" i="18"/>
  <c r="S456" i="18" s="1"/>
  <c r="Q414" i="18"/>
  <c r="Q321" i="18"/>
  <c r="Q405" i="18"/>
  <c r="R622" i="18"/>
  <c r="S622" i="18" s="1"/>
  <c r="Q583" i="18"/>
  <c r="Q533" i="18"/>
  <c r="Q531" i="18"/>
  <c r="Q69" i="18"/>
  <c r="Q391" i="18"/>
  <c r="Q23" i="18"/>
  <c r="R616" i="18"/>
  <c r="S616" i="18" s="1"/>
  <c r="Q77" i="18"/>
  <c r="Q291" i="18"/>
  <c r="Q89" i="18"/>
  <c r="R8" i="18"/>
  <c r="S8" i="18" s="1"/>
  <c r="Q329" i="18"/>
  <c r="R630" i="18"/>
  <c r="S630" i="18" s="1"/>
  <c r="R191" i="18"/>
  <c r="S191" i="18" s="1"/>
  <c r="R585" i="18"/>
  <c r="S585" i="18" s="1"/>
  <c r="Q101" i="18"/>
  <c r="Q483" i="18"/>
  <c r="Q448" i="18"/>
  <c r="Q446" i="18"/>
  <c r="R539" i="18"/>
  <c r="S539" i="18" s="1"/>
  <c r="Q487" i="18"/>
  <c r="Q454" i="18"/>
  <c r="Q325" i="18"/>
  <c r="Q197" i="18"/>
  <c r="Q602" i="18"/>
  <c r="Q590" i="18"/>
  <c r="Q515" i="18"/>
  <c r="R173" i="18"/>
  <c r="S173" i="18" s="1"/>
  <c r="Q317" i="18"/>
  <c r="R21" i="18"/>
  <c r="S21" i="18" s="1"/>
  <c r="Q511" i="18"/>
  <c r="R426" i="18"/>
  <c r="S426" i="18" s="1"/>
  <c r="Q420" i="18"/>
  <c r="Q333" i="18"/>
  <c r="Q341" i="18"/>
  <c r="R83" i="18"/>
  <c r="S83" i="18" s="1"/>
  <c r="Q175" i="18"/>
  <c r="R620" i="18"/>
  <c r="S620" i="18" s="1"/>
  <c r="R552" i="18"/>
  <c r="S552" i="18" s="1"/>
  <c r="R464" i="18"/>
  <c r="S464" i="18" s="1"/>
  <c r="Q527" i="18"/>
  <c r="R111" i="18"/>
  <c r="S111" i="18" s="1"/>
  <c r="R44" i="18"/>
  <c r="S44" i="18" s="1"/>
  <c r="R262" i="18"/>
  <c r="S262" i="18" s="1"/>
  <c r="R36" i="18"/>
  <c r="S36" i="18" s="1"/>
  <c r="Q544" i="18"/>
  <c r="Q476" i="18"/>
  <c r="Q346" i="18"/>
  <c r="Q162" i="18"/>
  <c r="Q130" i="18"/>
  <c r="Q90" i="18"/>
  <c r="Q623" i="18"/>
  <c r="Q629" i="18"/>
  <c r="R401" i="18"/>
  <c r="S401" i="18" s="1"/>
  <c r="R257" i="18"/>
  <c r="S257" i="18" s="1"/>
  <c r="Q421" i="18"/>
  <c r="Q516" i="18"/>
  <c r="Q324" i="18"/>
  <c r="R280" i="18"/>
  <c r="S280" i="18" s="1"/>
  <c r="R248" i="18"/>
  <c r="S248" i="18" s="1"/>
  <c r="Q142" i="18"/>
  <c r="Q47" i="18"/>
  <c r="Q13" i="18"/>
  <c r="Q5" i="18"/>
  <c r="Q241" i="18"/>
  <c r="R253" i="18"/>
  <c r="S253" i="18" s="1"/>
  <c r="Q94" i="18"/>
  <c r="Q62" i="18"/>
  <c r="Q24" i="18"/>
  <c r="R261" i="18"/>
  <c r="S261" i="18" s="1"/>
  <c r="Q637" i="18"/>
  <c r="R337" i="18"/>
  <c r="S337" i="18" s="1"/>
  <c r="Q63" i="18"/>
  <c r="R291" i="18"/>
  <c r="S291" i="18" s="1"/>
  <c r="Q436" i="18"/>
  <c r="Q65" i="18"/>
  <c r="Q297" i="18"/>
  <c r="Q630" i="18"/>
  <c r="R365" i="18"/>
  <c r="S365" i="18" s="1"/>
  <c r="Q638" i="18"/>
  <c r="R97" i="18"/>
  <c r="S97" i="18" s="1"/>
  <c r="R77" i="18"/>
  <c r="S77" i="18" s="1"/>
  <c r="R377" i="18"/>
  <c r="S377" i="18" s="1"/>
  <c r="R391" i="18"/>
  <c r="S391" i="18" s="1"/>
  <c r="Q353" i="18"/>
  <c r="Q640" i="18"/>
  <c r="R446" i="18"/>
  <c r="S446" i="18" s="1"/>
  <c r="Q610" i="18"/>
  <c r="Q418" i="18"/>
  <c r="R23" i="18"/>
  <c r="S23" i="18" s="1"/>
  <c r="R533" i="18"/>
  <c r="S533" i="18" s="1"/>
  <c r="Q103" i="18"/>
  <c r="Q571" i="18"/>
  <c r="R63" i="18"/>
  <c r="S63" i="18" s="1"/>
  <c r="R65" i="18"/>
  <c r="S65" i="18" s="1"/>
  <c r="R638" i="18"/>
  <c r="S638" i="18" s="1"/>
  <c r="Q462" i="18"/>
  <c r="Q276" i="18"/>
  <c r="R393" i="18"/>
  <c r="S393" i="18" s="1"/>
  <c r="R73" i="18"/>
  <c r="S73" i="18" s="1"/>
  <c r="R345" i="18"/>
  <c r="S345" i="18" s="1"/>
  <c r="R410" i="18"/>
  <c r="S410" i="18" s="1"/>
  <c r="R628" i="18"/>
  <c r="S628" i="18" s="1"/>
  <c r="Q337" i="18"/>
  <c r="Q491" i="18"/>
  <c r="Q517" i="18"/>
  <c r="Q361" i="18"/>
  <c r="Q313" i="18"/>
  <c r="R297" i="18"/>
  <c r="S297" i="18" s="1"/>
  <c r="Q523" i="18"/>
  <c r="Q387" i="18"/>
  <c r="R467" i="18"/>
  <c r="S467" i="18" s="1"/>
  <c r="Q93" i="18"/>
  <c r="R640" i="18"/>
  <c r="S640" i="18" s="1"/>
  <c r="R448" i="18"/>
  <c r="S448" i="18" s="1"/>
  <c r="Q618" i="18"/>
  <c r="R507" i="18"/>
  <c r="S507" i="18" s="1"/>
  <c r="R501" i="18"/>
  <c r="S501" i="18" s="1"/>
  <c r="R301" i="18"/>
  <c r="S301" i="18" s="1"/>
  <c r="Q4" i="18"/>
  <c r="Q107" i="18"/>
  <c r="Q614" i="18"/>
  <c r="Q525" i="18"/>
  <c r="R293" i="18"/>
  <c r="S293" i="18" s="1"/>
  <c r="Q67" i="18"/>
  <c r="R189" i="18"/>
  <c r="S189" i="18" s="1"/>
  <c r="Q632" i="18"/>
  <c r="R495" i="18"/>
  <c r="S495" i="18" s="1"/>
  <c r="R373" i="18"/>
  <c r="S373" i="18" s="1"/>
  <c r="R349" i="18"/>
  <c r="S349" i="18" s="1"/>
  <c r="R428" i="18"/>
  <c r="S428" i="18" s="1"/>
  <c r="R229" i="18"/>
  <c r="S229" i="18" s="1"/>
  <c r="R221" i="18"/>
  <c r="S221" i="18" s="1"/>
  <c r="Q75" i="18"/>
  <c r="Q596" i="18"/>
  <c r="R519" i="18"/>
  <c r="S519" i="18" s="1"/>
  <c r="Q634" i="18"/>
  <c r="R357" i="18"/>
  <c r="S357" i="18" s="1"/>
  <c r="Q99" i="18"/>
  <c r="R309" i="18"/>
  <c r="S309" i="18" s="1"/>
  <c r="Q91" i="18"/>
  <c r="R627" i="18"/>
  <c r="S627" i="18" s="1"/>
  <c r="Q560" i="18"/>
  <c r="R378" i="18"/>
  <c r="S378" i="18" s="1"/>
  <c r="R314" i="18"/>
  <c r="S314" i="18" s="1"/>
  <c r="R146" i="18"/>
  <c r="S146" i="18" s="1"/>
  <c r="R308" i="18"/>
  <c r="S308" i="18" s="1"/>
  <c r="R74" i="18"/>
  <c r="S74" i="18" s="1"/>
  <c r="R639" i="18"/>
  <c r="S639" i="18" s="1"/>
  <c r="R449" i="18"/>
  <c r="S449" i="18" s="1"/>
  <c r="R281" i="18"/>
  <c r="S281" i="18" s="1"/>
  <c r="Q443" i="18"/>
  <c r="Q442" i="18"/>
  <c r="R356" i="18"/>
  <c r="S356" i="18" s="1"/>
  <c r="R292" i="18"/>
  <c r="S292" i="18" s="1"/>
  <c r="Q274" i="18"/>
  <c r="R158" i="18"/>
  <c r="S158" i="18" s="1"/>
  <c r="Q205" i="18"/>
  <c r="Q79" i="18"/>
  <c r="R81" i="18"/>
  <c r="S81" i="18" s="1"/>
  <c r="R550" i="18"/>
  <c r="S550" i="18" s="1"/>
  <c r="R583" i="18"/>
  <c r="S583" i="18" s="1"/>
  <c r="R85" i="18"/>
  <c r="S85" i="18" s="1"/>
  <c r="R89" i="18"/>
  <c r="S89" i="18" s="1"/>
  <c r="R361" i="18"/>
  <c r="S361" i="18" s="1"/>
  <c r="R405" i="18"/>
  <c r="S405" i="18" s="1"/>
  <c r="R485" i="18"/>
  <c r="S485" i="18" s="1"/>
  <c r="R38" i="18"/>
  <c r="S38" i="18" s="1"/>
  <c r="R606" i="18"/>
  <c r="S606" i="18" s="1"/>
  <c r="Q628" i="18"/>
  <c r="R276" i="18"/>
  <c r="S276" i="18" s="1"/>
  <c r="R503" i="18"/>
  <c r="S503" i="18" s="1"/>
  <c r="Q16" i="18"/>
  <c r="Q450" i="18"/>
  <c r="R313" i="18"/>
  <c r="S313" i="18" s="1"/>
  <c r="Q244" i="18"/>
  <c r="R458" i="18"/>
  <c r="S458" i="18" s="1"/>
  <c r="Q456" i="18"/>
  <c r="R205" i="18"/>
  <c r="S205" i="18" s="1"/>
  <c r="R475" i="18"/>
  <c r="S475" i="18" s="1"/>
  <c r="Q207" i="18"/>
  <c r="Q550" i="18"/>
  <c r="R499" i="18"/>
  <c r="S499" i="18" s="1"/>
  <c r="R105" i="18"/>
  <c r="S105" i="18" s="1"/>
  <c r="R103" i="18"/>
  <c r="S103" i="18" s="1"/>
  <c r="Q466" i="18"/>
  <c r="R385" i="18"/>
  <c r="S385" i="18" s="1"/>
  <c r="Q81" i="18"/>
  <c r="R575" i="18"/>
  <c r="S575" i="18" s="1"/>
  <c r="Q284" i="18"/>
  <c r="Q381" i="18"/>
  <c r="R436" i="18"/>
  <c r="S436" i="18" s="1"/>
  <c r="R19" i="18"/>
  <c r="S19" i="18" s="1"/>
  <c r="R369" i="18"/>
  <c r="S369" i="18" s="1"/>
  <c r="Q458" i="18"/>
  <c r="Q365" i="18"/>
  <c r="R387" i="18"/>
  <c r="S387" i="18" s="1"/>
  <c r="R353" i="18"/>
  <c r="S353" i="18" s="1"/>
  <c r="Q85" i="18"/>
  <c r="Q223" i="18"/>
  <c r="Q503" i="18"/>
  <c r="R618" i="18"/>
  <c r="S618" i="18" s="1"/>
  <c r="Q507" i="18"/>
  <c r="Q501" i="18"/>
  <c r="Q301" i="18"/>
  <c r="R4" i="18"/>
  <c r="S4" i="18" s="1"/>
  <c r="R107" i="18"/>
  <c r="S107" i="18" s="1"/>
  <c r="R614" i="18"/>
  <c r="S614" i="18" s="1"/>
  <c r="R525" i="18"/>
  <c r="S525" i="18" s="1"/>
  <c r="Q293" i="18"/>
  <c r="R67" i="18"/>
  <c r="S67" i="18" s="1"/>
  <c r="Q189" i="18"/>
  <c r="R632" i="18"/>
  <c r="S632" i="18" s="1"/>
  <c r="Q495" i="18"/>
  <c r="Q373" i="18"/>
  <c r="Q349" i="18"/>
  <c r="Q428" i="18"/>
  <c r="Q229" i="18"/>
  <c r="Q221" i="18"/>
  <c r="R75" i="18"/>
  <c r="S75" i="18" s="1"/>
  <c r="R596" i="18"/>
  <c r="S596" i="18" s="1"/>
  <c r="Q519" i="18"/>
  <c r="R634" i="18"/>
  <c r="S634" i="18" s="1"/>
  <c r="Q357" i="18"/>
  <c r="R99" i="18"/>
  <c r="S99" i="18" s="1"/>
  <c r="Q309" i="18"/>
  <c r="R91" i="18"/>
  <c r="S91" i="18" s="1"/>
  <c r="Q627" i="18"/>
  <c r="R560" i="18"/>
  <c r="S560" i="18" s="1"/>
  <c r="Q378" i="18"/>
  <c r="Q314" i="18"/>
  <c r="Q146" i="18"/>
  <c r="Q308" i="18"/>
  <c r="Q74" i="18"/>
  <c r="Q639" i="18"/>
  <c r="Q449" i="18"/>
  <c r="Q281" i="18"/>
  <c r="R443" i="18"/>
  <c r="S443" i="18" s="1"/>
  <c r="R442" i="18"/>
  <c r="S442" i="18" s="1"/>
  <c r="Q356" i="18"/>
  <c r="Q292" i="18"/>
  <c r="R274" i="18"/>
  <c r="S274" i="18" s="1"/>
  <c r="Q158" i="18"/>
  <c r="Q126" i="18"/>
  <c r="Q28" i="18"/>
  <c r="Q9" i="18"/>
  <c r="R273" i="18"/>
  <c r="S273" i="18" s="1"/>
  <c r="Q338" i="18"/>
  <c r="Q110" i="18"/>
  <c r="Q78" i="18"/>
  <c r="Q232" i="18"/>
  <c r="Q370" i="18"/>
  <c r="Q609" i="18"/>
  <c r="Q597" i="18"/>
  <c r="Q595" i="18"/>
  <c r="Q613" i="18"/>
  <c r="R554" i="18"/>
  <c r="S554" i="18" s="1"/>
  <c r="Q526" i="18"/>
  <c r="Q553" i="18"/>
  <c r="Q429" i="18"/>
  <c r="Q407" i="18"/>
  <c r="Q415" i="18"/>
  <c r="Q51" i="18"/>
  <c r="Q61" i="18"/>
  <c r="Q49" i="18"/>
  <c r="Q15" i="18"/>
  <c r="Q340" i="18"/>
  <c r="Q200" i="18"/>
  <c r="Q20" i="18"/>
  <c r="Q603" i="18"/>
  <c r="R565" i="18"/>
  <c r="S565" i="18" s="1"/>
  <c r="Q588" i="18"/>
  <c r="Q625" i="18"/>
  <c r="Q611" i="18"/>
  <c r="Q633" i="18"/>
  <c r="Q576" i="18"/>
  <c r="Q484" i="18"/>
  <c r="Q518" i="18"/>
  <c r="Q494" i="18"/>
  <c r="Q455" i="18"/>
  <c r="Q524" i="18"/>
  <c r="Q182" i="18"/>
  <c r="Q154" i="18"/>
  <c r="Q122" i="18"/>
  <c r="Q206" i="18"/>
  <c r="Q152" i="18"/>
  <c r="Q128" i="18"/>
  <c r="Q34" i="18"/>
  <c r="Q354" i="18"/>
  <c r="Q168" i="18"/>
  <c r="Q148" i="18"/>
  <c r="Q136" i="18"/>
  <c r="Q30" i="18"/>
  <c r="Q447" i="18"/>
  <c r="Q114" i="18"/>
  <c r="Q82" i="18"/>
  <c r="Q348" i="18"/>
  <c r="Q39" i="18"/>
  <c r="Q267" i="18"/>
  <c r="Q621" i="18"/>
  <c r="Q631" i="18"/>
  <c r="Q532" i="18"/>
  <c r="Q470" i="18"/>
  <c r="Q502" i="18"/>
  <c r="Q468" i="18"/>
  <c r="Q411" i="18"/>
  <c r="R289" i="18"/>
  <c r="S289" i="18" s="1"/>
  <c r="Q150" i="18"/>
  <c r="Q118" i="18"/>
  <c r="Q364" i="18"/>
  <c r="Q300" i="18"/>
  <c r="Q330" i="18"/>
  <c r="Q265" i="18"/>
  <c r="Q160" i="18"/>
  <c r="Q116" i="18"/>
  <c r="Q11" i="18"/>
  <c r="Q380" i="18"/>
  <c r="Q102" i="18"/>
  <c r="Q70" i="18"/>
  <c r="Q492" i="18"/>
  <c r="Q222" i="18"/>
  <c r="Q475" i="18"/>
  <c r="R381" i="18"/>
  <c r="S381" i="18" s="1"/>
  <c r="R556" i="18"/>
  <c r="S556" i="18" s="1"/>
  <c r="R284" i="18"/>
  <c r="S284" i="18" s="1"/>
  <c r="Q467" i="18"/>
  <c r="R466" i="18"/>
  <c r="S466" i="18" s="1"/>
  <c r="Q8" i="18"/>
  <c r="Q616" i="18"/>
  <c r="R571" i="18"/>
  <c r="S571" i="18" s="1"/>
  <c r="R598" i="18"/>
  <c r="S598" i="18" s="1"/>
  <c r="R612" i="18"/>
  <c r="S612" i="18" s="1"/>
  <c r="R450" i="18"/>
  <c r="S450" i="18" s="1"/>
  <c r="Q626" i="18"/>
  <c r="R244" i="18"/>
  <c r="S244" i="18" s="1"/>
  <c r="Q191" i="18"/>
  <c r="R223" i="18"/>
  <c r="S223" i="18" s="1"/>
  <c r="R454" i="18"/>
  <c r="S454" i="18" s="1"/>
  <c r="R590" i="18"/>
  <c r="S590" i="18" s="1"/>
  <c r="Q21" i="18"/>
  <c r="R333" i="18"/>
  <c r="S333" i="18" s="1"/>
  <c r="Q620" i="18"/>
  <c r="Q111" i="18"/>
  <c r="R544" i="18"/>
  <c r="S544" i="18" s="1"/>
  <c r="R130" i="18"/>
  <c r="S130" i="18" s="1"/>
  <c r="Q401" i="18"/>
  <c r="R324" i="18"/>
  <c r="S324" i="18" s="1"/>
  <c r="R126" i="18"/>
  <c r="S126" i="18" s="1"/>
  <c r="R9" i="18"/>
  <c r="S9" i="18" s="1"/>
  <c r="R338" i="18"/>
  <c r="S338" i="18" s="1"/>
  <c r="R78" i="18"/>
  <c r="S78" i="18" s="1"/>
  <c r="R370" i="18"/>
  <c r="S370" i="18" s="1"/>
  <c r="R597" i="18"/>
  <c r="S597" i="18" s="1"/>
  <c r="R586" i="18"/>
  <c r="S586" i="18" s="1"/>
  <c r="Q578" i="18"/>
  <c r="R526" i="18"/>
  <c r="S526" i="18" s="1"/>
  <c r="R551" i="18"/>
  <c r="S551" i="18" s="1"/>
  <c r="Q400" i="18"/>
  <c r="R415" i="18"/>
  <c r="S415" i="18" s="1"/>
  <c r="R32" i="18"/>
  <c r="S32" i="18" s="1"/>
  <c r="Q57" i="18"/>
  <c r="R15" i="18"/>
  <c r="S15" i="18" s="1"/>
  <c r="R198" i="18"/>
  <c r="S198" i="18" s="1"/>
  <c r="Q106" i="18"/>
  <c r="R603" i="18"/>
  <c r="S603" i="18" s="1"/>
  <c r="R478" i="18"/>
  <c r="S478" i="18" s="1"/>
  <c r="Q392" i="18"/>
  <c r="R611" i="18"/>
  <c r="S611" i="18" s="1"/>
  <c r="R568" i="18"/>
  <c r="S568" i="18" s="1"/>
  <c r="Q508" i="18"/>
  <c r="R518" i="18"/>
  <c r="S518" i="18" s="1"/>
  <c r="R457" i="18"/>
  <c r="S457" i="18" s="1"/>
  <c r="Q249" i="18"/>
  <c r="R182" i="18"/>
  <c r="S182" i="18" s="1"/>
  <c r="R138" i="18"/>
  <c r="S138" i="18" s="1"/>
  <c r="Q59" i="18"/>
  <c r="R152" i="18"/>
  <c r="S152" i="18" s="1"/>
  <c r="R124" i="18"/>
  <c r="S124" i="18" s="1"/>
  <c r="Q26" i="18"/>
  <c r="R168" i="18"/>
  <c r="S168" i="18" s="1"/>
  <c r="R144" i="18"/>
  <c r="S144" i="18" s="1"/>
  <c r="Q120" i="18"/>
  <c r="R447" i="18"/>
  <c r="S447" i="18" s="1"/>
  <c r="R98" i="18"/>
  <c r="S98" i="18" s="1"/>
  <c r="Q66" i="18"/>
  <c r="R39" i="18"/>
  <c r="S39" i="18" s="1"/>
  <c r="R635" i="18"/>
  <c r="S635" i="18" s="1"/>
  <c r="Q605" i="18"/>
  <c r="R532" i="18"/>
  <c r="S532" i="18" s="1"/>
  <c r="Q402" i="18"/>
  <c r="Q486" i="18"/>
  <c r="R411" i="18"/>
  <c r="S411" i="18" s="1"/>
  <c r="R166" i="18"/>
  <c r="S166" i="18" s="1"/>
  <c r="Q134" i="18"/>
  <c r="R364" i="18"/>
  <c r="S364" i="18" s="1"/>
  <c r="R362" i="18"/>
  <c r="S362" i="18" s="1"/>
  <c r="Q298" i="18"/>
  <c r="R160" i="18"/>
  <c r="S160" i="18" s="1"/>
  <c r="R53" i="18"/>
  <c r="S53" i="18" s="1"/>
  <c r="Q465" i="18"/>
  <c r="R102" i="18"/>
  <c r="S102" i="18" s="1"/>
  <c r="R7" i="18"/>
  <c r="S7" i="18" s="1"/>
  <c r="Q43" i="18"/>
  <c r="R348" i="18"/>
  <c r="S348" i="18" s="1"/>
  <c r="Q635" i="18"/>
  <c r="R631" i="18"/>
  <c r="S631" i="18" s="1"/>
  <c r="R402" i="18"/>
  <c r="S402" i="18" s="1"/>
  <c r="R468" i="18"/>
  <c r="S468" i="18" s="1"/>
  <c r="Q166" i="18"/>
  <c r="R118" i="18"/>
  <c r="S118" i="18" s="1"/>
  <c r="Q362" i="18"/>
  <c r="R265" i="18"/>
  <c r="S265" i="18" s="1"/>
  <c r="Q53" i="18"/>
  <c r="R380" i="18"/>
  <c r="S380" i="18" s="1"/>
  <c r="Q7" i="18"/>
  <c r="R222" i="18"/>
  <c r="S222" i="18" s="1"/>
  <c r="R471" i="18"/>
  <c r="S471" i="18" s="1"/>
  <c r="Q105" i="18"/>
  <c r="Q556" i="18"/>
  <c r="R418" i="18"/>
  <c r="S418" i="18" s="1"/>
  <c r="Q305" i="18"/>
  <c r="Q109" i="18"/>
  <c r="R197" i="18"/>
  <c r="S197" i="18" s="1"/>
  <c r="Q426" i="18"/>
  <c r="Q464" i="18"/>
  <c r="Q262" i="18"/>
  <c r="R623" i="18"/>
  <c r="S623" i="18" s="1"/>
  <c r="R421" i="18"/>
  <c r="S421" i="18" s="1"/>
  <c r="R28" i="18"/>
  <c r="S28" i="18" s="1"/>
  <c r="R110" i="18"/>
  <c r="S110" i="18" s="1"/>
  <c r="R609" i="18"/>
  <c r="S609" i="18" s="1"/>
  <c r="Q617" i="18"/>
  <c r="R547" i="18"/>
  <c r="S547" i="18" s="1"/>
  <c r="R438" i="18"/>
  <c r="S438" i="18" s="1"/>
  <c r="R431" i="18"/>
  <c r="S431" i="18" s="1"/>
  <c r="Q214" i="18"/>
  <c r="Q268" i="18"/>
  <c r="Q372" i="18"/>
  <c r="R200" i="18"/>
  <c r="S200" i="18" s="1"/>
  <c r="Q589" i="18"/>
  <c r="R619" i="18"/>
  <c r="S619" i="18" s="1"/>
  <c r="Q561" i="18"/>
  <c r="Q439" i="18"/>
  <c r="Q463" i="18"/>
  <c r="R455" i="18"/>
  <c r="S455" i="18" s="1"/>
  <c r="R122" i="18"/>
  <c r="S122" i="18" s="1"/>
  <c r="Q140" i="18"/>
  <c r="R322" i="18"/>
  <c r="S322" i="18" s="1"/>
  <c r="R136" i="18"/>
  <c r="S136" i="18" s="1"/>
  <c r="R82" i="18"/>
  <c r="S82" i="18" s="1"/>
  <c r="Q316" i="18"/>
  <c r="R540" i="18"/>
  <c r="S540" i="18" s="1"/>
  <c r="R510" i="18"/>
  <c r="S510" i="18" s="1"/>
  <c r="Q534" i="18"/>
  <c r="R55" i="18"/>
  <c r="S55" i="18" s="1"/>
  <c r="R330" i="18"/>
  <c r="S330" i="18" s="1"/>
  <c r="R11" i="18"/>
  <c r="S11" i="18" s="1"/>
  <c r="Q86" i="18"/>
  <c r="Q499" i="18"/>
  <c r="R523" i="18"/>
  <c r="S523" i="18" s="1"/>
  <c r="Q410" i="18"/>
  <c r="Q393" i="18"/>
  <c r="R79" i="18"/>
  <c r="S79" i="18" s="1"/>
  <c r="R434" i="18"/>
  <c r="S434" i="18" s="1"/>
  <c r="Q471" i="18"/>
  <c r="Q598" i="18"/>
  <c r="Q585" i="18"/>
  <c r="Q485" i="18"/>
  <c r="R325" i="18"/>
  <c r="S325" i="18" s="1"/>
  <c r="R515" i="18"/>
  <c r="S515" i="18" s="1"/>
  <c r="R511" i="18"/>
  <c r="S511" i="18" s="1"/>
  <c r="R341" i="18"/>
  <c r="S341" i="18" s="1"/>
  <c r="Q552" i="18"/>
  <c r="Q44" i="18"/>
  <c r="R476" i="18"/>
  <c r="S476" i="18" s="1"/>
  <c r="R90" i="18"/>
  <c r="S90" i="18" s="1"/>
  <c r="Q257" i="18"/>
  <c r="Q280" i="18"/>
  <c r="R47" i="18"/>
  <c r="S47" i="18" s="1"/>
  <c r="R5" i="18"/>
  <c r="S5" i="18" s="1"/>
  <c r="Q253" i="18"/>
  <c r="R62" i="18"/>
  <c r="S62" i="18" s="1"/>
  <c r="Q261" i="18"/>
  <c r="R617" i="18"/>
  <c r="S617" i="18" s="1"/>
  <c r="Q586" i="18"/>
  <c r="Q554" i="18"/>
  <c r="Q438" i="18"/>
  <c r="Q551" i="18"/>
  <c r="R407" i="18"/>
  <c r="S407" i="18" s="1"/>
  <c r="R214" i="18"/>
  <c r="S214" i="18" s="1"/>
  <c r="Q32" i="18"/>
  <c r="R49" i="18"/>
  <c r="S49" i="18" s="1"/>
  <c r="R372" i="18"/>
  <c r="S372" i="18" s="1"/>
  <c r="Q198" i="18"/>
  <c r="R20" i="18"/>
  <c r="S20" i="18" s="1"/>
  <c r="R589" i="18"/>
  <c r="S589" i="18" s="1"/>
  <c r="Q478" i="18"/>
  <c r="R625" i="18"/>
  <c r="S625" i="18" s="1"/>
  <c r="R561" i="18"/>
  <c r="S561" i="18" s="1"/>
  <c r="Q568" i="18"/>
  <c r="R484" i="18"/>
  <c r="S484" i="18" s="1"/>
  <c r="R463" i="18"/>
  <c r="S463" i="18" s="1"/>
  <c r="Q457" i="18"/>
  <c r="R524" i="18"/>
  <c r="S524" i="18" s="1"/>
  <c r="R170" i="18"/>
  <c r="S170" i="18" s="1"/>
  <c r="Q138" i="18"/>
  <c r="R206" i="18"/>
  <c r="S206" i="18" s="1"/>
  <c r="R140" i="18"/>
  <c r="S140" i="18" s="1"/>
  <c r="Q124" i="18"/>
  <c r="R354" i="18"/>
  <c r="S354" i="18" s="1"/>
  <c r="R156" i="18"/>
  <c r="S156" i="18" s="1"/>
  <c r="Q144" i="18"/>
  <c r="R30" i="18"/>
  <c r="S30" i="18" s="1"/>
  <c r="R306" i="18"/>
  <c r="S306" i="18" s="1"/>
  <c r="Q98" i="18"/>
  <c r="R316" i="18"/>
  <c r="S316" i="18" s="1"/>
  <c r="R500" i="18"/>
  <c r="S500" i="18" s="1"/>
  <c r="R534" i="18"/>
  <c r="S534" i="18" s="1"/>
  <c r="R332" i="18"/>
  <c r="S332" i="18" s="1"/>
  <c r="R132" i="18"/>
  <c r="S132" i="18" s="1"/>
  <c r="R86" i="18"/>
  <c r="S86" i="18" s="1"/>
  <c r="R109" i="18"/>
  <c r="S109" i="18" s="1"/>
  <c r="R113" i="18"/>
  <c r="S113" i="18" s="1"/>
  <c r="Q97" i="18"/>
  <c r="Q539" i="18"/>
  <c r="Q173" i="18"/>
  <c r="Q83" i="18"/>
  <c r="R346" i="18"/>
  <c r="S346" i="18" s="1"/>
  <c r="Q248" i="18"/>
  <c r="Q273" i="18"/>
  <c r="R232" i="18"/>
  <c r="S232" i="18" s="1"/>
  <c r="R613" i="18"/>
  <c r="S613" i="18" s="1"/>
  <c r="R429" i="18"/>
  <c r="S429" i="18" s="1"/>
  <c r="R61" i="18"/>
  <c r="S61" i="18" s="1"/>
  <c r="R615" i="18"/>
  <c r="S615" i="18" s="1"/>
  <c r="R588" i="18"/>
  <c r="S588" i="18" s="1"/>
  <c r="R576" i="18"/>
  <c r="S576" i="18" s="1"/>
  <c r="Q170" i="18"/>
  <c r="R174" i="18"/>
  <c r="S174" i="18" s="1"/>
  <c r="Q156" i="18"/>
  <c r="Q306" i="18"/>
  <c r="R190" i="18"/>
  <c r="S190" i="18" s="1"/>
  <c r="R502" i="18"/>
  <c r="S502" i="18" s="1"/>
  <c r="Q332" i="18"/>
  <c r="R164" i="18"/>
  <c r="S164" i="18" s="1"/>
  <c r="R492" i="18"/>
  <c r="S492" i="18" s="1"/>
  <c r="Q345" i="18"/>
  <c r="R321" i="18"/>
  <c r="S321" i="18" s="1"/>
  <c r="R305" i="18"/>
  <c r="S305" i="18" s="1"/>
  <c r="R16" i="18"/>
  <c r="S16" i="18" s="1"/>
  <c r="R610" i="18"/>
  <c r="S610" i="18" s="1"/>
  <c r="Q606" i="18"/>
  <c r="Q377" i="18"/>
  <c r="R71" i="18"/>
  <c r="S71" i="18" s="1"/>
  <c r="Q38" i="18"/>
  <c r="R487" i="18"/>
  <c r="S487" i="18" s="1"/>
  <c r="R602" i="18"/>
  <c r="S602" i="18" s="1"/>
  <c r="R317" i="18"/>
  <c r="S317" i="18" s="1"/>
  <c r="R420" i="18"/>
  <c r="S420" i="18" s="1"/>
  <c r="R175" i="18"/>
  <c r="S175" i="18" s="1"/>
  <c r="R527" i="18"/>
  <c r="S527" i="18" s="1"/>
  <c r="Q36" i="18"/>
  <c r="R162" i="18"/>
  <c r="S162" i="18" s="1"/>
  <c r="R629" i="18"/>
  <c r="S629" i="18" s="1"/>
  <c r="R516" i="18"/>
  <c r="S516" i="18" s="1"/>
  <c r="R142" i="18"/>
  <c r="S142" i="18" s="1"/>
  <c r="R13" i="18"/>
  <c r="S13" i="18" s="1"/>
  <c r="R241" i="18"/>
  <c r="S241" i="18" s="1"/>
  <c r="R94" i="18"/>
  <c r="S94" i="18" s="1"/>
  <c r="R24" i="18"/>
  <c r="S24" i="18" s="1"/>
  <c r="R637" i="18"/>
  <c r="S637" i="18" s="1"/>
  <c r="R595" i="18"/>
  <c r="S595" i="18" s="1"/>
  <c r="R578" i="18"/>
  <c r="S578" i="18" s="1"/>
  <c r="Q547" i="18"/>
  <c r="R553" i="18"/>
  <c r="S553" i="18" s="1"/>
  <c r="R400" i="18"/>
  <c r="S400" i="18" s="1"/>
  <c r="Q431" i="18"/>
  <c r="R51" i="18"/>
  <c r="S51" i="18" s="1"/>
  <c r="R57" i="18"/>
  <c r="S57" i="18" s="1"/>
  <c r="R268" i="18"/>
  <c r="S268" i="18" s="1"/>
  <c r="R340" i="18"/>
  <c r="S340" i="18" s="1"/>
  <c r="R106" i="18"/>
  <c r="S106" i="18" s="1"/>
  <c r="Q615" i="18"/>
  <c r="Q565" i="18"/>
  <c r="R392" i="18"/>
  <c r="S392" i="18" s="1"/>
  <c r="Q619" i="18"/>
  <c r="R633" i="18"/>
  <c r="S633" i="18" s="1"/>
  <c r="R508" i="18"/>
  <c r="S508" i="18" s="1"/>
  <c r="R439" i="18"/>
  <c r="S439" i="18" s="1"/>
  <c r="R494" i="18"/>
  <c r="S494" i="18" s="1"/>
  <c r="R249" i="18"/>
  <c r="S249" i="18" s="1"/>
  <c r="Q388" i="18"/>
  <c r="R154" i="18"/>
  <c r="S154" i="18" s="1"/>
  <c r="R59" i="18"/>
  <c r="S59" i="18" s="1"/>
  <c r="Q174" i="18"/>
  <c r="R128" i="18"/>
  <c r="S128" i="18" s="1"/>
  <c r="R26" i="18"/>
  <c r="S26" i="18" s="1"/>
  <c r="Q322" i="18"/>
  <c r="R148" i="18"/>
  <c r="S148" i="18" s="1"/>
  <c r="R120" i="18"/>
  <c r="S120" i="18" s="1"/>
  <c r="Q230" i="18"/>
  <c r="R114" i="18"/>
  <c r="S114" i="18" s="1"/>
  <c r="R66" i="18"/>
  <c r="S66" i="18" s="1"/>
  <c r="Q190" i="18"/>
  <c r="R267" i="18"/>
  <c r="S267" i="18" s="1"/>
  <c r="R605" i="18"/>
  <c r="S605" i="18" s="1"/>
  <c r="Q540" i="18"/>
  <c r="R470" i="18"/>
  <c r="S470" i="18" s="1"/>
  <c r="R486" i="18"/>
  <c r="S486" i="18" s="1"/>
  <c r="Q510" i="18"/>
  <c r="Q289" i="18"/>
  <c r="R134" i="18"/>
  <c r="S134" i="18" s="1"/>
  <c r="Q55" i="18"/>
  <c r="R300" i="18"/>
  <c r="S300" i="18" s="1"/>
  <c r="R298" i="18"/>
  <c r="S298" i="18" s="1"/>
  <c r="Q164" i="18"/>
  <c r="R116" i="18"/>
  <c r="S116" i="18" s="1"/>
  <c r="R465" i="18"/>
  <c r="S465" i="18" s="1"/>
  <c r="R242" i="18"/>
  <c r="S242" i="18" s="1"/>
  <c r="R70" i="18"/>
  <c r="S70" i="18" s="1"/>
  <c r="R43" i="18"/>
  <c r="S43" i="18" s="1"/>
  <c r="R388" i="18"/>
  <c r="S388" i="18" s="1"/>
  <c r="R34" i="18"/>
  <c r="S34" i="18" s="1"/>
  <c r="R230" i="18"/>
  <c r="S230" i="18" s="1"/>
  <c r="R621" i="18"/>
  <c r="S621" i="18" s="1"/>
  <c r="Q500" i="18"/>
  <c r="R150" i="18"/>
  <c r="S150" i="18" s="1"/>
  <c r="Q132" i="18"/>
  <c r="Q242" i="18"/>
  <c r="H123" i="1"/>
  <c r="H125" i="1"/>
  <c r="H127" i="1"/>
  <c r="H129" i="1"/>
  <c r="H131" i="1"/>
  <c r="H133" i="1"/>
  <c r="H135" i="1"/>
  <c r="H137" i="1"/>
  <c r="H139" i="1"/>
  <c r="H141" i="1"/>
  <c r="H143" i="1"/>
  <c r="H145" i="1"/>
  <c r="H147" i="1"/>
  <c r="H149" i="1"/>
  <c r="H151" i="1"/>
  <c r="H153" i="1"/>
  <c r="H155" i="1"/>
  <c r="H157" i="1"/>
  <c r="H159" i="1"/>
  <c r="H161" i="1"/>
  <c r="H163" i="1"/>
  <c r="H165" i="1"/>
  <c r="H167" i="1"/>
  <c r="H169" i="1"/>
  <c r="H171" i="1"/>
  <c r="H173" i="1"/>
  <c r="H175" i="1"/>
  <c r="H177" i="1"/>
  <c r="H179" i="1"/>
  <c r="H181" i="1"/>
  <c r="H183" i="1"/>
  <c r="H185" i="1"/>
  <c r="H187" i="1"/>
  <c r="H189" i="1"/>
  <c r="H191" i="1"/>
  <c r="H193" i="1"/>
  <c r="H195" i="1"/>
  <c r="H197" i="1"/>
  <c r="H199" i="1"/>
  <c r="H201" i="1"/>
  <c r="H203" i="1"/>
  <c r="H205" i="1"/>
  <c r="H207" i="1"/>
  <c r="H209" i="1"/>
  <c r="H211" i="1"/>
  <c r="H215" i="1"/>
  <c r="H217" i="1"/>
  <c r="H219" i="1"/>
  <c r="H221" i="1"/>
  <c r="H223" i="1"/>
  <c r="H225" i="1"/>
  <c r="H227" i="1"/>
  <c r="H229" i="1"/>
  <c r="H231" i="1"/>
  <c r="H233" i="1"/>
  <c r="H235" i="1"/>
  <c r="H237" i="1"/>
  <c r="H239" i="1"/>
  <c r="H241" i="1"/>
  <c r="H243" i="1"/>
  <c r="H245" i="1"/>
  <c r="H247" i="1"/>
  <c r="H249" i="1"/>
  <c r="H251" i="1"/>
  <c r="H253" i="1"/>
  <c r="H255" i="1"/>
  <c r="H257" i="1"/>
  <c r="H259" i="1"/>
  <c r="H261" i="1"/>
  <c r="H263" i="1"/>
  <c r="H265" i="1"/>
  <c r="H267" i="1"/>
  <c r="H269" i="1"/>
  <c r="H271" i="1"/>
  <c r="H273" i="1"/>
  <c r="H275" i="1"/>
  <c r="H277" i="1"/>
  <c r="H279" i="1"/>
  <c r="H281" i="1"/>
  <c r="H283" i="1"/>
  <c r="H285" i="1"/>
  <c r="H287" i="1"/>
  <c r="H289" i="1"/>
  <c r="H292" i="1"/>
  <c r="H294" i="1"/>
  <c r="H296" i="1"/>
  <c r="H298" i="1"/>
  <c r="H300" i="1"/>
  <c r="H303" i="1"/>
  <c r="H305" i="1"/>
  <c r="H307" i="1"/>
  <c r="H309" i="1"/>
  <c r="H311" i="1"/>
  <c r="H313" i="1"/>
  <c r="H316" i="1"/>
  <c r="H318" i="1"/>
  <c r="H320" i="1"/>
  <c r="H322" i="1"/>
  <c r="H324" i="1"/>
  <c r="H326" i="1"/>
  <c r="H328" i="1"/>
  <c r="H330" i="1"/>
  <c r="H333" i="1"/>
  <c r="H335" i="1"/>
  <c r="F43" i="36" l="1"/>
  <c r="H42" i="36"/>
  <c r="E33" i="36"/>
  <c r="H43" i="36"/>
  <c r="H16" i="36"/>
  <c r="D43" i="36"/>
  <c r="I16" i="36"/>
  <c r="E43" i="36"/>
  <c r="I33" i="36"/>
  <c r="E41" i="36"/>
  <c r="F33" i="36"/>
  <c r="I43" i="36"/>
  <c r="I41" i="36"/>
  <c r="H33" i="36"/>
  <c r="E16" i="36"/>
  <c r="F28" i="36"/>
  <c r="D42" i="36"/>
  <c r="F41" i="36"/>
  <c r="D33" i="36"/>
  <c r="D28" i="36"/>
  <c r="H41" i="36"/>
  <c r="D41" i="36"/>
  <c r="F16" i="36"/>
  <c r="I42" i="36"/>
  <c r="H28" i="36"/>
  <c r="E42" i="36"/>
  <c r="E28" i="36"/>
  <c r="D16" i="36"/>
  <c r="I28" i="36"/>
  <c r="F42" i="36"/>
  <c r="I14" i="36"/>
  <c r="D14" i="36"/>
  <c r="F6" i="36"/>
  <c r="D6" i="36"/>
  <c r="H6" i="36"/>
  <c r="E6" i="36"/>
  <c r="M8" i="29"/>
  <c r="K8" i="29"/>
  <c r="L8" i="29"/>
  <c r="E15" i="29"/>
  <c r="D15" i="29"/>
  <c r="F15" i="29"/>
  <c r="F14" i="30"/>
  <c r="D14" i="30"/>
  <c r="E14" i="30"/>
  <c r="E8" i="30"/>
  <c r="F8" i="30"/>
  <c r="D8" i="30"/>
  <c r="L307" i="4"/>
  <c r="B468" i="4"/>
  <c r="L468" i="4"/>
  <c r="B147" i="4"/>
  <c r="E32" i="36" s="1"/>
  <c r="L147" i="4"/>
  <c r="B465" i="4"/>
  <c r="L465" i="4"/>
  <c r="I99" i="35"/>
  <c r="L9" i="4"/>
  <c r="B479" i="4"/>
  <c r="L479" i="4"/>
  <c r="B471" i="4"/>
  <c r="L471" i="4"/>
  <c r="B490" i="4"/>
  <c r="L490" i="4"/>
  <c r="B472" i="4"/>
  <c r="L472" i="4"/>
  <c r="B470" i="4"/>
  <c r="L470" i="4"/>
  <c r="B491" i="4"/>
  <c r="L491" i="4"/>
  <c r="B475" i="4"/>
  <c r="L475" i="4"/>
  <c r="B466" i="4"/>
  <c r="L466" i="4"/>
  <c r="B485" i="4"/>
  <c r="L485" i="4"/>
  <c r="B474" i="4"/>
  <c r="L474" i="4"/>
  <c r="B319" i="4"/>
  <c r="L319" i="4"/>
  <c r="B469" i="4"/>
  <c r="L469" i="4"/>
  <c r="B467" i="4"/>
  <c r="L467" i="4"/>
  <c r="I67" i="35"/>
  <c r="L5" i="4"/>
  <c r="E9" i="31"/>
  <c r="F9" i="31"/>
  <c r="D9" i="31"/>
  <c r="I19" i="35"/>
  <c r="F8" i="33"/>
  <c r="D8" i="33"/>
  <c r="E8" i="33"/>
  <c r="I12" i="35"/>
  <c r="I8" i="35"/>
  <c r="I45" i="35"/>
  <c r="I20" i="35"/>
  <c r="I11" i="35"/>
  <c r="D82" i="35"/>
  <c r="I74" i="35"/>
  <c r="H64" i="35"/>
  <c r="I96" i="35"/>
  <c r="I69" i="35"/>
  <c r="I71" i="35"/>
  <c r="D74" i="35"/>
  <c r="F82" i="35"/>
  <c r="E96" i="35"/>
  <c r="I82" i="35"/>
  <c r="I61" i="35"/>
  <c r="F69" i="35"/>
  <c r="F8" i="35"/>
  <c r="E8" i="35"/>
  <c r="D8" i="35"/>
  <c r="F29" i="35"/>
  <c r="E35" i="35"/>
  <c r="F35" i="35"/>
  <c r="D29" i="35"/>
  <c r="D20" i="35"/>
  <c r="H39" i="35"/>
  <c r="M39" i="35" s="1"/>
  <c r="F81" i="35"/>
  <c r="F61" i="35"/>
  <c r="E52" i="35"/>
  <c r="D101" i="35"/>
  <c r="I73" i="35"/>
  <c r="D71" i="35"/>
  <c r="H52" i="35"/>
  <c r="M52" i="35" s="1"/>
  <c r="I84" i="35"/>
  <c r="D64" i="35"/>
  <c r="D96" i="35"/>
  <c r="E73" i="35"/>
  <c r="F52" i="35"/>
  <c r="F84" i="35"/>
  <c r="H69" i="35"/>
  <c r="M69" i="35" s="1"/>
  <c r="D52" i="35"/>
  <c r="D84" i="35"/>
  <c r="E61" i="35"/>
  <c r="F64" i="35"/>
  <c r="F96" i="35"/>
  <c r="H73" i="35"/>
  <c r="H61" i="35"/>
  <c r="M61" i="35" s="1"/>
  <c r="H8" i="35"/>
  <c r="M8" i="35" s="1"/>
  <c r="E39" i="35"/>
  <c r="F19" i="35"/>
  <c r="H29" i="35"/>
  <c r="M29" i="35" s="1"/>
  <c r="F45" i="35"/>
  <c r="I83" i="35"/>
  <c r="H74" i="35"/>
  <c r="M74" i="35" s="1"/>
  <c r="H96" i="35"/>
  <c r="M96" i="35" s="1"/>
  <c r="E82" i="35"/>
  <c r="D73" i="35"/>
  <c r="I64" i="35"/>
  <c r="I101" i="35"/>
  <c r="H95" i="35"/>
  <c r="M95" i="35" s="1"/>
  <c r="E71" i="35"/>
  <c r="H82" i="35"/>
  <c r="M82" i="35" s="1"/>
  <c r="F73" i="35"/>
  <c r="E64" i="35"/>
  <c r="F95" i="35"/>
  <c r="D81" i="35"/>
  <c r="I95" i="35"/>
  <c r="F74" i="35"/>
  <c r="F101" i="35"/>
  <c r="E81" i="35"/>
  <c r="E69" i="35"/>
  <c r="E101" i="35"/>
  <c r="H81" i="35"/>
  <c r="M81" i="35" s="1"/>
  <c r="H101" i="35"/>
  <c r="M101" i="35" s="1"/>
  <c r="E19" i="35"/>
  <c r="I81" i="35"/>
  <c r="H71" i="35"/>
  <c r="M71" i="35" s="1"/>
  <c r="D95" i="35"/>
  <c r="F71" i="35"/>
  <c r="E84" i="35"/>
  <c r="D69" i="35"/>
  <c r="E74" i="35"/>
  <c r="E95" i="35"/>
  <c r="H84" i="35"/>
  <c r="M84" i="35" s="1"/>
  <c r="D61" i="35"/>
  <c r="I52" i="35"/>
  <c r="H45" i="35"/>
  <c r="M45" i="35" s="1"/>
  <c r="E25" i="35"/>
  <c r="F38" i="35"/>
  <c r="F25" i="35"/>
  <c r="D45" i="35"/>
  <c r="D39" i="35"/>
  <c r="F20" i="35"/>
  <c r="D35" i="35"/>
  <c r="H25" i="35"/>
  <c r="M25" i="35" s="1"/>
  <c r="H20" i="35"/>
  <c r="M20" i="35" s="1"/>
  <c r="H11" i="35"/>
  <c r="M11" i="35" s="1"/>
  <c r="D12" i="35"/>
  <c r="E45" i="35"/>
  <c r="E12" i="35"/>
  <c r="E11" i="35"/>
  <c r="H35" i="35"/>
  <c r="M35" i="35" s="1"/>
  <c r="E29" i="35"/>
  <c r="E20" i="35"/>
  <c r="D25" i="35"/>
  <c r="F12" i="35"/>
  <c r="H19" i="35"/>
  <c r="M19" i="35" s="1"/>
  <c r="F39" i="35"/>
  <c r="D19" i="35"/>
  <c r="F11" i="35"/>
  <c r="D11" i="35"/>
  <c r="H12" i="35"/>
  <c r="M12" i="35" s="1"/>
  <c r="I29" i="35"/>
  <c r="I38" i="35"/>
  <c r="I35" i="35"/>
  <c r="I39" i="35"/>
  <c r="I25" i="35"/>
  <c r="I6" i="36"/>
  <c r="I8" i="36"/>
  <c r="I7" i="36"/>
  <c r="D8" i="20"/>
  <c r="F7" i="20"/>
  <c r="D7" i="20"/>
  <c r="F8" i="20"/>
  <c r="E13" i="36" l="1"/>
  <c r="H13" i="36"/>
  <c r="D32" i="36"/>
  <c r="E19" i="36"/>
  <c r="I21" i="36"/>
  <c r="I31" i="36"/>
  <c r="D19" i="36"/>
  <c r="F32" i="36"/>
  <c r="H19" i="36"/>
  <c r="E24" i="36"/>
  <c r="E31" i="36"/>
  <c r="F18" i="36"/>
  <c r="E20" i="36"/>
  <c r="D31" i="36"/>
  <c r="E18" i="36"/>
  <c r="H31" i="36"/>
  <c r="I18" i="36"/>
  <c r="H22" i="36"/>
  <c r="I20" i="36"/>
  <c r="D25" i="36"/>
  <c r="H20" i="36"/>
  <c r="D34" i="36"/>
  <c r="E21" i="36"/>
  <c r="F27" i="36"/>
  <c r="D40" i="36"/>
  <c r="E23" i="36"/>
  <c r="I29" i="36"/>
  <c r="I39" i="36"/>
  <c r="D23" i="36"/>
  <c r="F40" i="36"/>
  <c r="H23" i="36"/>
  <c r="I21" i="37"/>
  <c r="I13" i="36"/>
  <c r="F14" i="36"/>
  <c r="F13" i="36"/>
  <c r="E14" i="36"/>
  <c r="F15" i="36"/>
  <c r="I15" i="36"/>
  <c r="E29" i="36"/>
  <c r="I17" i="36"/>
  <c r="E15" i="36"/>
  <c r="H44" i="36"/>
  <c r="I27" i="36"/>
  <c r="D15" i="36"/>
  <c r="H15" i="36"/>
  <c r="F30" i="36"/>
  <c r="H17" i="36"/>
  <c r="H18" i="36"/>
  <c r="E30" i="36"/>
  <c r="F17" i="36"/>
  <c r="I30" i="36"/>
  <c r="D18" i="36"/>
  <c r="D21" i="36"/>
  <c r="I32" i="36"/>
  <c r="D20" i="36"/>
  <c r="F23" i="36"/>
  <c r="H32" i="36"/>
  <c r="I19" i="36"/>
  <c r="F20" i="36"/>
  <c r="I25" i="36"/>
  <c r="H25" i="36"/>
  <c r="H34" i="36"/>
  <c r="F25" i="36"/>
  <c r="D26" i="36"/>
  <c r="I24" i="36"/>
  <c r="H24" i="36"/>
  <c r="E25" i="36"/>
  <c r="F39" i="36"/>
  <c r="D44" i="36"/>
  <c r="E27" i="36"/>
  <c r="D27" i="36"/>
  <c r="F44" i="36"/>
  <c r="H27" i="36"/>
  <c r="E44" i="36"/>
  <c r="I44" i="36"/>
  <c r="H29" i="36"/>
  <c r="D17" i="36"/>
  <c r="F29" i="36"/>
  <c r="D30" i="36"/>
  <c r="E17" i="36"/>
  <c r="F19" i="36"/>
  <c r="D13" i="36"/>
  <c r="H14" i="36"/>
  <c r="E39" i="36"/>
  <c r="F22" i="36"/>
  <c r="D39" i="36"/>
  <c r="E22" i="36"/>
  <c r="H39" i="36"/>
  <c r="I22" i="36"/>
  <c r="H30" i="36"/>
  <c r="F34" i="36"/>
  <c r="H21" i="36"/>
  <c r="H26" i="36"/>
  <c r="E34" i="36"/>
  <c r="F21" i="36"/>
  <c r="I34" i="36"/>
  <c r="D22" i="36"/>
  <c r="D29" i="36"/>
  <c r="I40" i="36"/>
  <c r="D24" i="36"/>
  <c r="F31" i="36"/>
  <c r="H40" i="36"/>
  <c r="I23" i="36"/>
  <c r="F24" i="36"/>
  <c r="F26" i="36"/>
  <c r="E40" i="36"/>
  <c r="E26" i="36"/>
  <c r="I26" i="36"/>
  <c r="H7" i="36"/>
  <c r="D7" i="36"/>
  <c r="E8" i="36"/>
  <c r="H9" i="36"/>
  <c r="E7" i="36"/>
  <c r="F7" i="37"/>
  <c r="D8" i="37"/>
  <c r="E8" i="37"/>
  <c r="I8" i="37"/>
  <c r="F6" i="37"/>
  <c r="D23" i="37"/>
  <c r="F21" i="37"/>
  <c r="D24" i="37"/>
  <c r="I25" i="37"/>
  <c r="E22" i="37"/>
  <c r="I24" i="37"/>
  <c r="E26" i="37"/>
  <c r="E19" i="37"/>
  <c r="D21" i="37"/>
  <c r="F24" i="37"/>
  <c r="I27" i="37"/>
  <c r="F20" i="37"/>
  <c r="H11" i="36"/>
  <c r="H10" i="36"/>
  <c r="E9" i="36"/>
  <c r="E10" i="36"/>
  <c r="F7" i="36"/>
  <c r="D9" i="36"/>
  <c r="D6" i="37"/>
  <c r="I9" i="37"/>
  <c r="I6" i="37"/>
  <c r="D9" i="37"/>
  <c r="H9" i="37"/>
  <c r="D22" i="37"/>
  <c r="H24" i="37"/>
  <c r="H27" i="37"/>
  <c r="I22" i="37"/>
  <c r="F25" i="37"/>
  <c r="I28" i="37"/>
  <c r="H23" i="37"/>
  <c r="F22" i="37"/>
  <c r="E24" i="37"/>
  <c r="E27" i="37"/>
  <c r="D20" i="37"/>
  <c r="I104" i="35"/>
  <c r="I12" i="36"/>
  <c r="I9" i="36"/>
  <c r="I10" i="36"/>
  <c r="I11" i="36"/>
  <c r="D11" i="36"/>
  <c r="D12" i="36"/>
  <c r="H8" i="36"/>
  <c r="F12" i="36"/>
  <c r="F11" i="36"/>
  <c r="D10" i="36"/>
  <c r="H6" i="37"/>
  <c r="E9" i="37"/>
  <c r="F8" i="37"/>
  <c r="E6" i="37"/>
  <c r="H7" i="37"/>
  <c r="H19" i="37"/>
  <c r="E25" i="37"/>
  <c r="D27" i="37"/>
  <c r="F19" i="37"/>
  <c r="I26" i="37"/>
  <c r="E28" i="37"/>
  <c r="E20" i="37"/>
  <c r="I19" i="37"/>
  <c r="H25" i="37"/>
  <c r="F27" i="37"/>
  <c r="H20" i="37"/>
  <c r="E23" i="37"/>
  <c r="D25" i="37"/>
  <c r="F10" i="36"/>
  <c r="D8" i="36"/>
  <c r="F8" i="36"/>
  <c r="E11" i="36"/>
  <c r="H12" i="36"/>
  <c r="E12" i="36"/>
  <c r="F9" i="36"/>
  <c r="I7" i="37"/>
  <c r="H8" i="37"/>
  <c r="E7" i="37"/>
  <c r="F9" i="37"/>
  <c r="D7" i="37"/>
  <c r="D26" i="37"/>
  <c r="F28" i="37"/>
  <c r="I20" i="37"/>
  <c r="H22" i="37"/>
  <c r="D19" i="37"/>
  <c r="H21" i="37"/>
  <c r="F23" i="37"/>
  <c r="H26" i="37"/>
  <c r="D28" i="37"/>
  <c r="E21" i="37"/>
  <c r="I23" i="37"/>
  <c r="F26" i="37"/>
  <c r="H28" i="37"/>
  <c r="E8" i="20"/>
  <c r="E22" i="35"/>
  <c r="E18" i="35"/>
  <c r="E15" i="35"/>
  <c r="E7" i="20"/>
  <c r="I27" i="35"/>
  <c r="E36" i="35"/>
  <c r="F15" i="35"/>
  <c r="H44" i="35"/>
  <c r="M44" i="35" s="1"/>
  <c r="E23" i="35"/>
  <c r="M8" i="20"/>
  <c r="K7" i="29"/>
  <c r="L8" i="20"/>
  <c r="M7" i="20"/>
  <c r="K10" i="29"/>
  <c r="M11" i="29"/>
  <c r="M10" i="29"/>
  <c r="M9" i="29"/>
  <c r="M11" i="20"/>
  <c r="M7" i="29"/>
  <c r="K9" i="20"/>
  <c r="K12" i="29"/>
  <c r="L10" i="29"/>
  <c r="M9" i="20"/>
  <c r="L12" i="29"/>
  <c r="K11" i="29"/>
  <c r="L9" i="29"/>
  <c r="K10" i="20"/>
  <c r="L9" i="20"/>
  <c r="K7" i="20"/>
  <c r="M10" i="20"/>
  <c r="L10" i="20"/>
  <c r="K8" i="20"/>
  <c r="K9" i="29"/>
  <c r="L11" i="20"/>
  <c r="K11" i="20"/>
  <c r="L7" i="20"/>
  <c r="L11" i="29"/>
  <c r="L7" i="29"/>
  <c r="M12" i="29"/>
  <c r="F11" i="29"/>
  <c r="F19" i="29"/>
  <c r="F13" i="29"/>
  <c r="D19" i="29"/>
  <c r="E17" i="29"/>
  <c r="F14" i="29"/>
  <c r="E7" i="29"/>
  <c r="D9" i="29"/>
  <c r="E18" i="29"/>
  <c r="E19" i="29"/>
  <c r="D14" i="29"/>
  <c r="D8" i="29"/>
  <c r="D16" i="29"/>
  <c r="E9" i="29"/>
  <c r="F10" i="29"/>
  <c r="E8" i="29"/>
  <c r="E10" i="29"/>
  <c r="F16" i="29"/>
  <c r="E11" i="29"/>
  <c r="F7" i="29"/>
  <c r="F9" i="29"/>
  <c r="D18" i="29"/>
  <c r="D11" i="29"/>
  <c r="E12" i="29"/>
  <c r="E16" i="29"/>
  <c r="D17" i="29"/>
  <c r="E13" i="29"/>
  <c r="F12" i="29"/>
  <c r="E14" i="29"/>
  <c r="D10" i="29"/>
  <c r="F17" i="29"/>
  <c r="D12" i="29"/>
  <c r="D20" i="29"/>
  <c r="D7" i="29"/>
  <c r="F18" i="29"/>
  <c r="D13" i="29"/>
  <c r="E20" i="29"/>
  <c r="F8" i="29"/>
  <c r="F20" i="29"/>
  <c r="D31" i="35"/>
  <c r="D10" i="35"/>
  <c r="E10" i="35"/>
  <c r="I6" i="35"/>
  <c r="E44" i="35"/>
  <c r="E43" i="35"/>
  <c r="D11" i="30"/>
  <c r="F13" i="30"/>
  <c r="E12" i="30"/>
  <c r="F12" i="30"/>
  <c r="D18" i="30"/>
  <c r="F9" i="35"/>
  <c r="D15" i="30"/>
  <c r="E18" i="30"/>
  <c r="D17" i="30"/>
  <c r="F15" i="30"/>
  <c r="E19" i="30"/>
  <c r="D16" i="30"/>
  <c r="F32" i="35"/>
  <c r="F19" i="30"/>
  <c r="D13" i="30"/>
  <c r="F11" i="30"/>
  <c r="D19" i="30"/>
  <c r="E15" i="30"/>
  <c r="D12" i="30"/>
  <c r="E17" i="30"/>
  <c r="F17" i="30"/>
  <c r="E16" i="30"/>
  <c r="E11" i="30"/>
  <c r="F16" i="30"/>
  <c r="E13" i="30"/>
  <c r="F18" i="30"/>
  <c r="F10" i="30"/>
  <c r="F9" i="30"/>
  <c r="D9" i="30"/>
  <c r="E9" i="30"/>
  <c r="E7" i="30"/>
  <c r="D10" i="30"/>
  <c r="F7" i="30"/>
  <c r="D7" i="30"/>
  <c r="E10" i="30"/>
  <c r="E77" i="35"/>
  <c r="I34" i="35"/>
  <c r="I37" i="35"/>
  <c r="D58" i="35"/>
  <c r="I53" i="35"/>
  <c r="H13" i="35"/>
  <c r="M13" i="35" s="1"/>
  <c r="F30" i="35"/>
  <c r="D76" i="35"/>
  <c r="F23" i="35"/>
  <c r="H6" i="35"/>
  <c r="M6" i="35" s="1"/>
  <c r="D36" i="35"/>
  <c r="L36" i="35" s="1"/>
  <c r="I58" i="35"/>
  <c r="F36" i="36"/>
  <c r="F105" i="35"/>
  <c r="I38" i="36"/>
  <c r="D35" i="36"/>
  <c r="I105" i="35"/>
  <c r="F37" i="36"/>
  <c r="I36" i="36"/>
  <c r="F103" i="35"/>
  <c r="F35" i="36"/>
  <c r="E105" i="35"/>
  <c r="I37" i="36"/>
  <c r="H35" i="36"/>
  <c r="J64" i="36" s="1"/>
  <c r="F104" i="35"/>
  <c r="D38" i="36"/>
  <c r="D103" i="35"/>
  <c r="E103" i="35"/>
  <c r="H36" i="36"/>
  <c r="D36" i="36"/>
  <c r="H104" i="35"/>
  <c r="M104" i="35" s="1"/>
  <c r="F38" i="36"/>
  <c r="H103" i="35"/>
  <c r="M103" i="35" s="1"/>
  <c r="D37" i="36"/>
  <c r="I103" i="35"/>
  <c r="H38" i="36"/>
  <c r="J40" i="36" s="1"/>
  <c r="E37" i="36"/>
  <c r="E104" i="35"/>
  <c r="H105" i="35"/>
  <c r="M105" i="35" s="1"/>
  <c r="I35" i="36"/>
  <c r="E35" i="36"/>
  <c r="E38" i="36"/>
  <c r="H37" i="36"/>
  <c r="D105" i="35"/>
  <c r="E36" i="36"/>
  <c r="D104" i="35"/>
  <c r="L21" i="30"/>
  <c r="L10" i="30"/>
  <c r="M21" i="30"/>
  <c r="L7" i="30"/>
  <c r="K17" i="30"/>
  <c r="K10" i="30"/>
  <c r="L20" i="30"/>
  <c r="L8" i="30"/>
  <c r="K14" i="30"/>
  <c r="M18" i="30"/>
  <c r="M16" i="30"/>
  <c r="K18" i="30"/>
  <c r="K19" i="30"/>
  <c r="L12" i="30"/>
  <c r="M14" i="30"/>
  <c r="L19" i="30"/>
  <c r="K13" i="30"/>
  <c r="L17" i="30"/>
  <c r="M12" i="30"/>
  <c r="M7" i="30"/>
  <c r="M11" i="30"/>
  <c r="M15" i="30"/>
  <c r="M19" i="30"/>
  <c r="K15" i="30"/>
  <c r="L13" i="30"/>
  <c r="M10" i="30"/>
  <c r="L11" i="30"/>
  <c r="K9" i="30"/>
  <c r="L9" i="30"/>
  <c r="M8" i="30"/>
  <c r="K8" i="30"/>
  <c r="K12" i="30"/>
  <c r="K16" i="30"/>
  <c r="K20" i="30"/>
  <c r="L15" i="30"/>
  <c r="K11" i="30"/>
  <c r="K7" i="30"/>
  <c r="L18" i="30"/>
  <c r="K21" i="30"/>
  <c r="L16" i="30"/>
  <c r="M20" i="30"/>
  <c r="L14" i="30"/>
  <c r="M9" i="30"/>
  <c r="M13" i="30"/>
  <c r="M17" i="30"/>
  <c r="D17" i="31"/>
  <c r="I22" i="35"/>
  <c r="I17" i="35"/>
  <c r="E31" i="35"/>
  <c r="F13" i="35"/>
  <c r="D38" i="35"/>
  <c r="E21" i="35"/>
  <c r="D37" i="35"/>
  <c r="D13" i="35"/>
  <c r="F18" i="35"/>
  <c r="D18" i="35"/>
  <c r="F100" i="35"/>
  <c r="I70" i="35"/>
  <c r="I89" i="35"/>
  <c r="M8" i="32"/>
  <c r="D7" i="32"/>
  <c r="I41" i="35"/>
  <c r="I18" i="35"/>
  <c r="I13" i="35"/>
  <c r="I31" i="35"/>
  <c r="D24" i="35"/>
  <c r="F37" i="35"/>
  <c r="F10" i="35"/>
  <c r="F40" i="35"/>
  <c r="F33" i="35"/>
  <c r="F27" i="35"/>
  <c r="H15" i="35"/>
  <c r="M15" i="35" s="1"/>
  <c r="D41" i="35"/>
  <c r="H27" i="35"/>
  <c r="H41" i="35"/>
  <c r="M41" i="35" s="1"/>
  <c r="F43" i="35"/>
  <c r="E28" i="35"/>
  <c r="D28" i="35"/>
  <c r="D40" i="35"/>
  <c r="E24" i="35"/>
  <c r="H22" i="35"/>
  <c r="M22" i="35" s="1"/>
  <c r="H31" i="35"/>
  <c r="M31" i="35" s="1"/>
  <c r="H57" i="35"/>
  <c r="M57" i="35" s="1"/>
  <c r="F68" i="35"/>
  <c r="E76" i="35"/>
  <c r="F57" i="35"/>
  <c r="I86" i="35"/>
  <c r="E56" i="35"/>
  <c r="E33" i="35"/>
  <c r="H55" i="35"/>
  <c r="M55" i="35" s="1"/>
  <c r="E13" i="31"/>
  <c r="I9" i="35"/>
  <c r="I36" i="35"/>
  <c r="D14" i="35"/>
  <c r="H14" i="35"/>
  <c r="H26" i="35"/>
  <c r="M26" i="35" s="1"/>
  <c r="H40" i="35"/>
  <c r="M40" i="35" s="1"/>
  <c r="H42" i="35"/>
  <c r="M42" i="35" s="1"/>
  <c r="H16" i="35"/>
  <c r="M16" i="35" s="1"/>
  <c r="E37" i="35"/>
  <c r="H7" i="35"/>
  <c r="M7" i="35" s="1"/>
  <c r="D92" i="35"/>
  <c r="D94" i="35"/>
  <c r="I15" i="35"/>
  <c r="I30" i="35"/>
  <c r="H9" i="35"/>
  <c r="M9" i="35" s="1"/>
  <c r="F24" i="35"/>
  <c r="E34" i="35"/>
  <c r="H21" i="35"/>
  <c r="M21" i="35" s="1"/>
  <c r="F31" i="35"/>
  <c r="F21" i="35"/>
  <c r="F14" i="35"/>
  <c r="E13" i="35"/>
  <c r="H18" i="35"/>
  <c r="M18" i="35" s="1"/>
  <c r="H37" i="35"/>
  <c r="M37" i="35" s="1"/>
  <c r="D16" i="35"/>
  <c r="E9" i="35"/>
  <c r="D17" i="35"/>
  <c r="D30" i="35"/>
  <c r="H30" i="35"/>
  <c r="M30" i="35" s="1"/>
  <c r="F48" i="35"/>
  <c r="D50" i="35"/>
  <c r="H102" i="35"/>
  <c r="M102" i="35" s="1"/>
  <c r="E59" i="35"/>
  <c r="E32" i="35"/>
  <c r="E86" i="35"/>
  <c r="F90" i="35"/>
  <c r="F89" i="35"/>
  <c r="M7" i="32"/>
  <c r="I16" i="35"/>
  <c r="D14" i="31"/>
  <c r="F7" i="31"/>
  <c r="E14" i="31"/>
  <c r="D16" i="31"/>
  <c r="F13" i="31"/>
  <c r="F14" i="31"/>
  <c r="D7" i="31"/>
  <c r="F10" i="31"/>
  <c r="F8" i="32"/>
  <c r="F9" i="32"/>
  <c r="F7" i="32"/>
  <c r="F7" i="33"/>
  <c r="D7" i="33"/>
  <c r="E9" i="33"/>
  <c r="K9" i="32"/>
  <c r="E7" i="34"/>
  <c r="M7" i="34"/>
  <c r="I14" i="35"/>
  <c r="I32" i="35"/>
  <c r="I24" i="35"/>
  <c r="F102" i="35"/>
  <c r="F97" i="35"/>
  <c r="E79" i="35"/>
  <c r="D59" i="35"/>
  <c r="D53" i="35"/>
  <c r="D98" i="35"/>
  <c r="L98" i="35" s="1"/>
  <c r="F63" i="35"/>
  <c r="I63" i="35"/>
  <c r="H78" i="35"/>
  <c r="M78" i="35" s="1"/>
  <c r="H68" i="35"/>
  <c r="M68" i="35" s="1"/>
  <c r="D56" i="35"/>
  <c r="F76" i="35"/>
  <c r="E53" i="35"/>
  <c r="H65" i="35"/>
  <c r="M65" i="35" s="1"/>
  <c r="D42" i="35"/>
  <c r="H17" i="35"/>
  <c r="M17" i="35" s="1"/>
  <c r="F70" i="35"/>
  <c r="H48" i="35"/>
  <c r="I85" i="35"/>
  <c r="E47" i="35"/>
  <c r="I102" i="35"/>
  <c r="I92" i="35"/>
  <c r="D66" i="35"/>
  <c r="E80" i="35"/>
  <c r="F47" i="35"/>
  <c r="I79" i="35"/>
  <c r="E15" i="31"/>
  <c r="E7" i="31"/>
  <c r="F11" i="31"/>
  <c r="E8" i="31"/>
  <c r="F17" i="31"/>
  <c r="F12" i="31"/>
  <c r="F16" i="31"/>
  <c r="D10" i="32"/>
  <c r="F10" i="32"/>
  <c r="D9" i="32"/>
  <c r="F7" i="34"/>
  <c r="L7" i="34"/>
  <c r="L7" i="32"/>
  <c r="K7" i="34"/>
  <c r="M9" i="32"/>
  <c r="I26" i="35"/>
  <c r="I23" i="35"/>
  <c r="E88" i="35"/>
  <c r="F55" i="35"/>
  <c r="H86" i="35"/>
  <c r="M86" i="35" s="1"/>
  <c r="I54" i="35"/>
  <c r="I57" i="35"/>
  <c r="D87" i="35"/>
  <c r="E58" i="35"/>
  <c r="H47" i="35"/>
  <c r="M47" i="35" s="1"/>
  <c r="F59" i="35"/>
  <c r="D88" i="35"/>
  <c r="H53" i="35"/>
  <c r="M53" i="35" s="1"/>
  <c r="E85" i="35"/>
  <c r="H97" i="35"/>
  <c r="M97" i="35" s="1"/>
  <c r="F42" i="35"/>
  <c r="F41" i="35"/>
  <c r="D48" i="35"/>
  <c r="E72" i="35"/>
  <c r="E98" i="35"/>
  <c r="I87" i="35"/>
  <c r="H70" i="35"/>
  <c r="M70" i="35" s="1"/>
  <c r="H92" i="35"/>
  <c r="M92" i="35" s="1"/>
  <c r="F50" i="35"/>
  <c r="D97" i="35"/>
  <c r="F78" i="35"/>
  <c r="F53" i="35"/>
  <c r="E102" i="35"/>
  <c r="E93" i="35"/>
  <c r="D32" i="35"/>
  <c r="L32" i="35" s="1"/>
  <c r="E42" i="35"/>
  <c r="H75" i="35"/>
  <c r="M75" i="35" s="1"/>
  <c r="E17" i="31"/>
  <c r="E12" i="31"/>
  <c r="F15" i="31"/>
  <c r="D8" i="31"/>
  <c r="E11" i="31"/>
  <c r="E10" i="31"/>
  <c r="D11" i="31"/>
  <c r="D15" i="31"/>
  <c r="E9" i="32"/>
  <c r="E8" i="32"/>
  <c r="E7" i="32"/>
  <c r="I46" i="35"/>
  <c r="M10" i="32"/>
  <c r="K7" i="32"/>
  <c r="L10" i="32"/>
  <c r="F9" i="33"/>
  <c r="L9" i="32"/>
  <c r="K10" i="32"/>
  <c r="K8" i="32"/>
  <c r="I33" i="35"/>
  <c r="I7" i="35"/>
  <c r="E6" i="35"/>
  <c r="F66" i="35"/>
  <c r="D79" i="35"/>
  <c r="E50" i="35"/>
  <c r="F94" i="35"/>
  <c r="F77" i="35"/>
  <c r="F83" i="35"/>
  <c r="I59" i="35"/>
  <c r="D70" i="35"/>
  <c r="D49" i="35"/>
  <c r="H83" i="35"/>
  <c r="M83" i="35" s="1"/>
  <c r="E60" i="35"/>
  <c r="E54" i="35"/>
  <c r="E65" i="35"/>
  <c r="H93" i="35"/>
  <c r="M93" i="35" s="1"/>
  <c r="F56" i="35"/>
  <c r="E26" i="35"/>
  <c r="I49" i="35"/>
  <c r="E87" i="35"/>
  <c r="D63" i="35"/>
  <c r="D89" i="35"/>
  <c r="F62" i="35"/>
  <c r="F51" i="35"/>
  <c r="I75" i="35"/>
  <c r="H98" i="35"/>
  <c r="M98" i="35" s="1"/>
  <c r="I66" i="35"/>
  <c r="I88" i="35"/>
  <c r="H51" i="35"/>
  <c r="M51" i="35" s="1"/>
  <c r="D83" i="35"/>
  <c r="D93" i="35"/>
  <c r="F7" i="35"/>
  <c r="E30" i="35"/>
  <c r="D27" i="35"/>
  <c r="H23" i="35"/>
  <c r="M23" i="35" s="1"/>
  <c r="I65" i="35"/>
  <c r="E55" i="35"/>
  <c r="D47" i="35"/>
  <c r="E83" i="35"/>
  <c r="E100" i="35"/>
  <c r="E94" i="35"/>
  <c r="I91" i="35"/>
  <c r="I50" i="35"/>
  <c r="I72" i="35"/>
  <c r="D51" i="35"/>
  <c r="D77" i="35"/>
  <c r="L77" i="35" s="1"/>
  <c r="D60" i="35"/>
  <c r="F72" i="35"/>
  <c r="D6" i="35"/>
  <c r="D23" i="35"/>
  <c r="H38" i="35"/>
  <c r="M38" i="35" s="1"/>
  <c r="F36" i="35"/>
  <c r="D86" i="35"/>
  <c r="I90" i="35"/>
  <c r="D57" i="35"/>
  <c r="E51" i="35"/>
  <c r="E78" i="35"/>
  <c r="H87" i="35"/>
  <c r="M87" i="35" s="1"/>
  <c r="H66" i="35"/>
  <c r="M66" i="35" s="1"/>
  <c r="H88" i="35"/>
  <c r="M88" i="35" s="1"/>
  <c r="I56" i="35"/>
  <c r="I94" i="35"/>
  <c r="E89" i="35"/>
  <c r="D68" i="35"/>
  <c r="F80" i="35"/>
  <c r="I42" i="35"/>
  <c r="I28" i="35"/>
  <c r="I44" i="35"/>
  <c r="I40" i="35"/>
  <c r="F16" i="35"/>
  <c r="D9" i="35"/>
  <c r="D22" i="35"/>
  <c r="D33" i="35"/>
  <c r="D46" i="35"/>
  <c r="E40" i="35"/>
  <c r="L40" i="35" s="1"/>
  <c r="E14" i="35"/>
  <c r="E16" i="35"/>
  <c r="N16" i="35" s="1"/>
  <c r="E27" i="35"/>
  <c r="F34" i="35"/>
  <c r="F46" i="35"/>
  <c r="D21" i="35"/>
  <c r="H10" i="35"/>
  <c r="M10" i="35" s="1"/>
  <c r="F17" i="35"/>
  <c r="H24" i="35"/>
  <c r="M24" i="35" s="1"/>
  <c r="H36" i="35"/>
  <c r="M36" i="35" s="1"/>
  <c r="D44" i="35"/>
  <c r="D15" i="35"/>
  <c r="H34" i="35"/>
  <c r="M34" i="35" s="1"/>
  <c r="H43" i="35"/>
  <c r="M43" i="35" s="1"/>
  <c r="E38" i="35"/>
  <c r="L38" i="35" s="1"/>
  <c r="H46" i="35"/>
  <c r="M46" i="35" s="1"/>
  <c r="H32" i="35"/>
  <c r="M32" i="35" s="1"/>
  <c r="H89" i="35"/>
  <c r="M89" i="35" s="1"/>
  <c r="D100" i="35"/>
  <c r="E57" i="35"/>
  <c r="N57" i="35" s="1"/>
  <c r="E70" i="35"/>
  <c r="F85" i="35"/>
  <c r="H79" i="35"/>
  <c r="M79" i="35" s="1"/>
  <c r="F79" i="35"/>
  <c r="D102" i="35"/>
  <c r="I60" i="35"/>
  <c r="D75" i="35"/>
  <c r="F58" i="35"/>
  <c r="E66" i="35"/>
  <c r="F49" i="35"/>
  <c r="D34" i="35"/>
  <c r="H28" i="35"/>
  <c r="M28" i="35" s="1"/>
  <c r="F6" i="35"/>
  <c r="H49" i="35"/>
  <c r="M49" i="35" s="1"/>
  <c r="H77" i="35"/>
  <c r="M77" i="35" s="1"/>
  <c r="E49" i="35"/>
  <c r="F91" i="35"/>
  <c r="D62" i="35"/>
  <c r="I93" i="35"/>
  <c r="D55" i="35"/>
  <c r="I76" i="35"/>
  <c r="D91" i="35"/>
  <c r="F65" i="35"/>
  <c r="F22" i="35"/>
  <c r="E7" i="35"/>
  <c r="I77" i="35"/>
  <c r="F86" i="35"/>
  <c r="E97" i="35"/>
  <c r="E63" i="35"/>
  <c r="E62" i="35"/>
  <c r="D54" i="35"/>
  <c r="L54" i="35" s="1"/>
  <c r="I43" i="35"/>
  <c r="E16" i="31"/>
  <c r="H85" i="35"/>
  <c r="M85" i="35" s="1"/>
  <c r="D80" i="35"/>
  <c r="F75" i="35"/>
  <c r="H94" i="35"/>
  <c r="M94" i="35" s="1"/>
  <c r="I47" i="35"/>
  <c r="I98" i="35"/>
  <c r="H59" i="35"/>
  <c r="M59" i="35" s="1"/>
  <c r="H63" i="35"/>
  <c r="M63" i="35" s="1"/>
  <c r="H58" i="35"/>
  <c r="M58" i="35" s="1"/>
  <c r="E46" i="35"/>
  <c r="L46" i="35" s="1"/>
  <c r="H33" i="35"/>
  <c r="M33" i="35" s="1"/>
  <c r="D7" i="35"/>
  <c r="F92" i="35"/>
  <c r="D72" i="35"/>
  <c r="H100" i="35"/>
  <c r="M100" i="35" s="1"/>
  <c r="H91" i="35"/>
  <c r="M91" i="35" s="1"/>
  <c r="D85" i="35"/>
  <c r="H54" i="35"/>
  <c r="M54" i="35" s="1"/>
  <c r="F87" i="35"/>
  <c r="E17" i="35"/>
  <c r="D26" i="35"/>
  <c r="I62" i="35"/>
  <c r="H56" i="35"/>
  <c r="M56" i="35" s="1"/>
  <c r="I48" i="35"/>
  <c r="H90" i="35"/>
  <c r="M90" i="35" s="1"/>
  <c r="F44" i="35"/>
  <c r="I100" i="35"/>
  <c r="H50" i="35"/>
  <c r="M50" i="35" s="1"/>
  <c r="E68" i="35"/>
  <c r="I10" i="35"/>
  <c r="D7" i="34"/>
  <c r="E7" i="33"/>
  <c r="E10" i="32"/>
  <c r="D13" i="31"/>
  <c r="D12" i="31"/>
  <c r="D10" i="31"/>
  <c r="D65" i="35"/>
  <c r="E48" i="35"/>
  <c r="E75" i="35"/>
  <c r="H60" i="35"/>
  <c r="M60" i="35" s="1"/>
  <c r="F93" i="35"/>
  <c r="I55" i="35"/>
  <c r="H80" i="35"/>
  <c r="M80" i="35" s="1"/>
  <c r="F98" i="35"/>
  <c r="D43" i="35"/>
  <c r="L43" i="35" s="1"/>
  <c r="F26" i="35"/>
  <c r="E41" i="35"/>
  <c r="F60" i="35"/>
  <c r="I68" i="35"/>
  <c r="E92" i="35"/>
  <c r="D90" i="35"/>
  <c r="E90" i="35"/>
  <c r="F54" i="35"/>
  <c r="H76" i="35"/>
  <c r="M76" i="35" s="1"/>
  <c r="D78" i="35"/>
  <c r="E91" i="35"/>
  <c r="F28" i="35"/>
  <c r="H62" i="35"/>
  <c r="M62" i="35" s="1"/>
  <c r="I80" i="35"/>
  <c r="I51" i="35"/>
  <c r="F88" i="35"/>
  <c r="I78" i="35"/>
  <c r="H72" i="35"/>
  <c r="M72" i="35" s="1"/>
  <c r="I97" i="35"/>
  <c r="I21" i="35"/>
  <c r="D9" i="33"/>
  <c r="L8" i="32"/>
  <c r="D8" i="32"/>
  <c r="F8" i="31"/>
  <c r="L8" i="31"/>
  <c r="M7" i="31"/>
  <c r="M10" i="31"/>
  <c r="K7" i="31"/>
  <c r="L7" i="31"/>
  <c r="L9" i="31"/>
  <c r="M9" i="31"/>
  <c r="M8" i="31"/>
  <c r="K9" i="31"/>
  <c r="K8" i="31"/>
  <c r="L10" i="31"/>
  <c r="K10" i="31"/>
  <c r="N12" i="35"/>
  <c r="L12" i="35"/>
  <c r="N35" i="35"/>
  <c r="L35" i="35"/>
  <c r="N39" i="35"/>
  <c r="L39" i="35"/>
  <c r="M73" i="35"/>
  <c r="N64" i="35"/>
  <c r="L64" i="35"/>
  <c r="M48" i="35"/>
  <c r="N29" i="35"/>
  <c r="L29" i="35"/>
  <c r="N8" i="35"/>
  <c r="L8" i="35"/>
  <c r="L53" i="35"/>
  <c r="L22" i="35"/>
  <c r="L59" i="35"/>
  <c r="M64" i="35"/>
  <c r="M14" i="35"/>
  <c r="M27" i="35"/>
  <c r="L21" i="35"/>
  <c r="N102" i="35"/>
  <c r="L102" i="35"/>
  <c r="L95" i="35"/>
  <c r="N95" i="35"/>
  <c r="N81" i="35"/>
  <c r="L81" i="35"/>
  <c r="N96" i="35"/>
  <c r="L96" i="35"/>
  <c r="L71" i="35"/>
  <c r="N71" i="35"/>
  <c r="L20" i="35"/>
  <c r="N20" i="35"/>
  <c r="L87" i="35"/>
  <c r="N82" i="35"/>
  <c r="L82" i="35"/>
  <c r="N25" i="35"/>
  <c r="L25" i="35"/>
  <c r="N7" i="35"/>
  <c r="L7" i="35"/>
  <c r="L62" i="35"/>
  <c r="L85" i="35"/>
  <c r="N91" i="35"/>
  <c r="L91" i="35"/>
  <c r="O91" i="35" s="1"/>
  <c r="N84" i="35"/>
  <c r="L84" i="35"/>
  <c r="L94" i="35"/>
  <c r="N94" i="35"/>
  <c r="N101" i="35"/>
  <c r="L101" i="35"/>
  <c r="N74" i="35"/>
  <c r="L74" i="35"/>
  <c r="N37" i="35"/>
  <c r="L37" i="35"/>
  <c r="L28" i="35"/>
  <c r="N69" i="35"/>
  <c r="L69" i="35"/>
  <c r="J37" i="35"/>
  <c r="J6" i="35"/>
  <c r="N11" i="35"/>
  <c r="L11" i="35"/>
  <c r="N19" i="35"/>
  <c r="L19" i="35"/>
  <c r="L10" i="35"/>
  <c r="L41" i="35"/>
  <c r="N41" i="35"/>
  <c r="L13" i="35"/>
  <c r="L17" i="35"/>
  <c r="N17" i="35"/>
  <c r="N30" i="35"/>
  <c r="L30" i="35"/>
  <c r="N18" i="35"/>
  <c r="L18" i="35"/>
  <c r="N45" i="35"/>
  <c r="L45" i="35"/>
  <c r="N68" i="35"/>
  <c r="L68" i="35"/>
  <c r="N61" i="35"/>
  <c r="L61" i="35"/>
  <c r="L57" i="35"/>
  <c r="N86" i="35"/>
  <c r="L86" i="35"/>
  <c r="N23" i="35"/>
  <c r="N6" i="35"/>
  <c r="N60" i="35"/>
  <c r="L60" i="35"/>
  <c r="N77" i="35"/>
  <c r="L51" i="35"/>
  <c r="N51" i="35"/>
  <c r="N73" i="35"/>
  <c r="L73" i="35"/>
  <c r="L47" i="35"/>
  <c r="N47" i="35"/>
  <c r="L27" i="35"/>
  <c r="N52" i="35"/>
  <c r="L52" i="35"/>
  <c r="L93" i="35"/>
  <c r="N93" i="35"/>
  <c r="L83" i="35"/>
  <c r="N83" i="35"/>
  <c r="L89" i="35"/>
  <c r="L63" i="35"/>
  <c r="N63" i="35"/>
  <c r="N49" i="35"/>
  <c r="L49" i="35"/>
  <c r="N70" i="35"/>
  <c r="L70" i="35"/>
  <c r="N79" i="35"/>
  <c r="J11" i="36"/>
  <c r="J6" i="36"/>
  <c r="J24" i="36"/>
  <c r="J29" i="36"/>
  <c r="J17" i="36"/>
  <c r="J35" i="36"/>
  <c r="J27" i="36"/>
  <c r="J15" i="36"/>
  <c r="J20" i="36"/>
  <c r="J22" i="36"/>
  <c r="J26" i="36"/>
  <c r="J31" i="36"/>
  <c r="J33" i="36"/>
  <c r="J19" i="36"/>
  <c r="J25" i="36"/>
  <c r="J32" i="36"/>
  <c r="J23" i="36"/>
  <c r="J18" i="36"/>
  <c r="J28" i="36"/>
  <c r="J30" i="36"/>
  <c r="J21" i="36"/>
  <c r="J62" i="36"/>
  <c r="J34" i="36"/>
  <c r="J16" i="36"/>
  <c r="J14" i="36"/>
  <c r="J13" i="36"/>
  <c r="J12" i="36"/>
  <c r="J7" i="36"/>
  <c r="J9" i="36"/>
  <c r="J10" i="36"/>
  <c r="J8" i="36"/>
  <c r="J36" i="36" l="1"/>
  <c r="J61" i="36"/>
  <c r="J51" i="36"/>
  <c r="J42" i="36"/>
  <c r="J38" i="36"/>
  <c r="J65" i="36"/>
  <c r="J47" i="36"/>
  <c r="J52" i="36"/>
  <c r="J55" i="36"/>
  <c r="J48" i="36"/>
  <c r="J49" i="36"/>
  <c r="J60" i="36"/>
  <c r="J44" i="36"/>
  <c r="J41" i="36"/>
  <c r="J57" i="36"/>
  <c r="J50" i="36"/>
  <c r="J39" i="36"/>
  <c r="J58" i="36"/>
  <c r="J63" i="36"/>
  <c r="J45" i="36"/>
  <c r="J37" i="36"/>
  <c r="J46" i="36"/>
  <c r="J43" i="36"/>
  <c r="J59" i="36"/>
  <c r="J56" i="36"/>
  <c r="J54" i="36"/>
  <c r="J53" i="36"/>
  <c r="L97" i="35"/>
  <c r="O97" i="35" s="1"/>
  <c r="J8" i="37"/>
  <c r="N48" i="35"/>
  <c r="N34" i="35"/>
  <c r="L23" i="35"/>
  <c r="J7" i="37"/>
  <c r="J29" i="37"/>
  <c r="J11" i="37"/>
  <c r="J6" i="37"/>
  <c r="J12" i="37"/>
  <c r="J10" i="37"/>
  <c r="J23" i="37"/>
  <c r="J27" i="37"/>
  <c r="J21" i="37"/>
  <c r="J20" i="37"/>
  <c r="J24" i="37"/>
  <c r="J28" i="37"/>
  <c r="J26" i="37"/>
  <c r="J22" i="37"/>
  <c r="J25" i="37"/>
  <c r="J19" i="37"/>
  <c r="J9" i="37"/>
  <c r="L88" i="35"/>
  <c r="N14" i="35"/>
  <c r="N97" i="35"/>
  <c r="L14" i="35"/>
  <c r="O14" i="35" s="1"/>
  <c r="L58" i="35"/>
  <c r="O58" i="35" s="1"/>
  <c r="J11" i="35"/>
  <c r="N58" i="35"/>
  <c r="L44" i="35"/>
  <c r="N92" i="35"/>
  <c r="N75" i="35"/>
  <c r="N100" i="35"/>
  <c r="L31" i="35"/>
  <c r="N54" i="35"/>
  <c r="N62" i="35"/>
  <c r="L34" i="35"/>
  <c r="P34" i="35" s="1"/>
  <c r="L65" i="35"/>
  <c r="P65" i="35" s="1"/>
  <c r="J60" i="35"/>
  <c r="N87" i="35"/>
  <c r="L16" i="35"/>
  <c r="L66" i="35"/>
  <c r="O66" i="35" s="1"/>
  <c r="N13" i="35"/>
  <c r="L76" i="35"/>
  <c r="N22" i="35"/>
  <c r="J74" i="35"/>
  <c r="L75" i="35"/>
  <c r="O75" i="35" s="1"/>
  <c r="N40" i="35"/>
  <c r="N38" i="35"/>
  <c r="N43" i="35"/>
  <c r="N21" i="35"/>
  <c r="N50" i="35"/>
  <c r="N24" i="35"/>
  <c r="N105" i="35"/>
  <c r="L105" i="35"/>
  <c r="N103" i="35"/>
  <c r="L103" i="35"/>
  <c r="L104" i="35"/>
  <c r="N104" i="35"/>
  <c r="L33" i="35"/>
  <c r="J75" i="35"/>
  <c r="L100" i="35"/>
  <c r="O100" i="35" s="1"/>
  <c r="N76" i="35"/>
  <c r="L92" i="35"/>
  <c r="N27" i="35"/>
  <c r="N89" i="35"/>
  <c r="L6" i="35"/>
  <c r="P6" i="35" s="1"/>
  <c r="N32" i="35"/>
  <c r="L48" i="35"/>
  <c r="N85" i="35"/>
  <c r="L79" i="35"/>
  <c r="O79" i="35" s="1"/>
  <c r="N28" i="35"/>
  <c r="N31" i="35"/>
  <c r="L55" i="35"/>
  <c r="O55" i="35" s="1"/>
  <c r="J106" i="35"/>
  <c r="J23" i="35"/>
  <c r="J7" i="35"/>
  <c r="N10" i="35"/>
  <c r="N90" i="35"/>
  <c r="J144" i="35"/>
  <c r="J76" i="35"/>
  <c r="J8" i="35"/>
  <c r="N36" i="35"/>
  <c r="N65" i="35"/>
  <c r="N53" i="35"/>
  <c r="N78" i="35"/>
  <c r="L90" i="35"/>
  <c r="P90" i="35" s="1"/>
  <c r="N55" i="35"/>
  <c r="N15" i="35"/>
  <c r="L9" i="35"/>
  <c r="O9" i="35" s="1"/>
  <c r="L78" i="35"/>
  <c r="O78" i="35" s="1"/>
  <c r="N88" i="35"/>
  <c r="N59" i="35"/>
  <c r="L50" i="35"/>
  <c r="L24" i="35"/>
  <c r="J41" i="35"/>
  <c r="J204" i="35"/>
  <c r="N9" i="35"/>
  <c r="J78" i="35"/>
  <c r="J55" i="35"/>
  <c r="J17" i="35"/>
  <c r="N72" i="35"/>
  <c r="L80" i="35"/>
  <c r="N26" i="35"/>
  <c r="L56" i="35"/>
  <c r="J32" i="35"/>
  <c r="J193" i="35"/>
  <c r="J64" i="35"/>
  <c r="J9" i="35"/>
  <c r="N33" i="35"/>
  <c r="J180" i="35"/>
  <c r="J15" i="35"/>
  <c r="J190" i="35"/>
  <c r="J72" i="35"/>
  <c r="N56" i="35"/>
  <c r="L15" i="35"/>
  <c r="P15" i="35" s="1"/>
  <c r="J197" i="35"/>
  <c r="J203" i="35"/>
  <c r="J99" i="35"/>
  <c r="J102" i="35"/>
  <c r="J146" i="35"/>
  <c r="J61" i="35"/>
  <c r="J121" i="35"/>
  <c r="J84" i="35"/>
  <c r="J141" i="35"/>
  <c r="N80" i="35"/>
  <c r="J140" i="35"/>
  <c r="J163" i="35"/>
  <c r="J115" i="35"/>
  <c r="J100" i="35"/>
  <c r="J157" i="35"/>
  <c r="J91" i="35"/>
  <c r="J147" i="35"/>
  <c r="J160" i="35"/>
  <c r="J83" i="35"/>
  <c r="J127" i="35"/>
  <c r="J34" i="35"/>
  <c r="J165" i="35"/>
  <c r="J164" i="35"/>
  <c r="J92" i="35"/>
  <c r="J38" i="35"/>
  <c r="J179" i="35"/>
  <c r="J154" i="35"/>
  <c r="J199" i="35"/>
  <c r="J16" i="35"/>
  <c r="J125" i="35"/>
  <c r="J66" i="35"/>
  <c r="J194" i="35"/>
  <c r="J135" i="35"/>
  <c r="J201" i="35"/>
  <c r="J114" i="35"/>
  <c r="J118" i="35"/>
  <c r="J30" i="35"/>
  <c r="J95" i="35"/>
  <c r="J145" i="35"/>
  <c r="J105" i="35"/>
  <c r="J18" i="35"/>
  <c r="J27" i="35"/>
  <c r="J138" i="35"/>
  <c r="J108" i="35"/>
  <c r="J47" i="35"/>
  <c r="J116" i="35"/>
  <c r="J45" i="35"/>
  <c r="J130" i="35"/>
  <c r="J189" i="35"/>
  <c r="J159" i="35"/>
  <c r="J129" i="35"/>
  <c r="J168" i="35"/>
  <c r="J69" i="35"/>
  <c r="J93" i="35"/>
  <c r="N46" i="35"/>
  <c r="J39" i="35"/>
  <c r="J56" i="35"/>
  <c r="J200" i="35"/>
  <c r="J177" i="35"/>
  <c r="J178" i="35"/>
  <c r="J202" i="35"/>
  <c r="J171" i="35"/>
  <c r="J104" i="35"/>
  <c r="J62" i="35"/>
  <c r="J58" i="35"/>
  <c r="J20" i="35"/>
  <c r="J68" i="35"/>
  <c r="J156" i="35"/>
  <c r="J80" i="35"/>
  <c r="J172" i="35"/>
  <c r="J63" i="35"/>
  <c r="J77" i="35"/>
  <c r="J109" i="35"/>
  <c r="J155" i="35"/>
  <c r="J132" i="35"/>
  <c r="J65" i="35"/>
  <c r="J89" i="35"/>
  <c r="J170" i="35"/>
  <c r="J133" i="35"/>
  <c r="J184" i="35"/>
  <c r="J139" i="35"/>
  <c r="J103" i="35"/>
  <c r="J148" i="35"/>
  <c r="J73" i="35"/>
  <c r="L72" i="35"/>
  <c r="J13" i="35"/>
  <c r="J94" i="35"/>
  <c r="J90" i="35"/>
  <c r="L26" i="35"/>
  <c r="N66" i="35"/>
  <c r="J85" i="35"/>
  <c r="N42" i="35"/>
  <c r="J175" i="35"/>
  <c r="J88" i="35"/>
  <c r="J70" i="35"/>
  <c r="J205" i="35"/>
  <c r="L42" i="35"/>
  <c r="J79" i="35"/>
  <c r="J46" i="35"/>
  <c r="J149" i="35"/>
  <c r="J196" i="35"/>
  <c r="J192" i="35"/>
  <c r="J67" i="35"/>
  <c r="J122" i="35"/>
  <c r="J188" i="35"/>
  <c r="J123" i="35"/>
  <c r="J128" i="35"/>
  <c r="J142" i="35"/>
  <c r="J161" i="35"/>
  <c r="J110" i="35"/>
  <c r="J183" i="35"/>
  <c r="J120" i="35"/>
  <c r="J59" i="35"/>
  <c r="N44" i="35"/>
  <c r="J98" i="35"/>
  <c r="J119" i="35"/>
  <c r="J176" i="35"/>
  <c r="J181" i="35"/>
  <c r="J166" i="35"/>
  <c r="J186" i="35"/>
  <c r="J35" i="35"/>
  <c r="J152" i="35"/>
  <c r="J162" i="35"/>
  <c r="J167" i="35"/>
  <c r="J131" i="35"/>
  <c r="J81" i="35"/>
  <c r="J151" i="35"/>
  <c r="J29" i="35"/>
  <c r="J12" i="35"/>
  <c r="J174" i="35"/>
  <c r="J54" i="35"/>
  <c r="J134" i="35"/>
  <c r="J158" i="35"/>
  <c r="J113" i="35"/>
  <c r="J14" i="35"/>
  <c r="J51" i="35"/>
  <c r="J169" i="35"/>
  <c r="J107" i="35"/>
  <c r="J187" i="35"/>
  <c r="J87" i="35"/>
  <c r="J82" i="35"/>
  <c r="N98" i="35"/>
  <c r="J191" i="35"/>
  <c r="J112" i="35"/>
  <c r="J53" i="35"/>
  <c r="J173" i="35"/>
  <c r="J96" i="35"/>
  <c r="J117" i="35"/>
  <c r="J136" i="35"/>
  <c r="J153" i="35"/>
  <c r="J185" i="35"/>
  <c r="J97" i="35"/>
  <c r="J48" i="35"/>
  <c r="J33" i="35"/>
  <c r="J31" i="35"/>
  <c r="J71" i="35"/>
  <c r="J137" i="35"/>
  <c r="J150" i="35"/>
  <c r="J182" i="35"/>
  <c r="J111" i="35"/>
  <c r="J25" i="35"/>
  <c r="J101" i="35"/>
  <c r="J19" i="35"/>
  <c r="J126" i="35"/>
  <c r="J124" i="35"/>
  <c r="J198" i="35"/>
  <c r="J143" i="35"/>
  <c r="J195" i="35"/>
  <c r="J10" i="35"/>
  <c r="J26" i="35"/>
  <c r="J21" i="35"/>
  <c r="J86" i="35"/>
  <c r="J24" i="35"/>
  <c r="J22" i="35"/>
  <c r="J50" i="35"/>
  <c r="J44" i="35"/>
  <c r="J40" i="35"/>
  <c r="J52" i="35"/>
  <c r="J42" i="35"/>
  <c r="J57" i="35"/>
  <c r="J43" i="35"/>
  <c r="J49" i="35"/>
  <c r="J36" i="35"/>
  <c r="J28" i="35"/>
  <c r="P61" i="35"/>
  <c r="O61" i="35"/>
  <c r="O101" i="35"/>
  <c r="P101" i="35"/>
  <c r="P93" i="35"/>
  <c r="O93" i="35"/>
  <c r="P77" i="35"/>
  <c r="O77" i="35"/>
  <c r="P8" i="35"/>
  <c r="O8" i="35"/>
  <c r="O52" i="35"/>
  <c r="P52" i="35"/>
  <c r="P19" i="35"/>
  <c r="O19" i="35"/>
  <c r="P7" i="35"/>
  <c r="O7" i="35"/>
  <c r="O25" i="35"/>
  <c r="P25" i="35"/>
  <c r="P81" i="35"/>
  <c r="O81" i="35"/>
  <c r="P102" i="35"/>
  <c r="O102" i="35"/>
  <c r="P58" i="35"/>
  <c r="P12" i="35"/>
  <c r="O12" i="35"/>
  <c r="P33" i="35"/>
  <c r="O33" i="35"/>
  <c r="P57" i="35"/>
  <c r="O57" i="35"/>
  <c r="P69" i="35"/>
  <c r="O69" i="35"/>
  <c r="P63" i="35"/>
  <c r="O63" i="35"/>
  <c r="P83" i="35"/>
  <c r="O83" i="35"/>
  <c r="P51" i="35"/>
  <c r="O51" i="35"/>
  <c r="P91" i="35"/>
  <c r="P41" i="35"/>
  <c r="O41" i="35"/>
  <c r="P53" i="35"/>
  <c r="O53" i="35"/>
  <c r="P28" i="35"/>
  <c r="O28" i="35"/>
  <c r="P84" i="35"/>
  <c r="O84" i="35"/>
  <c r="O34" i="35"/>
  <c r="P14" i="35"/>
  <c r="O96" i="35"/>
  <c r="P96" i="35"/>
  <c r="P43" i="35"/>
  <c r="O43" i="35"/>
  <c r="O65" i="35"/>
  <c r="P98" i="35"/>
  <c r="O98" i="35"/>
  <c r="P97" i="35"/>
  <c r="O22" i="35"/>
  <c r="P22" i="35"/>
  <c r="P75" i="35" l="1"/>
  <c r="P66" i="35"/>
  <c r="P79" i="35"/>
  <c r="P100" i="35"/>
  <c r="P55" i="35"/>
  <c r="O6" i="35"/>
  <c r="P103" i="35"/>
  <c r="O103" i="35"/>
  <c r="P105" i="35"/>
  <c r="O105" i="35"/>
  <c r="P104" i="35"/>
  <c r="O104" i="35"/>
  <c r="P9" i="35"/>
  <c r="P78" i="35"/>
  <c r="O90" i="35"/>
  <c r="P60" i="35"/>
  <c r="P36" i="35"/>
  <c r="P62" i="35"/>
  <c r="P29" i="35"/>
  <c r="P72" i="35"/>
  <c r="P86" i="35"/>
  <c r="O15" i="35"/>
  <c r="P76" i="35"/>
  <c r="P38" i="35"/>
  <c r="P85" i="35"/>
  <c r="P89" i="35"/>
  <c r="P16" i="35"/>
  <c r="P50" i="35"/>
  <c r="P71" i="35"/>
  <c r="P49" i="35"/>
  <c r="P21" i="35"/>
  <c r="P87" i="35"/>
  <c r="P68" i="35"/>
  <c r="P11" i="35"/>
  <c r="P35" i="35"/>
  <c r="P92" i="35"/>
  <c r="P45" i="35"/>
  <c r="P54" i="35"/>
  <c r="P46" i="35"/>
  <c r="P27" i="35"/>
  <c r="P95" i="35"/>
  <c r="P73" i="35"/>
  <c r="P80" i="35"/>
  <c r="P88" i="35"/>
  <c r="P39" i="35"/>
  <c r="P82" i="35"/>
  <c r="P37" i="35"/>
  <c r="P59" i="35"/>
  <c r="P70" i="35"/>
  <c r="P40" i="35"/>
  <c r="P23" i="35"/>
  <c r="O26" i="35"/>
  <c r="P31" i="35"/>
  <c r="P26" i="35"/>
  <c r="P20" i="35"/>
  <c r="P10" i="35"/>
  <c r="P74" i="35"/>
  <c r="P94" i="35"/>
  <c r="P17" i="35"/>
  <c r="P24" i="35"/>
  <c r="P30" i="35"/>
  <c r="O27" i="35"/>
  <c r="P47" i="35"/>
  <c r="P18" i="35"/>
  <c r="O50" i="35"/>
  <c r="O94" i="35"/>
  <c r="O11" i="35"/>
  <c r="O16" i="35"/>
  <c r="O42" i="35"/>
  <c r="O46" i="35"/>
  <c r="O92" i="35"/>
  <c r="P13" i="35"/>
  <c r="O89" i="35"/>
  <c r="O80" i="35"/>
  <c r="O23" i="35"/>
  <c r="O47" i="35"/>
  <c r="O56" i="35"/>
  <c r="O48" i="35"/>
  <c r="O40" i="35"/>
  <c r="O68" i="35"/>
  <c r="P44" i="35"/>
  <c r="O20" i="35"/>
  <c r="O38" i="35"/>
  <c r="O10" i="35"/>
  <c r="O35" i="35"/>
  <c r="P42" i="35"/>
  <c r="O73" i="35"/>
  <c r="O95" i="35"/>
  <c r="O49" i="35"/>
  <c r="P56" i="35"/>
  <c r="P48" i="35"/>
  <c r="O82" i="35"/>
  <c r="O44" i="35"/>
  <c r="O21" i="35"/>
  <c r="O13" i="35"/>
  <c r="O86" i="35"/>
  <c r="O36" i="35"/>
  <c r="O37" i="35"/>
  <c r="O18" i="35"/>
  <c r="O32" i="35"/>
  <c r="P64" i="35"/>
  <c r="O87" i="35"/>
  <c r="O30" i="35"/>
  <c r="O85" i="35"/>
  <c r="O74" i="35"/>
  <c r="O45" i="35"/>
  <c r="O72" i="35"/>
  <c r="O29" i="35"/>
  <c r="O31" i="35"/>
  <c r="O62" i="35"/>
  <c r="O54" i="35"/>
  <c r="O17" i="35"/>
  <c r="O70" i="35"/>
  <c r="O39" i="35"/>
  <c r="O59" i="35"/>
  <c r="P32" i="35"/>
  <c r="O88" i="35"/>
  <c r="O76" i="35"/>
  <c r="O60" i="35"/>
  <c r="O64" i="35"/>
  <c r="O24" i="35"/>
  <c r="O71" i="35"/>
</calcChain>
</file>

<file path=xl/sharedStrings.xml><?xml version="1.0" encoding="utf-8"?>
<sst xmlns="http://schemas.openxmlformats.org/spreadsheetml/2006/main" count="12404" uniqueCount="1230">
  <si>
    <t>AK Kroměříž</t>
  </si>
  <si>
    <t>Liga 2000 Tábor</t>
  </si>
  <si>
    <t>Jihočeský klub maratonců</t>
  </si>
  <si>
    <t>TC Dvořák</t>
  </si>
  <si>
    <t>Štěkeň</t>
  </si>
  <si>
    <t>Sokol Vodňany</t>
  </si>
  <si>
    <t>Kamenictví Bumba ČB</t>
  </si>
  <si>
    <t>SK Oslov</t>
  </si>
  <si>
    <t>Dvory nad Lužnicí</t>
  </si>
  <si>
    <t>Hospic Prachatice</t>
  </si>
  <si>
    <t>Atletika Písek</t>
  </si>
  <si>
    <t>Pištín</t>
  </si>
  <si>
    <t>Vimperk</t>
  </si>
  <si>
    <t>FBC United</t>
  </si>
  <si>
    <t>Vodňany</t>
  </si>
  <si>
    <t>Sokol ČB</t>
  </si>
  <si>
    <t>King team</t>
  </si>
  <si>
    <t>Trio K.Řečice</t>
  </si>
  <si>
    <t>Veselý nad Lužnicí</t>
  </si>
  <si>
    <t>AVC Praha</t>
  </si>
  <si>
    <t>Boršovský běžecký klub</t>
  </si>
  <si>
    <t>EON Triatlon Tým</t>
  </si>
  <si>
    <t>Nová Ves</t>
  </si>
  <si>
    <t>Šutri Prachatice</t>
  </si>
  <si>
    <t>Sc Algund</t>
  </si>
  <si>
    <t>3 L Team ČB</t>
  </si>
  <si>
    <t>J.B.P. Tábor</t>
  </si>
  <si>
    <t>Tábor</t>
  </si>
  <si>
    <t>SK E.GO. Šindlovy Dvory</t>
  </si>
  <si>
    <t>TC Dvořák 2</t>
  </si>
  <si>
    <t>SKP</t>
  </si>
  <si>
    <t>Cval Nová Ves</t>
  </si>
  <si>
    <t>Týn nad Vltavou</t>
  </si>
  <si>
    <t>KLII Tým</t>
  </si>
  <si>
    <t>GP Kamenný Újezd</t>
  </si>
  <si>
    <t>SDH Třísov</t>
  </si>
  <si>
    <t>VJČ</t>
  </si>
  <si>
    <t>Orlando Bananas</t>
  </si>
  <si>
    <t>Sayerlack</t>
  </si>
  <si>
    <t>HAMJ Úsilné</t>
  </si>
  <si>
    <t>Hostinec U Ještěrky</t>
  </si>
  <si>
    <t>Č. Krumlov</t>
  </si>
  <si>
    <t>SK Stodola Roudné</t>
  </si>
  <si>
    <t>BOBO Větřní</t>
  </si>
  <si>
    <t>Pacov</t>
  </si>
  <si>
    <t>Hůrka</t>
  </si>
  <si>
    <t>MAMATU</t>
  </si>
  <si>
    <t>Nákří</t>
  </si>
  <si>
    <t>BezvaÚči</t>
  </si>
  <si>
    <t>AK Včelná</t>
  </si>
  <si>
    <t>Cyklo Jiřička</t>
  </si>
  <si>
    <t>Dobrá Voda</t>
  </si>
  <si>
    <t>TJ Nová Včelnice</t>
  </si>
  <si>
    <t>GW Plavsko</t>
  </si>
  <si>
    <t>TJ Doudleby</t>
  </si>
  <si>
    <t>ŠSK Borotín</t>
  </si>
  <si>
    <t>Římov</t>
  </si>
  <si>
    <t>SKI Velešín</t>
  </si>
  <si>
    <t>Písek</t>
  </si>
  <si>
    <t>Tatran Lomnice nad Lužnicí</t>
  </si>
  <si>
    <t>Rudolfov ČB</t>
  </si>
  <si>
    <t>Hutní materiál Blatná</t>
  </si>
  <si>
    <t>Boršov nad Vltavou</t>
  </si>
  <si>
    <t>TJ Jiskra Třeboň</t>
  </si>
  <si>
    <t>Ortopedie Týn n.V.</t>
  </si>
  <si>
    <t>GO! Nutrixion</t>
  </si>
  <si>
    <t>Resolution Team</t>
  </si>
  <si>
    <t>Strunkovice</t>
  </si>
  <si>
    <t>ČIKO Č. Krumlov</t>
  </si>
  <si>
    <t>Sokol Plavsko</t>
  </si>
  <si>
    <t>Velsprt Valenta</t>
  </si>
  <si>
    <t>Katastrální Úřad ČB.</t>
  </si>
  <si>
    <t>Discoworld</t>
  </si>
  <si>
    <t>SKP České Budějovice</t>
  </si>
  <si>
    <t>Vodňanská drůbež</t>
  </si>
  <si>
    <t>SK Č. Krumlov</t>
  </si>
  <si>
    <t>SKI Strakonice</t>
  </si>
  <si>
    <t>Zovami</t>
  </si>
  <si>
    <t>SK Zliv</t>
  </si>
  <si>
    <t>Cyklo Velešín</t>
  </si>
  <si>
    <t>Prachatice</t>
  </si>
  <si>
    <t>ZOVAMI</t>
  </si>
  <si>
    <t>rok_nar</t>
  </si>
  <si>
    <t>m/ž</t>
  </si>
  <si>
    <t>klub</t>
  </si>
  <si>
    <t>ident</t>
  </si>
  <si>
    <t>if</t>
  </si>
  <si>
    <t>rok_jbp</t>
  </si>
  <si>
    <t>Bláha Jan</t>
  </si>
  <si>
    <t>Brossaud Jack</t>
  </si>
  <si>
    <t>Brothánek Antonín</t>
  </si>
  <si>
    <t>Čapek František</t>
  </si>
  <si>
    <t>Círal František</t>
  </si>
  <si>
    <t>Coufal Patrik</t>
  </si>
  <si>
    <t>Drázda Petr</t>
  </si>
  <si>
    <t>Dvořák Petr</t>
  </si>
  <si>
    <t>Ehrlich Pavel</t>
  </si>
  <si>
    <t>Gazda Martin</t>
  </si>
  <si>
    <t>Habara Jan</t>
  </si>
  <si>
    <t>Habara Jaromír</t>
  </si>
  <si>
    <t>Hájek Daniel</t>
  </si>
  <si>
    <t>SKP Č.Budějovice</t>
  </si>
  <si>
    <t>Haňur Roman</t>
  </si>
  <si>
    <t>Helm František</t>
  </si>
  <si>
    <t>Houska David</t>
  </si>
  <si>
    <t>Hronová Božena</t>
  </si>
  <si>
    <t>Hruška Luboš</t>
  </si>
  <si>
    <t>3L Team ČB</t>
  </si>
  <si>
    <t>Hruška Luděk</t>
  </si>
  <si>
    <t>Janošík Radek</t>
  </si>
  <si>
    <t>Jašarov Zdeněk</t>
  </si>
  <si>
    <t>Jirák Lukáš</t>
  </si>
  <si>
    <t>Équipe sans limites</t>
  </si>
  <si>
    <t>Kalina Bohumil</t>
  </si>
  <si>
    <t>Klein Pavel</t>
  </si>
  <si>
    <t>Kleinová Petra</t>
  </si>
  <si>
    <t>Klimeš Petr</t>
  </si>
  <si>
    <t>Klosse Jiří</t>
  </si>
  <si>
    <t>Kocourek Jan</t>
  </si>
  <si>
    <t>Kohout Luděk</t>
  </si>
  <si>
    <t>Kolář Martin</t>
  </si>
  <si>
    <t>Kopecký Zdeněk</t>
  </si>
  <si>
    <t>Budvar Č.Budějovice</t>
  </si>
  <si>
    <t>Kopřiva Josef</t>
  </si>
  <si>
    <t>Kozák Pavel</t>
  </si>
  <si>
    <t>Krejčí Karel</t>
  </si>
  <si>
    <t>TRISK ČB</t>
  </si>
  <si>
    <t>Křivánková Bohumila</t>
  </si>
  <si>
    <t>Kroupa Evžen</t>
  </si>
  <si>
    <t>Lácha Pavel</t>
  </si>
  <si>
    <t>BH Triatlon</t>
  </si>
  <si>
    <t>Lebedová Olina</t>
  </si>
  <si>
    <t>Macek Petr</t>
  </si>
  <si>
    <t>Macek Tomáš</t>
  </si>
  <si>
    <t>Malát Jan</t>
  </si>
  <si>
    <t>Malík Jakub</t>
  </si>
  <si>
    <t>Rožumberské sklepy Borovany</t>
  </si>
  <si>
    <t>Malík Vít</t>
  </si>
  <si>
    <t>Menšík Josef</t>
  </si>
  <si>
    <t>Menšíková Lenka</t>
  </si>
  <si>
    <t>Michálková Martina</t>
  </si>
  <si>
    <t>Mikolášek Arnošt</t>
  </si>
  <si>
    <t>Mikšl Rostislav</t>
  </si>
  <si>
    <t>Mikšovský Zdeněk</t>
  </si>
  <si>
    <t>Novák Jaroslav</t>
  </si>
  <si>
    <t>SK 4 Dvory</t>
  </si>
  <si>
    <t>Novák Patrik</t>
  </si>
  <si>
    <t>Olšjak Ladislav</t>
  </si>
  <si>
    <t>Paleček Vladimír</t>
  </si>
  <si>
    <t>Palivec David</t>
  </si>
  <si>
    <t>Palkovič Vladislav</t>
  </si>
  <si>
    <t>Pavienský Radek - Bizon</t>
  </si>
  <si>
    <t>Pfeiler Ivo</t>
  </si>
  <si>
    <t>Pillar Ladislav</t>
  </si>
  <si>
    <t>Pinl Michal</t>
  </si>
  <si>
    <t>Píšek Jaroslav</t>
  </si>
  <si>
    <t>Putschögl Jaroslav</t>
  </si>
  <si>
    <t>Rechtoriková Linda</t>
  </si>
  <si>
    <t>Rodina Bohuslav</t>
  </si>
  <si>
    <t>Rokos Ivan</t>
  </si>
  <si>
    <t>Růžička Jindřich</t>
  </si>
  <si>
    <t>Šimek Miroslav</t>
  </si>
  <si>
    <t>Sodomka Milan</t>
  </si>
  <si>
    <t>Souček Milan</t>
  </si>
  <si>
    <t>Soukup Josef</t>
  </si>
  <si>
    <t>Soukupová Valerie</t>
  </si>
  <si>
    <t>Šoustar Lubomír</t>
  </si>
  <si>
    <t>Stárek Martin</t>
  </si>
  <si>
    <t>Šustr Pavel</t>
  </si>
  <si>
    <t>Svoboda Václav</t>
  </si>
  <si>
    <t>Teplý Ondřej</t>
  </si>
  <si>
    <t>Tichý Jiří</t>
  </si>
  <si>
    <t>Tomášová Gabriela</t>
  </si>
  <si>
    <t>Č. Budějovice</t>
  </si>
  <si>
    <t>Trnka Jiří</t>
  </si>
  <si>
    <t>SKP. Č.Budějovice</t>
  </si>
  <si>
    <t>Tůma Jaroslav</t>
  </si>
  <si>
    <t>Turoňová Magdalena</t>
  </si>
  <si>
    <t>Urban Martin</t>
  </si>
  <si>
    <t>Valdová Marie</t>
  </si>
  <si>
    <t>Valter Pavel</t>
  </si>
  <si>
    <t>Vaněček Michael</t>
  </si>
  <si>
    <t>Vařáková Pavla</t>
  </si>
  <si>
    <t>Vašková Pavla</t>
  </si>
  <si>
    <t>Vojč Karel</t>
  </si>
  <si>
    <t>Vorel Jan</t>
  </si>
  <si>
    <t>Vorel Michal</t>
  </si>
  <si>
    <t>Vorlová Dana</t>
  </si>
  <si>
    <t>Wagner Rostislav</t>
  </si>
  <si>
    <t>prijmeni jmeno</t>
  </si>
  <si>
    <t>prijmeni a jmeno</t>
  </si>
  <si>
    <t>Benešová Václava</t>
  </si>
  <si>
    <t>Boháč Karel</t>
  </si>
  <si>
    <t>Bumba Libor</t>
  </si>
  <si>
    <t>Bumbová Martina</t>
  </si>
  <si>
    <t>Candrová Jana</t>
  </si>
  <si>
    <t>B+H TT Č.B.</t>
  </si>
  <si>
    <t>Doležálek Zdeněk</t>
  </si>
  <si>
    <t>Eningerová Miluše</t>
  </si>
  <si>
    <t>Eningerová Valérie</t>
  </si>
  <si>
    <t>Grabmüller Ivo</t>
  </si>
  <si>
    <t>Grabmüllerová Šárka</t>
  </si>
  <si>
    <t>Hájíček František</t>
  </si>
  <si>
    <t>Huspeka Miroslav</t>
  </si>
  <si>
    <t>B + H Triatlon ČB</t>
  </si>
  <si>
    <t>Jančář Stanislav</t>
  </si>
  <si>
    <t>Sk 4 Dvory</t>
  </si>
  <si>
    <t>Jansa Jiří</t>
  </si>
  <si>
    <t>Klíma Václav</t>
  </si>
  <si>
    <t>Kocourek Vít</t>
  </si>
  <si>
    <t>Kopačka Jan</t>
  </si>
  <si>
    <t>Kozák Michal</t>
  </si>
  <si>
    <t xml:space="preserve">Krčka Bohuslav </t>
  </si>
  <si>
    <t>Kučera Radek</t>
  </si>
  <si>
    <t>Medek Martin</t>
  </si>
  <si>
    <t>Medek Roman</t>
  </si>
  <si>
    <t>Mikšl Miroslav</t>
  </si>
  <si>
    <t>Č.Budějovice</t>
  </si>
  <si>
    <t>Mondek Josef</t>
  </si>
  <si>
    <t>Procházka Radek</t>
  </si>
  <si>
    <t>Procházková Ivona</t>
  </si>
  <si>
    <t>Richtr Zdeněk</t>
  </si>
  <si>
    <t>Scheinherr Jiří</t>
  </si>
  <si>
    <t>Serbessa Mulugeta</t>
  </si>
  <si>
    <t>Smetana Jiří</t>
  </si>
  <si>
    <t>Šochman Josef</t>
  </si>
  <si>
    <t>Šperňák Roman</t>
  </si>
  <si>
    <t>Stejskal Ladislav</t>
  </si>
  <si>
    <t>Švancarová Monika</t>
  </si>
  <si>
    <t>Szábo Miloš</t>
  </si>
  <si>
    <t>Tík František</t>
  </si>
  <si>
    <t>Turek Jiří</t>
  </si>
  <si>
    <t>Uhlíř Radek</t>
  </si>
  <si>
    <t>Trisk Č.B.</t>
  </si>
  <si>
    <t>Uhlířová Barbora Isa.</t>
  </si>
  <si>
    <t>Uhlířová Miroslava</t>
  </si>
  <si>
    <t>Valíček Radek</t>
  </si>
  <si>
    <t>Varga Tomáš</t>
  </si>
  <si>
    <t>Voráček Karel</t>
  </si>
  <si>
    <t>Zeman st. Jan</t>
  </si>
  <si>
    <t>Boršov</t>
  </si>
  <si>
    <t>Zoubková Eva</t>
  </si>
  <si>
    <t>Csirik Jiří</t>
  </si>
  <si>
    <t>Duspiva Miroslav</t>
  </si>
  <si>
    <t>Flašar Jan</t>
  </si>
  <si>
    <t>Háša Michal</t>
  </si>
  <si>
    <t>Hoštičková Věra</t>
  </si>
  <si>
    <t>Jakešová Jitka</t>
  </si>
  <si>
    <t>Jašarová Ema</t>
  </si>
  <si>
    <t>Jůza Daniel</t>
  </si>
  <si>
    <t>Klíma Ladislav</t>
  </si>
  <si>
    <t>0/18</t>
  </si>
  <si>
    <t>Koranda David</t>
  </si>
  <si>
    <t>Krejčová Petra</t>
  </si>
  <si>
    <t>14/18</t>
  </si>
  <si>
    <t>Němcová Monika</t>
  </si>
  <si>
    <t>Ortová Lenka</t>
  </si>
  <si>
    <t>Sokol Č.Budějovice</t>
  </si>
  <si>
    <t>Šíma Jan</t>
  </si>
  <si>
    <t>Šmahel Lukáš</t>
  </si>
  <si>
    <t>13/18</t>
  </si>
  <si>
    <t>Zíma Josef</t>
  </si>
  <si>
    <t>BH ČB</t>
  </si>
  <si>
    <t>Beňo Ladislav</t>
  </si>
  <si>
    <t>Trisk ČB</t>
  </si>
  <si>
    <t>Buchvaldek Marek</t>
  </si>
  <si>
    <t>Budil Roman</t>
  </si>
  <si>
    <t>Falta Hynek</t>
  </si>
  <si>
    <t>Hajný Ondřej</t>
  </si>
  <si>
    <t>15/18</t>
  </si>
  <si>
    <t>Küffnerová Nela</t>
  </si>
  <si>
    <t>Míková Jiřina</t>
  </si>
  <si>
    <t>Petrou Jan</t>
  </si>
  <si>
    <t>Reitinger Petr</t>
  </si>
  <si>
    <t>Šimek Vladislav</t>
  </si>
  <si>
    <t>Sýkorová Alena</t>
  </si>
  <si>
    <t>Vlčková Kateřina</t>
  </si>
  <si>
    <t>Wernerová Dita</t>
  </si>
  <si>
    <t>M</t>
  </si>
  <si>
    <t>Velosport Valenta</t>
  </si>
  <si>
    <t>jbp_2014</t>
  </si>
  <si>
    <t>zdroj:</t>
  </si>
  <si>
    <t>ručně</t>
  </si>
  <si>
    <t>jbp</t>
  </si>
  <si>
    <t>jbp 2014</t>
  </si>
  <si>
    <t>start_č</t>
  </si>
  <si>
    <t>nar</t>
  </si>
  <si>
    <t>nar_jbp</t>
  </si>
  <si>
    <t>poznámka</t>
  </si>
  <si>
    <t>klub_jbp_2014</t>
  </si>
  <si>
    <t>vybrat</t>
  </si>
  <si>
    <t>kat</t>
  </si>
  <si>
    <t>hlavní závod</t>
  </si>
  <si>
    <t>běh starosty</t>
  </si>
  <si>
    <t>čas</t>
  </si>
  <si>
    <t>Juráň Karel</t>
  </si>
  <si>
    <t>Vejvara Pavel</t>
  </si>
  <si>
    <t>Diviš Jiří</t>
  </si>
  <si>
    <t>SŠK Borotín</t>
  </si>
  <si>
    <t>Liška Miloš</t>
  </si>
  <si>
    <t>Loučovice</t>
  </si>
  <si>
    <t>Stejskal Pavel</t>
  </si>
  <si>
    <t>Kudrlička Rostislav</t>
  </si>
  <si>
    <t>Adam</t>
  </si>
  <si>
    <t>Obec Bujanov</t>
  </si>
  <si>
    <t>Tatran Lomnice n. Luž.</t>
  </si>
  <si>
    <t>Kopřiva Jiří</t>
  </si>
  <si>
    <t>Průcha Jakub</t>
  </si>
  <si>
    <t>Neubauer Petr</t>
  </si>
  <si>
    <t>RWC</t>
  </si>
  <si>
    <t>Bauer Tomáš</t>
  </si>
  <si>
    <t>Černý Martin</t>
  </si>
  <si>
    <t>Valter Jaroslav</t>
  </si>
  <si>
    <t>Fík Jan</t>
  </si>
  <si>
    <t>JBP</t>
  </si>
  <si>
    <t>SK Větřní</t>
  </si>
  <si>
    <t>Flíčková Alice</t>
  </si>
  <si>
    <t>Forejt Rostislav</t>
  </si>
  <si>
    <t>CK Suchdol u Kunžaku</t>
  </si>
  <si>
    <t>Kočvarová Monika</t>
  </si>
  <si>
    <t>závod</t>
  </si>
  <si>
    <t>A</t>
  </si>
  <si>
    <t>B</t>
  </si>
  <si>
    <t>C</t>
  </si>
  <si>
    <t>D</t>
  </si>
  <si>
    <t>E</t>
  </si>
  <si>
    <t>DNF</t>
  </si>
  <si>
    <t>Chýna Radek</t>
  </si>
  <si>
    <t>Thermo tým</t>
  </si>
  <si>
    <t>Steinbauer Jiří</t>
  </si>
  <si>
    <t>Trhové Sviny</t>
  </si>
  <si>
    <t>Papoušek Petr</t>
  </si>
  <si>
    <t>Lukš Václav</t>
  </si>
  <si>
    <t>Rejty</t>
  </si>
  <si>
    <t>Čutka Václav</t>
  </si>
  <si>
    <t>Franková Aneta</t>
  </si>
  <si>
    <t>Stejskal Filip</t>
  </si>
  <si>
    <t>Bárta Filip</t>
  </si>
  <si>
    <t>Šiška Petr</t>
  </si>
  <si>
    <t>Maraton team Kaplice</t>
  </si>
  <si>
    <t>Kopačková Kateřina</t>
  </si>
  <si>
    <t>Mražík Karel</t>
  </si>
  <si>
    <t>Kaplice</t>
  </si>
  <si>
    <t>Staněk Martin</t>
  </si>
  <si>
    <t>Barták Jiří</t>
  </si>
  <si>
    <t>Mercury ČB</t>
  </si>
  <si>
    <t>Růžička Karel</t>
  </si>
  <si>
    <t>Kozlík Ladislav</t>
  </si>
  <si>
    <t>SOU Vodňany</t>
  </si>
  <si>
    <t>Nováková Kateřina</t>
  </si>
  <si>
    <t>MŠ Kaplice</t>
  </si>
  <si>
    <t>Purkrábek Lukáš</t>
  </si>
  <si>
    <t>MŠ Vyšší Brod</t>
  </si>
  <si>
    <t>Gloza Kryštof</t>
  </si>
  <si>
    <t>MŠ Malonty</t>
  </si>
  <si>
    <t>Matuš Kryštof</t>
  </si>
  <si>
    <t>Bazsová Eliška</t>
  </si>
  <si>
    <t>MŠ Bujanov</t>
  </si>
  <si>
    <t>Novák Michal</t>
  </si>
  <si>
    <t>Barták Ondřej</t>
  </si>
  <si>
    <t>Tvrz Jan</t>
  </si>
  <si>
    <t>Mikšl Martin</t>
  </si>
  <si>
    <t>Balláková Barbora</t>
  </si>
  <si>
    <t>Sučíková Jana</t>
  </si>
  <si>
    <t>Rozmušová Michaela</t>
  </si>
  <si>
    <t>Atletika Tábor</t>
  </si>
  <si>
    <t>Mrzena Pavel</t>
  </si>
  <si>
    <t>ZŠ Malonty</t>
  </si>
  <si>
    <t>Matuš Antonín</t>
  </si>
  <si>
    <t>Gribbin Daniel</t>
  </si>
  <si>
    <t>Novák Martin</t>
  </si>
  <si>
    <t>Beňo Pavel</t>
  </si>
  <si>
    <t>Horní Dvořiště</t>
  </si>
  <si>
    <t>Micková Tereza</t>
  </si>
  <si>
    <t>Tvrzová Gabriela</t>
  </si>
  <si>
    <t>Matušová Amálie</t>
  </si>
  <si>
    <t>Č.Krumlov</t>
  </si>
  <si>
    <t>Beňová Kristýna</t>
  </si>
  <si>
    <t>Gloza Ondřej</t>
  </si>
  <si>
    <t>Kubský Jan</t>
  </si>
  <si>
    <t>Štvrtka Petr</t>
  </si>
  <si>
    <t>Štvrtka Pavel</t>
  </si>
  <si>
    <t>Gazda Maxmilián</t>
  </si>
  <si>
    <t>Tvrzová Veronika</t>
  </si>
  <si>
    <t>Faltusová Lenka</t>
  </si>
  <si>
    <t>Micka Jan</t>
  </si>
  <si>
    <t>Tovaryšová Alice</t>
  </si>
  <si>
    <t>Cipín Petr</t>
  </si>
  <si>
    <t>ověřit</t>
  </si>
  <si>
    <t>kontrola</t>
  </si>
  <si>
    <t>identifikace: rok jbp :: běžec :: rok_nar</t>
  </si>
  <si>
    <t>Veselí nad Lužnicí</t>
  </si>
  <si>
    <t>Sokol České Budějovice</t>
  </si>
  <si>
    <t>BBK Boršov nad Vltavou</t>
  </si>
  <si>
    <t>3 L Team České Budějovice</t>
  </si>
  <si>
    <t>České Budějovice</t>
  </si>
  <si>
    <t>Český Krumlov</t>
  </si>
  <si>
    <t>TriSK České Budějovice</t>
  </si>
  <si>
    <t>Budvar České Budějovice</t>
  </si>
  <si>
    <t>11 - 12</t>
  </si>
  <si>
    <t>13 - 14</t>
  </si>
  <si>
    <t>15 - 16</t>
  </si>
  <si>
    <t>17 - 18</t>
  </si>
  <si>
    <t>poř</t>
  </si>
  <si>
    <t>hh:mm:ss</t>
  </si>
  <si>
    <t>SK Český Krumlov</t>
  </si>
  <si>
    <t>ČIKO Český Krumlov</t>
  </si>
  <si>
    <t>ŠuTri Prachatice</t>
  </si>
  <si>
    <t>Katastrální Úřad České Budějovice</t>
  </si>
  <si>
    <t>Kamenictví Bumba České Budějovice</t>
  </si>
  <si>
    <t>pivaři</t>
  </si>
  <si>
    <t>dětský</t>
  </si>
  <si>
    <t>kategorie</t>
  </si>
  <si>
    <t>rok</t>
  </si>
  <si>
    <t>BH Triatlon České Budějovice</t>
  </si>
  <si>
    <t>Cel. poř.</t>
  </si>
  <si>
    <t>Jmnéno, rok narození</t>
  </si>
  <si>
    <t>Bydliště nebo TJ</t>
  </si>
  <si>
    <t>č a s</t>
  </si>
  <si>
    <t>pořadí v kategorii</t>
  </si>
  <si>
    <t>Slavoj Stožice</t>
  </si>
  <si>
    <t>Hojná Voda</t>
  </si>
  <si>
    <t>JD Vodňany</t>
  </si>
  <si>
    <t>Včelná</t>
  </si>
  <si>
    <t>FF UK  Praha</t>
  </si>
  <si>
    <t>SŽDC Praha</t>
  </si>
  <si>
    <t>Čábelka Zbyněk</t>
  </si>
  <si>
    <t>Majstr Jiří</t>
  </si>
  <si>
    <t>Sládek Daniel</t>
  </si>
  <si>
    <t>Hebík Štěpán</t>
  </si>
  <si>
    <t>Janoušek Hynek</t>
  </si>
  <si>
    <t>Šlajs Štěpán</t>
  </si>
  <si>
    <t>Bubal Milan</t>
  </si>
  <si>
    <t>Krčka Bohuslav</t>
  </si>
  <si>
    <t>Čaloud Milan</t>
  </si>
  <si>
    <t>přesný čas není znám</t>
  </si>
  <si>
    <t>-</t>
  </si>
  <si>
    <t>věk</t>
  </si>
  <si>
    <t>Z</t>
  </si>
  <si>
    <t>IDENT</t>
  </si>
  <si>
    <t>Sedlíkov</t>
  </si>
  <si>
    <t>Třeboň</t>
  </si>
  <si>
    <t>Bečvařík Michal</t>
  </si>
  <si>
    <t>Sládek Miloslav</t>
  </si>
  <si>
    <t>Duda Jan</t>
  </si>
  <si>
    <t>Fichtner Milan</t>
  </si>
  <si>
    <t>Žočková Lucie</t>
  </si>
  <si>
    <t>Bazaalová Eva</t>
  </si>
  <si>
    <t>Bujanov</t>
  </si>
  <si>
    <t>Besednice</t>
  </si>
  <si>
    <t>Bujanov Z.T.P.</t>
  </si>
  <si>
    <t>ZŠ Fantova Kaplice</t>
  </si>
  <si>
    <t>Tvrzová Veronika, 99</t>
  </si>
  <si>
    <t>ZŠ Školní Kaplice</t>
  </si>
  <si>
    <t>ZŠ Bujanov</t>
  </si>
  <si>
    <t>Rada Josef</t>
  </si>
  <si>
    <t>MŠ Sluníčko</t>
  </si>
  <si>
    <t>Dolní Třebonín</t>
  </si>
  <si>
    <t>Papoušek Lukáš</t>
  </si>
  <si>
    <t>Salva Petr</t>
  </si>
  <si>
    <t>Fejfar Miroslav</t>
  </si>
  <si>
    <t>Plosz Lukáš</t>
  </si>
  <si>
    <t>Mihalik Zdeněk</t>
  </si>
  <si>
    <t>Gazda Jiří</t>
  </si>
  <si>
    <t>Bazal Lukáš</t>
  </si>
  <si>
    <t>Tunhofer Jan</t>
  </si>
  <si>
    <t>Vašák Martin</t>
  </si>
  <si>
    <t>Vodňanská Kristýna</t>
  </si>
  <si>
    <t>Lukšová Kristýna</t>
  </si>
  <si>
    <t>Salvová Marcela</t>
  </si>
  <si>
    <t>Lukš Jan</t>
  </si>
  <si>
    <t>Mihalik David</t>
  </si>
  <si>
    <t>Vaněček David</t>
  </si>
  <si>
    <t>Kučerová Klára</t>
  </si>
  <si>
    <t>Radová Kristýna</t>
  </si>
  <si>
    <t>Mach Karel</t>
  </si>
  <si>
    <t>Krnínský Petr</t>
  </si>
  <si>
    <t>Detour Vojta</t>
  </si>
  <si>
    <t>Ločárek Mirek</t>
  </si>
  <si>
    <t>Klopfová Lenka</t>
  </si>
  <si>
    <t>Toncarová Barbora</t>
  </si>
  <si>
    <t>Baxová Zuzana</t>
  </si>
  <si>
    <t>Budil Jakub</t>
  </si>
  <si>
    <t>Candra Tomáš</t>
  </si>
  <si>
    <t>Dočekal Benjamín</t>
  </si>
  <si>
    <t>Turz Jan</t>
  </si>
  <si>
    <t>Mašek František</t>
  </si>
  <si>
    <t>Danko Štěpánek</t>
  </si>
  <si>
    <t>Bláha Samuel</t>
  </si>
  <si>
    <t>Kášek Filip</t>
  </si>
  <si>
    <t>Nováková Kristýna</t>
  </si>
  <si>
    <t>Lukšová Natálka</t>
  </si>
  <si>
    <t>Bělecká Žaneta</t>
  </si>
  <si>
    <t>Kaiserová Tereza</t>
  </si>
  <si>
    <t>Nováková Markéta</t>
  </si>
  <si>
    <t>Petroušková Zuzana</t>
  </si>
  <si>
    <t>Welserová Karolína</t>
  </si>
  <si>
    <t>Kášková Adélka</t>
  </si>
  <si>
    <t>Chladová Dominika</t>
  </si>
  <si>
    <t>Candrová Michaela</t>
  </si>
  <si>
    <t>ověřit rok narození!</t>
  </si>
  <si>
    <t>Austria - Alberndorf</t>
  </si>
  <si>
    <t>Šoustar Lubomír, 41</t>
  </si>
  <si>
    <t>Kat.úřad – Č.Budějovice</t>
  </si>
  <si>
    <t>Kladno</t>
  </si>
  <si>
    <t>Kopřiva Josef, 52</t>
  </si>
  <si>
    <t>CHZ Litvínov</t>
  </si>
  <si>
    <t>Nový Lukáš</t>
  </si>
  <si>
    <t>Watzinger Franz</t>
  </si>
  <si>
    <t>Kysel Jiří</t>
  </si>
  <si>
    <t>Pexa Martin</t>
  </si>
  <si>
    <t>Zelenka Vladimír</t>
  </si>
  <si>
    <t>Juda Josef</t>
  </si>
  <si>
    <t>Watzinger Johan</t>
  </si>
  <si>
    <t>Zelenková Alice</t>
  </si>
  <si>
    <t>Praha</t>
  </si>
  <si>
    <t>AC Slavoj Č.Krumlov</t>
  </si>
  <si>
    <t>Vopat Jan,  81</t>
  </si>
  <si>
    <t>Kolářová Martina, 72</t>
  </si>
  <si>
    <t>Simbartl Pavel</t>
  </si>
  <si>
    <t>Vopat Jan</t>
  </si>
  <si>
    <t>Mora Bedřich</t>
  </si>
  <si>
    <t>Watzinger Herbert</t>
  </si>
  <si>
    <t>Kolářová Martina</t>
  </si>
  <si>
    <t>Sýkora Jaromír</t>
  </si>
  <si>
    <t>Německá Klára</t>
  </si>
  <si>
    <t>Lavička Jan</t>
  </si>
  <si>
    <t>Lavičková Květuše</t>
  </si>
  <si>
    <t>Klášterec nad Ohří</t>
  </si>
  <si>
    <t>Sokol Kaplice</t>
  </si>
  <si>
    <t>AC Třešť</t>
  </si>
  <si>
    <t>Studánky</t>
  </si>
  <si>
    <t>Chalupa Jenín</t>
  </si>
  <si>
    <t>ZŠ Velešín</t>
  </si>
  <si>
    <t>ASK Praha</t>
  </si>
  <si>
    <t>Lipno nad Vltavou</t>
  </si>
  <si>
    <t>Spartak Bílovec</t>
  </si>
  <si>
    <t>ověřit rok narození! čas neznámý &gt;&gt; odhad</t>
  </si>
  <si>
    <t>čas neznámý &gt;&gt; odhad</t>
  </si>
  <si>
    <t>Škodová Aneta</t>
  </si>
  <si>
    <t>Janovská Tereza</t>
  </si>
  <si>
    <t>Kubálková Jana</t>
  </si>
  <si>
    <t>Adámková Nicola</t>
  </si>
  <si>
    <t>Komárková Alice</t>
  </si>
  <si>
    <t>Simbartl Eduard</t>
  </si>
  <si>
    <t>Bittner Michal</t>
  </si>
  <si>
    <t>Thiel Ondřej</t>
  </si>
  <si>
    <t>Komárek Adam</t>
  </si>
  <si>
    <t>Ballák Petr</t>
  </si>
  <si>
    <t>Polák Ondřej</t>
  </si>
  <si>
    <t>Pastier Erik</t>
  </si>
  <si>
    <t>Feketová Noemi</t>
  </si>
  <si>
    <t>Janovská Nicola</t>
  </si>
  <si>
    <t>Beluská Eliška</t>
  </si>
  <si>
    <t>Německá Dominika</t>
  </si>
  <si>
    <t>Beluská Tereza</t>
  </si>
  <si>
    <t>Michalková Nikolka</t>
  </si>
  <si>
    <t>Koreš Tomáš</t>
  </si>
  <si>
    <t>Německý Olin</t>
  </si>
  <si>
    <t>Lhotský Matěj</t>
  </si>
  <si>
    <t>Menšík Jan</t>
  </si>
  <si>
    <t>Čapek Jaroslav</t>
  </si>
  <si>
    <t>Plza Jan</t>
  </si>
  <si>
    <t>Gažík Ondra</t>
  </si>
  <si>
    <t>Pastier Denis</t>
  </si>
  <si>
    <t>Matějíček Antonín</t>
  </si>
  <si>
    <t>Maurerová Eliška</t>
  </si>
  <si>
    <t>Vaněček Jiří</t>
  </si>
  <si>
    <t>Tomka Bartoloměj</t>
  </si>
  <si>
    <t>Malická Kateřina</t>
  </si>
  <si>
    <t>Adámková Dominika</t>
  </si>
  <si>
    <t>Nováková Nikolka</t>
  </si>
  <si>
    <t>Plzová Hana</t>
  </si>
  <si>
    <t>Sedláčková Jiřina</t>
  </si>
  <si>
    <t>Haluzická Kristýna</t>
  </si>
  <si>
    <t>Cais František</t>
  </si>
  <si>
    <t>Malický Marek</t>
  </si>
  <si>
    <t>Polák Jiří</t>
  </si>
  <si>
    <t>Gažíková Natálie</t>
  </si>
  <si>
    <t>Malická Hana</t>
  </si>
  <si>
    <t>Andršová Eliška</t>
  </si>
  <si>
    <t>Swarzová Johana</t>
  </si>
  <si>
    <t>10 - 11</t>
  </si>
  <si>
    <t>16 - 18</t>
  </si>
  <si>
    <t>12 - 13</t>
  </si>
  <si>
    <t>14 - 15</t>
  </si>
  <si>
    <t>km</t>
  </si>
  <si>
    <t>název závodu:</t>
  </si>
  <si>
    <t>datum závodu:</t>
  </si>
  <si>
    <t>ročník</t>
  </si>
  <si>
    <t>roč_nar</t>
  </si>
  <si>
    <t>závod letos</t>
  </si>
  <si>
    <t>poř_abs</t>
  </si>
  <si>
    <t>poř_kat</t>
  </si>
  <si>
    <t>zpráva pro JKM:</t>
  </si>
  <si>
    <t>(prázdné)</t>
  </si>
  <si>
    <t>SK 4 Dvry ČB</t>
  </si>
  <si>
    <t>Čejetice</t>
  </si>
  <si>
    <t>Křemže</t>
  </si>
  <si>
    <t>AC Č.Krumlov</t>
  </si>
  <si>
    <t>Slavče</t>
  </si>
  <si>
    <t>TC - Dvořák</t>
  </si>
  <si>
    <t>TF Houdek Krašovice</t>
  </si>
  <si>
    <t>Vorel Michal, 89</t>
  </si>
  <si>
    <t>Drázda Petr, 64</t>
  </si>
  <si>
    <t>Vorlová Dana, 62</t>
  </si>
  <si>
    <t>Putschögl Jaroslav, 39</t>
  </si>
  <si>
    <t>TJ Sokol Písek</t>
  </si>
  <si>
    <t>Klimeš Petr, 77</t>
  </si>
  <si>
    <t>Mikšovský Zdeněk, 45</t>
  </si>
  <si>
    <t>Klosse Jiří, 70</t>
  </si>
  <si>
    <t>Mražík Karel, 59</t>
  </si>
  <si>
    <t>Hájíček František, 51</t>
  </si>
  <si>
    <t>AUC Praha</t>
  </si>
  <si>
    <t>Flašár Jan</t>
  </si>
  <si>
    <t>Vopad Jan st.</t>
  </si>
  <si>
    <t>Šlajs Štefan</t>
  </si>
  <si>
    <t>Vosátka Zdeněk</t>
  </si>
  <si>
    <t>Láchová Gabriela</t>
  </si>
  <si>
    <t>Lácha Miroslav</t>
  </si>
  <si>
    <t>Szábo Miloš, 81</t>
  </si>
  <si>
    <t>Čutka Václav, 91</t>
  </si>
  <si>
    <t>Termiti tým</t>
  </si>
  <si>
    <t>Zikešová Ela, 98</t>
  </si>
  <si>
    <t>Schwarz Leo, 67</t>
  </si>
  <si>
    <t>Omlenička</t>
  </si>
  <si>
    <t>CHýna Radek, 92</t>
  </si>
  <si>
    <t>Kopačka Jan, 85</t>
  </si>
  <si>
    <t>Gazda Jiří, 91</t>
  </si>
  <si>
    <t>Menšíková Lenka, 73</t>
  </si>
  <si>
    <t>Výnězda ( OML)</t>
  </si>
  <si>
    <t>Menšík Josef, 82</t>
  </si>
  <si>
    <t>Ještěrka Bujanov</t>
  </si>
  <si>
    <t>Sýkora Miroslav</t>
  </si>
  <si>
    <t>Tichý Petr</t>
  </si>
  <si>
    <t>Zikešová Ela</t>
  </si>
  <si>
    <t>Schwarz Leo</t>
  </si>
  <si>
    <t>CHýna Radek</t>
  </si>
  <si>
    <t>Kopačková Káťa</t>
  </si>
  <si>
    <t>Ševčík Petr</t>
  </si>
  <si>
    <t>Německý Olda</t>
  </si>
  <si>
    <t>Ladislav Kozlík, 96</t>
  </si>
  <si>
    <t>Gymnázium Kaplice</t>
  </si>
  <si>
    <t>Jiří Barták, 00</t>
  </si>
  <si>
    <t>Vanišová Simona, 99</t>
  </si>
  <si>
    <t>Kundrátová Michala, 00</t>
  </si>
  <si>
    <t>Německá Dominika, 00</t>
  </si>
  <si>
    <t>Petr Lukš, 02</t>
  </si>
  <si>
    <t>Tomáš Kratochvíl, 02</t>
  </si>
  <si>
    <t>Filip Stejskal, 03</t>
  </si>
  <si>
    <t>MŠ Máje Kaplice</t>
  </si>
  <si>
    <t>MŠ Velešín</t>
  </si>
  <si>
    <t>Švarcová Johana</t>
  </si>
  <si>
    <t>Vanišová Simona</t>
  </si>
  <si>
    <t>Kundrátová Michala</t>
  </si>
  <si>
    <t>Morová Petra</t>
  </si>
  <si>
    <t>Táchová Petra</t>
  </si>
  <si>
    <t>Zikešová Eliška</t>
  </si>
  <si>
    <t>Nováková Nikola</t>
  </si>
  <si>
    <t>Mášek Karel</t>
  </si>
  <si>
    <t>Čech Petr</t>
  </si>
  <si>
    <t>Lhotský Miloslav</t>
  </si>
  <si>
    <t>Čutka Vojtěch</t>
  </si>
  <si>
    <t>Pál Dan</t>
  </si>
  <si>
    <t>Janič Jakub</t>
  </si>
  <si>
    <t>Hájek Matouš</t>
  </si>
  <si>
    <t>Havlíček Tomáš</t>
  </si>
  <si>
    <t>Lukš Petr</t>
  </si>
  <si>
    <t>Kratochvíl Tomáš</t>
  </si>
  <si>
    <t>Lácha Jaromír</t>
  </si>
  <si>
    <t>Drábek Filip</t>
  </si>
  <si>
    <t>Kažka Marek</t>
  </si>
  <si>
    <t>Sosna Jaroslav</t>
  </si>
  <si>
    <t>Vydra Milan</t>
  </si>
  <si>
    <t>Souka Pavel</t>
  </si>
  <si>
    <t>Lácha Radek</t>
  </si>
  <si>
    <t>Sýkorová Eliška</t>
  </si>
  <si>
    <t>Mašková Lucie</t>
  </si>
  <si>
    <t>Šimková Irena</t>
  </si>
  <si>
    <t>Nováková Alena</t>
  </si>
  <si>
    <t>Martin Jan</t>
  </si>
  <si>
    <t>Kaňka Jan</t>
  </si>
  <si>
    <t>Lácha Martin</t>
  </si>
  <si>
    <t>Kříž Jan</t>
  </si>
  <si>
    <t>Karala Matěj</t>
  </si>
  <si>
    <t>Adam Nikolas</t>
  </si>
  <si>
    <t>Šimková Kristýna</t>
  </si>
  <si>
    <t>Kubíčková Kristýna</t>
  </si>
  <si>
    <t>Kubíčková Nela</t>
  </si>
  <si>
    <t>Kahovcová Anna</t>
  </si>
  <si>
    <t>Korešová Natálka</t>
  </si>
  <si>
    <t>Šlajsová Vanesa</t>
  </si>
  <si>
    <t>Kundrátová Anežka</t>
  </si>
  <si>
    <t>Chladová Adélka</t>
  </si>
  <si>
    <t>Borovec Zdeněk</t>
  </si>
  <si>
    <t>Eon, TT</t>
  </si>
  <si>
    <t>Flašár Jan, 86</t>
  </si>
  <si>
    <t>SKP ČB</t>
  </si>
  <si>
    <t>VGB ČB</t>
  </si>
  <si>
    <t>Janko Roman, 54</t>
  </si>
  <si>
    <t>Union Rainbach</t>
  </si>
  <si>
    <t>Kolář Ivan, 63</t>
  </si>
  <si>
    <t>Artida ČB</t>
  </si>
  <si>
    <t>Kocourek Vít, 69</t>
  </si>
  <si>
    <t>Pillar Ladislav, 52</t>
  </si>
  <si>
    <t>Macek Petr, 79</t>
  </si>
  <si>
    <t>Šimek Miroslav, 66</t>
  </si>
  <si>
    <t>TC Dvořák ČB</t>
  </si>
  <si>
    <t>Čapek František, 77</t>
  </si>
  <si>
    <t>Doležálek Zdeněk, 55</t>
  </si>
  <si>
    <t>Selinger Stephan, 72</t>
  </si>
  <si>
    <t>Linz</t>
  </si>
  <si>
    <t>Krejčová Petra, 79</t>
  </si>
  <si>
    <t>Zíma Josef, 65</t>
  </si>
  <si>
    <t>Pinl Michal, 68</t>
  </si>
  <si>
    <t>Rudolfov</t>
  </si>
  <si>
    <t>Medek Martin, 96</t>
  </si>
  <si>
    <t>Svoboda Václav, 49</t>
  </si>
  <si>
    <t>JKM ČB</t>
  </si>
  <si>
    <t>Študlár Jiří, 76</t>
  </si>
  <si>
    <t>Voráček Karel, 62</t>
  </si>
  <si>
    <t>Trnka Jiří, 66</t>
  </si>
  <si>
    <t>Kroupa Evžen, 67</t>
  </si>
  <si>
    <t>BBK Boršov</t>
  </si>
  <si>
    <t>Lácha Radek, 71</t>
  </si>
  <si>
    <t>V J Č</t>
  </si>
  <si>
    <t>Gazda Martin, 68</t>
  </si>
  <si>
    <t>Malát Jan, 66</t>
  </si>
  <si>
    <t>Neubauer Petr, 74</t>
  </si>
  <si>
    <t>Váchová Edita, 81</t>
  </si>
  <si>
    <t>Hluboká nad Vltavou</t>
  </si>
  <si>
    <t>Kohout Luděk, 65</t>
  </si>
  <si>
    <t>Lebedová Olga, 81</t>
  </si>
  <si>
    <t>Boháč Karel, 47</t>
  </si>
  <si>
    <t>Bumba Libor, 68</t>
  </si>
  <si>
    <t>Uhlířová Barbora, 68</t>
  </si>
  <si>
    <t>Flíčková Alice, 70</t>
  </si>
  <si>
    <t>Zliv</t>
  </si>
  <si>
    <t>Adámková Dominika,96</t>
  </si>
  <si>
    <t>Atletika Jihlava</t>
  </si>
  <si>
    <t>Chodura Vladimír, 70</t>
  </si>
  <si>
    <t>Procházková Ivona, 75</t>
  </si>
  <si>
    <t>Blatná</t>
  </si>
  <si>
    <t>Bláhová,79</t>
  </si>
  <si>
    <t>Scheinherr Jiří, 51</t>
  </si>
  <si>
    <t>Něncová Monika, 66</t>
  </si>
  <si>
    <t>Debnár Martin</t>
  </si>
  <si>
    <t>Haraba Jaromír</t>
  </si>
  <si>
    <t>Toul Filip</t>
  </si>
  <si>
    <t>Teringl Radek</t>
  </si>
  <si>
    <t>Janko Roman</t>
  </si>
  <si>
    <t>Kolář Ivan</t>
  </si>
  <si>
    <t>Selinger Stephan</t>
  </si>
  <si>
    <t>Študlár Jiří</t>
  </si>
  <si>
    <t>Váchová Edita</t>
  </si>
  <si>
    <t>Lebedová Olga</t>
  </si>
  <si>
    <t>Uhlířová Barbora</t>
  </si>
  <si>
    <t>Chodura Vladimír</t>
  </si>
  <si>
    <t>Něncová Monika</t>
  </si>
  <si>
    <t xml:space="preserve">Bláhová </t>
  </si>
  <si>
    <t>Vopad Jan st., 54</t>
  </si>
  <si>
    <t>Jun</t>
  </si>
  <si>
    <t>Ungerman Jan, 61</t>
  </si>
  <si>
    <t>Disco Lordi</t>
  </si>
  <si>
    <t>TJ Crazy Výnězda</t>
  </si>
  <si>
    <t>Mikšl Miroslav, 99</t>
  </si>
  <si>
    <t>Slavie ČB</t>
  </si>
  <si>
    <t>Pešula Marek, 78</t>
  </si>
  <si>
    <t>Kopačková Káťa, 01</t>
  </si>
  <si>
    <t>Lukš Petr, 02</t>
  </si>
  <si>
    <t>Kaplice, Fantovka</t>
  </si>
  <si>
    <t>Staněk Martin, 89</t>
  </si>
  <si>
    <t>Jašarová Ema, 59</t>
  </si>
  <si>
    <t>Barták Jiří, 00</t>
  </si>
  <si>
    <t>Kaplice, Školní</t>
  </si>
  <si>
    <t>Německý Olda, 03</t>
  </si>
  <si>
    <t>Moravcová Petra, 78</t>
  </si>
  <si>
    <t>Zoubková Eva, 76</t>
  </si>
  <si>
    <t>Nováková Lenka, 79</t>
  </si>
  <si>
    <t>Mladá Dominika, 87</t>
  </si>
  <si>
    <t>Ungerman Jan</t>
  </si>
  <si>
    <t>Pešula Marek</t>
  </si>
  <si>
    <t>Moravcová Petra</t>
  </si>
  <si>
    <t>Nováková Lenka</t>
  </si>
  <si>
    <t>Mladá Dominika</t>
  </si>
  <si>
    <t>Zikešová Anna, 95</t>
  </si>
  <si>
    <t>Papoušek Petr, 94</t>
  </si>
  <si>
    <t>Cipín Petr, 95</t>
  </si>
  <si>
    <t>SŠ Č. Velenice</t>
  </si>
  <si>
    <t>Fravková Aneta, 96</t>
  </si>
  <si>
    <t>Dobiášová Marcela, 97</t>
  </si>
  <si>
    <t>Malonty</t>
  </si>
  <si>
    <t>Klosse Patricie, 97</t>
  </si>
  <si>
    <t>Tovaryšová Alice, 98</t>
  </si>
  <si>
    <t>Sokol Č.B.</t>
  </si>
  <si>
    <t>Faltusová Lenka, 99</t>
  </si>
  <si>
    <t>Oušková Andrea, 98</t>
  </si>
  <si>
    <t>Kupská Nikola, 99</t>
  </si>
  <si>
    <t>Schwarzová Johana, 99</t>
  </si>
  <si>
    <t>Omlenička, Fantovka</t>
  </si>
  <si>
    <t>Krechko Oleksandra, 98</t>
  </si>
  <si>
    <t>Gaborova Olga, 98</t>
  </si>
  <si>
    <t>Stýblová Jiřina, 98</t>
  </si>
  <si>
    <t>Kaplice, Fantova</t>
  </si>
  <si>
    <t>Slavia ČB</t>
  </si>
  <si>
    <t xml:space="preserve">Čech Petr, </t>
  </si>
  <si>
    <t>Netřebice</t>
  </si>
  <si>
    <t>Bárta Filip, 00</t>
  </si>
  <si>
    <t>Blansko</t>
  </si>
  <si>
    <t>Matějíček Antonín, 00</t>
  </si>
  <si>
    <t>Čutka Vojtěch, 00</t>
  </si>
  <si>
    <t>Pastier Denis, 01</t>
  </si>
  <si>
    <t>Doušek David, 00</t>
  </si>
  <si>
    <t>Kratochvíl David, 01</t>
  </si>
  <si>
    <t>Varga Dominik, 01</t>
  </si>
  <si>
    <t>Stejskal Ladislav, 01</t>
  </si>
  <si>
    <t>Micková Tereza, 01</t>
  </si>
  <si>
    <t>Klimešová Šarlota, 00</t>
  </si>
  <si>
    <t>Křemže VJČ</t>
  </si>
  <si>
    <t>Šimková Irena, 01</t>
  </si>
  <si>
    <t>Švecová Pavlína, 01</t>
  </si>
  <si>
    <t>Bořucká Adéla, 01</t>
  </si>
  <si>
    <t>Č.Krumlov ZŠ Nádr.</t>
  </si>
  <si>
    <t>Klimešová Alena, 01</t>
  </si>
  <si>
    <t>Kupský Jan, 02</t>
  </si>
  <si>
    <t>Sezemský Josef, 02</t>
  </si>
  <si>
    <t>Borucký Petr, 03</t>
  </si>
  <si>
    <t>Štiftr Petr, 02</t>
  </si>
  <si>
    <t>Pastier Erik, 04</t>
  </si>
  <si>
    <t>Štiftr Pavel, 02</t>
  </si>
  <si>
    <t>Matuš Toník, 04</t>
  </si>
  <si>
    <t>Candra Tomáš, 04</t>
  </si>
  <si>
    <t>B+H Triatlon Č.B.</t>
  </si>
  <si>
    <t>Bernkopf Slavomír, 03</t>
  </si>
  <si>
    <t>Hněvanov</t>
  </si>
  <si>
    <t>Švec Jakub, 02</t>
  </si>
  <si>
    <t>Mottl Pavel, 03</t>
  </si>
  <si>
    <t>Cába Jakub, 03</t>
  </si>
  <si>
    <t>ZŠ Suché Vrbné</t>
  </si>
  <si>
    <t>Gazda Maxík , 02</t>
  </si>
  <si>
    <t>Caisová Simona, 02</t>
  </si>
  <si>
    <t>Turzová Gabriela, 02</t>
  </si>
  <si>
    <t>Bolláková Barbora, 03</t>
  </si>
  <si>
    <t>Lovasová Nikola, 02</t>
  </si>
  <si>
    <t>Beluská Tereza, 03</t>
  </si>
  <si>
    <t>Komárková Alice, 04</t>
  </si>
  <si>
    <t>Kaiserová Tereza, 04</t>
  </si>
  <si>
    <t>Radová Adéla, 04</t>
  </si>
  <si>
    <t>Teringlová Vendula, 04</t>
  </si>
  <si>
    <t>V CB</t>
  </si>
  <si>
    <t>Petroušková Zuzka, 04</t>
  </si>
  <si>
    <t>Faltus Matěj, 05</t>
  </si>
  <si>
    <t>Mikšl Rostislav, 05</t>
  </si>
  <si>
    <t>Ballák Petr, 05</t>
  </si>
  <si>
    <t>Tresťanský Josef, 06</t>
  </si>
  <si>
    <t>ZŠ Rožmitál n. Vl.</t>
  </si>
  <si>
    <t>Barták Ondřej, 06</t>
  </si>
  <si>
    <t>MŠ ND Kaplice</t>
  </si>
  <si>
    <t>Bernkopf Miroslav, 06</t>
  </si>
  <si>
    <t>Mikšl Martin, 06</t>
  </si>
  <si>
    <t>Teringl Vojtěch, 07</t>
  </si>
  <si>
    <t>VCB</t>
  </si>
  <si>
    <t>Mašek František, 05</t>
  </si>
  <si>
    <t>Baldr,06</t>
  </si>
  <si>
    <t>Holansko, Hotel Zá.</t>
  </si>
  <si>
    <t>Varga Ondřej, 06</t>
  </si>
  <si>
    <t>Klimeš Jan, 07</t>
  </si>
  <si>
    <t>Lebeda David, 07</t>
  </si>
  <si>
    <t>Cába Vilém, 07</t>
  </si>
  <si>
    <t>Srubec</t>
  </si>
  <si>
    <t xml:space="preserve">Adámková Nikola, 05 </t>
  </si>
  <si>
    <t>Šimková Kristýna, 05</t>
  </si>
  <si>
    <t>Kolářová Andrea, 06</t>
  </si>
  <si>
    <t>Litvínovice</t>
  </si>
  <si>
    <t>Kahovcová Anna, 06</t>
  </si>
  <si>
    <t>MŠ  Kaplice</t>
  </si>
  <si>
    <t>Candrová Michaela, 07</t>
  </si>
  <si>
    <t>BH TT CB</t>
  </si>
  <si>
    <t>Moravcová Nela, 06</t>
  </si>
  <si>
    <t>Bazsoová Eliška, 07</t>
  </si>
  <si>
    <t>Tresťanská Natálka, 04</t>
  </si>
  <si>
    <t>Kahovcová Barbora, 09</t>
  </si>
  <si>
    <t>Nováková Adéla, 08</t>
  </si>
  <si>
    <t>Jágerová Aneta, 09</t>
  </si>
  <si>
    <t>Gregar Daniel, 08</t>
  </si>
  <si>
    <t xml:space="preserve">John Tomáš, Rak Jiří, Tichá Dana, Tichá Helena, </t>
  </si>
  <si>
    <t>Zikešová Anna</t>
  </si>
  <si>
    <t>Ladislav Kozlík</t>
  </si>
  <si>
    <t>Fravková Aneta</t>
  </si>
  <si>
    <t>Dobiášová Marcela</t>
  </si>
  <si>
    <t>Klosse Patricie</t>
  </si>
  <si>
    <t>Oušková Andrea</t>
  </si>
  <si>
    <t>Kupská Nikola</t>
  </si>
  <si>
    <t>Schwarzová Johana</t>
  </si>
  <si>
    <t>Krechko Oleksandra</t>
  </si>
  <si>
    <t>Gaborova Olga</t>
  </si>
  <si>
    <t>Stýblová Jiřina</t>
  </si>
  <si>
    <t>Doušek David</t>
  </si>
  <si>
    <t>Kratochvíl David</t>
  </si>
  <si>
    <t>Jiří Barták</t>
  </si>
  <si>
    <t>Varga Dominik</t>
  </si>
  <si>
    <t>Klimešová Šarlota</t>
  </si>
  <si>
    <t>Švecová Pavlína</t>
  </si>
  <si>
    <t>Bořucká Adéla</t>
  </si>
  <si>
    <t>Klimešová Alena</t>
  </si>
  <si>
    <t>Petr Lukš</t>
  </si>
  <si>
    <t>Tomáš Kratochvíl</t>
  </si>
  <si>
    <t>Kupský Jan</t>
  </si>
  <si>
    <t>Sezemský Josef</t>
  </si>
  <si>
    <t>Borucký Petr</t>
  </si>
  <si>
    <t>Filip Stejskal</t>
  </si>
  <si>
    <t>Štiftr Petr</t>
  </si>
  <si>
    <t>Štiftr Pavel</t>
  </si>
  <si>
    <t>Matuš Toník</t>
  </si>
  <si>
    <t>Bernkopf Slavomír</t>
  </si>
  <si>
    <t>Švec Jakub</t>
  </si>
  <si>
    <t>Mottl Pavel</t>
  </si>
  <si>
    <t>Cába Jakub</t>
  </si>
  <si>
    <t xml:space="preserve">Gazda Maxík </t>
  </si>
  <si>
    <t>Caisová Simona</t>
  </si>
  <si>
    <t>Turzová Gabriela</t>
  </si>
  <si>
    <t>Bolláková Barbora</t>
  </si>
  <si>
    <t>Lovasová Nikola</t>
  </si>
  <si>
    <t>Radová Adéla</t>
  </si>
  <si>
    <t>Teringlová Vendula</t>
  </si>
  <si>
    <t>Petroušková Zuzka</t>
  </si>
  <si>
    <t>Faltus Matěj</t>
  </si>
  <si>
    <t>Tresťanský Josef</t>
  </si>
  <si>
    <t>Bernkopf Miroslav</t>
  </si>
  <si>
    <t>Teringl Vojtěch</t>
  </si>
  <si>
    <t>Baldr</t>
  </si>
  <si>
    <t>Varga Ondřej</t>
  </si>
  <si>
    <t>Klimeš Jan</t>
  </si>
  <si>
    <t>Lebeda David</t>
  </si>
  <si>
    <t>Cába Vilém</t>
  </si>
  <si>
    <t>Adámková Nikola</t>
  </si>
  <si>
    <t>Kolářová Andrea</t>
  </si>
  <si>
    <t>Moravcová Nela</t>
  </si>
  <si>
    <t>Bazsoová Eliška</t>
  </si>
  <si>
    <t>Tresťanská Natálka</t>
  </si>
  <si>
    <t>Kahovcová Barbora</t>
  </si>
  <si>
    <t>Nováková Adéla</t>
  </si>
  <si>
    <t>Jágerová Aneta</t>
  </si>
  <si>
    <t>Gregar Daniel</t>
  </si>
  <si>
    <t xml:space="preserve">Baldr </t>
  </si>
  <si>
    <t>1.</t>
  </si>
  <si>
    <t>2.</t>
  </si>
  <si>
    <t>3.</t>
  </si>
  <si>
    <t>4.</t>
  </si>
  <si>
    <t>SK 4 Dvory ČB</t>
  </si>
  <si>
    <t>John Tomáš</t>
  </si>
  <si>
    <t>Rak Jiří</t>
  </si>
  <si>
    <t>Tichá Dana</t>
  </si>
  <si>
    <t>Tichá Helena</t>
  </si>
  <si>
    <t>,  a Klimík.</t>
  </si>
  <si>
    <t>Kříž Adolf</t>
  </si>
  <si>
    <t>AC Slavoj Český Krumlov</t>
  </si>
  <si>
    <t>abc</t>
  </si>
  <si>
    <t>00 - 04</t>
  </si>
  <si>
    <t>05 - 07</t>
  </si>
  <si>
    <t>08 - 10</t>
  </si>
  <si>
    <t>jméno</t>
  </si>
  <si>
    <t>kategorie:</t>
  </si>
  <si>
    <t>m/ž:</t>
  </si>
  <si>
    <t>závod:</t>
  </si>
  <si>
    <t>BUJANOVSKÉ KOLÁČOVÉ BĚHY</t>
  </si>
  <si>
    <t>ident pro výsledky</t>
  </si>
  <si>
    <t>vzdálenost:</t>
  </si>
  <si>
    <t>00 - 07</t>
  </si>
  <si>
    <t>00 - 06</t>
  </si>
  <si>
    <t>07 - 10</t>
  </si>
  <si>
    <t>07 - 09</t>
  </si>
  <si>
    <t>dosažený čas</t>
  </si>
  <si>
    <t>Nováková Týnka</t>
  </si>
  <si>
    <t>pořadí ABS</t>
  </si>
  <si>
    <t>Malický Jakub</t>
  </si>
  <si>
    <t>pořadí KAT</t>
  </si>
  <si>
    <t>jmeno+nar</t>
  </si>
  <si>
    <t>vzorec</t>
  </si>
  <si>
    <t>2. Problém čas s desetinami sekundy NEPŘENÁŠÍ desetiny do VÝSLEDKY - pak to může dávat špatné pořadí. Zatím jsem to vyřešil tak, že jsem ručně upravil časy.</t>
  </si>
  <si>
    <t>1. Ideální je mít pro všechny místa čas, i pro děti! Pro historii jsem je doplnil ručně - odhady.</t>
  </si>
  <si>
    <t>Gaborová Olga</t>
  </si>
  <si>
    <t>3. Co je rozhodující pro zařazení do kategorie? Věk nebo rok narození?</t>
  </si>
  <si>
    <t>SK Rožmberk</t>
  </si>
  <si>
    <t>ZŠ Rožmitál nad Vltavou</t>
  </si>
  <si>
    <t>MŠ České Budějovice</t>
  </si>
  <si>
    <t>Faight České Budějovice</t>
  </si>
  <si>
    <t>Spiridon České Budějovice</t>
  </si>
  <si>
    <t>Bujanovské koláčové běhy</t>
  </si>
  <si>
    <t>automat</t>
  </si>
  <si>
    <t>k_start_č</t>
  </si>
  <si>
    <t>4. Budou mít muži a ženy v rámci hlavního závodu různá startovní čísla?</t>
  </si>
  <si>
    <t>ověřit jméno: Turz nebo Tvrz?</t>
  </si>
  <si>
    <t>ověřit jméno: Vopad nebo Vopat?</t>
  </si>
  <si>
    <t>ident jbp</t>
  </si>
  <si>
    <t>poslední</t>
  </si>
  <si>
    <t>Arpida České Budějovice</t>
  </si>
  <si>
    <t>Mercury České Budějovice</t>
  </si>
  <si>
    <t>Slavia České Budějovice</t>
  </si>
  <si>
    <t>TC Dvořák České Budějovice</t>
  </si>
  <si>
    <t>Augustiniánské sklepy Borovany</t>
  </si>
  <si>
    <t>Dolní Dvořiště</t>
  </si>
  <si>
    <t>CB Royal</t>
  </si>
  <si>
    <t>Bujanov Metal</t>
  </si>
  <si>
    <t>Country Saloon Kaplice</t>
  </si>
  <si>
    <t>CT Saunabar Horní Cerekev</t>
  </si>
  <si>
    <t>Cyklo Jiřička České Budějovice</t>
  </si>
  <si>
    <t>MŠ Český Krumlov</t>
  </si>
  <si>
    <t>Čiko Český Krumlov</t>
  </si>
  <si>
    <t>Český Krumlov - Hujer</t>
  </si>
  <si>
    <t>SKP Český Krumlov</t>
  </si>
  <si>
    <t>FM Group - Český Krumlov</t>
  </si>
  <si>
    <t>Český Krumlov ZŠ Nádr.</t>
  </si>
  <si>
    <t>ZŠ Český Krumlov</t>
  </si>
  <si>
    <t>Diablo Český Krumlov</t>
  </si>
  <si>
    <t>LL Sport Club Kaplice</t>
  </si>
  <si>
    <t>MŠ Nové Domovy Kaplice</t>
  </si>
  <si>
    <t>SŠ České Velenice</t>
  </si>
  <si>
    <t>VJČ Křemže</t>
  </si>
  <si>
    <t>ZŠ Kubatova České Budějovice</t>
  </si>
  <si>
    <t>TC Dvořák České Budějovice 2</t>
  </si>
  <si>
    <t>Trio Kardašova Řečice</t>
  </si>
  <si>
    <t>Rožmberské sklepy Borovany</t>
  </si>
  <si>
    <t>bez rozlišení</t>
  </si>
  <si>
    <t>předp. účast</t>
  </si>
  <si>
    <t>Hlavní závod</t>
  </si>
  <si>
    <t>Běh starosty</t>
  </si>
  <si>
    <t>Běh sponzorů</t>
  </si>
  <si>
    <t>Dětský</t>
  </si>
  <si>
    <t>Pivaři</t>
  </si>
  <si>
    <t>M/Ž</t>
  </si>
  <si>
    <t>délka km</t>
  </si>
  <si>
    <t>1. ZÁKLADNÍ INFORMACE</t>
  </si>
  <si>
    <t>2. ZÁVODY</t>
  </si>
  <si>
    <t>pořadatel:</t>
  </si>
  <si>
    <t>kontakt:</t>
  </si>
  <si>
    <t>Martin Gazda, 602 352 455</t>
  </si>
  <si>
    <t>3. KATEGORIE</t>
  </si>
  <si>
    <t>viz závody</t>
  </si>
  <si>
    <t>dle kategorií</t>
  </si>
  <si>
    <t>závody</t>
  </si>
  <si>
    <t>roč. od</t>
  </si>
  <si>
    <t>roč. do</t>
  </si>
  <si>
    <t>všechny kategorie dohromady</t>
  </si>
  <si>
    <t>způsob startu kategorií v rámci závodu</t>
  </si>
  <si>
    <t>všechny najednou v rámci závodu</t>
  </si>
  <si>
    <t>zvláštní závod pro každou kategorii</t>
  </si>
  <si>
    <t>REGISTRACE</t>
  </si>
  <si>
    <t>(Vše)</t>
  </si>
  <si>
    <t>Adámek Jiří</t>
  </si>
  <si>
    <t>klub / město</t>
  </si>
  <si>
    <t>Kamenictví Bumba</t>
  </si>
  <si>
    <t>Báječné ženy v běhu</t>
  </si>
  <si>
    <t>Cykloextra Canonndale Team</t>
  </si>
  <si>
    <t>Strakonice</t>
  </si>
  <si>
    <t>Loko Veselí nad Lužnicí</t>
  </si>
  <si>
    <t>Prášková Ivana</t>
  </si>
  <si>
    <t>Vidov</t>
  </si>
  <si>
    <t>Kardašova Řečice</t>
  </si>
  <si>
    <t>Sloupec1</t>
  </si>
  <si>
    <t>Atletický klub Včelná</t>
  </si>
  <si>
    <t>ŠSK Borotín/SPSVD Jistebnice</t>
  </si>
  <si>
    <t>Sojková Dana</t>
  </si>
  <si>
    <t>Staňková Veronika</t>
  </si>
  <si>
    <t>Symbio + Cannondale Cycling</t>
  </si>
  <si>
    <t>SK E.go Šindlovy Dvory</t>
  </si>
  <si>
    <t>Rybka Vojtěch</t>
  </si>
  <si>
    <t>FbC Štíři České Budějovice</t>
  </si>
  <si>
    <t>Bukáčková Tereza</t>
  </si>
  <si>
    <t>Fejfarová Kamila</t>
  </si>
  <si>
    <t>Sg - 1</t>
  </si>
  <si>
    <t>Fliegerová Petra</t>
  </si>
  <si>
    <t>Pizzerie Felicita Kaplice</t>
  </si>
  <si>
    <t>Bomba k tyči</t>
  </si>
  <si>
    <t>Vávrová Gabriela</t>
  </si>
  <si>
    <t>Fitness 14</t>
  </si>
  <si>
    <t>Sedláček Petr</t>
  </si>
  <si>
    <t>HISTORIE</t>
  </si>
  <si>
    <t>Čermák Jan</t>
  </si>
  <si>
    <t>Sedlák Petr</t>
  </si>
  <si>
    <t>Zborov 84</t>
  </si>
  <si>
    <t>Horák Aleš</t>
  </si>
  <si>
    <t>Antonnová Zdeňka</t>
  </si>
  <si>
    <t>Lišov</t>
  </si>
  <si>
    <t>Pavienský Radek</t>
  </si>
  <si>
    <t>HISTORICKÉ VÝSLEDKY</t>
  </si>
  <si>
    <t>u dětských závodů nedává absolutní pořadí smysl, proto je potřeba zadat i kategorii!</t>
  </si>
  <si>
    <t>registrováno</t>
  </si>
  <si>
    <t>---</t>
  </si>
  <si>
    <t>kat_jbp</t>
  </si>
  <si>
    <t>příjmení a jméno</t>
  </si>
  <si>
    <t>2014*</t>
  </si>
  <si>
    <t>m/ž*</t>
  </si>
  <si>
    <t>kat*</t>
  </si>
  <si>
    <t>pořadí</t>
  </si>
  <si>
    <t>v kat</t>
  </si>
  <si>
    <t>bod_abs</t>
  </si>
  <si>
    <t>bod_kat</t>
  </si>
  <si>
    <t>Heral Vít</t>
  </si>
  <si>
    <t>Slovan Černý Dub</t>
  </si>
  <si>
    <t>Nosál Petr</t>
  </si>
  <si>
    <t>Suchdol nad Lužnicí</t>
  </si>
  <si>
    <t>Ondřej Tomáš</t>
  </si>
  <si>
    <t>Dvořák Pavel</t>
  </si>
  <si>
    <t>Hosín</t>
  </si>
  <si>
    <t>odhlášena, původně číslo 1</t>
  </si>
  <si>
    <t>odhlášena, původně číslo 2</t>
  </si>
  <si>
    <t>odhlášena, původně číslo 3</t>
  </si>
  <si>
    <t>Charvátová Milli</t>
  </si>
  <si>
    <t>Kozák David</t>
  </si>
  <si>
    <t>Průcha Josef</t>
  </si>
  <si>
    <t>Srch Jiří</t>
  </si>
  <si>
    <t>Vojáček Ondřej</t>
  </si>
  <si>
    <t>Nerad Karel</t>
  </si>
  <si>
    <t>ProBěh.cz</t>
  </si>
  <si>
    <t>SK Čtyři Dvory České Budějovice</t>
  </si>
  <si>
    <t>Bonifikace</t>
  </si>
  <si>
    <t>více než 50 v kat</t>
  </si>
  <si>
    <t>více než 100 v kat</t>
  </si>
  <si>
    <t>ok</t>
  </si>
  <si>
    <t>Korejtko Vladislav</t>
  </si>
  <si>
    <t>Jadlovská Adéla</t>
  </si>
  <si>
    <t>Ločárková Lucie</t>
  </si>
  <si>
    <t>Šantová Markéta</t>
  </si>
  <si>
    <t>Kolář Jan</t>
  </si>
  <si>
    <t>Stejskal Petr</t>
  </si>
  <si>
    <t>Donát Jakub</t>
  </si>
  <si>
    <t>Románek Matias</t>
  </si>
  <si>
    <t>Vojtová Eva</t>
  </si>
  <si>
    <t>Zahájí</t>
  </si>
  <si>
    <t>Řezáč Martin</t>
  </si>
  <si>
    <t>SK Lyžaři-běžci Frymburk</t>
  </si>
  <si>
    <t>Nekolová Dorota</t>
  </si>
  <si>
    <t>Frymburk</t>
  </si>
  <si>
    <t>Matějček Antonín</t>
  </si>
  <si>
    <t>opravit jméno</t>
  </si>
  <si>
    <t>Ballák Antonín</t>
  </si>
  <si>
    <t>Sládek Tomáš</t>
  </si>
  <si>
    <t>Hospoda Dolní Dvořiště</t>
  </si>
  <si>
    <t>Neubauerová Martina</t>
  </si>
  <si>
    <t>Malátová Gabriela</t>
  </si>
  <si>
    <t>Adámková Dana</t>
  </si>
  <si>
    <t>Vlkov</t>
  </si>
  <si>
    <t>Šimák Petr</t>
  </si>
  <si>
    <t>TJ Kapr Markvartice</t>
  </si>
  <si>
    <t>Staněk Martin, 1989</t>
  </si>
  <si>
    <t>Kaňková Zuzana</t>
  </si>
  <si>
    <t>MŠ 1. Máje Kaplice</t>
  </si>
  <si>
    <t>Krov Martin</t>
  </si>
  <si>
    <t>Staré Hodějovice</t>
  </si>
  <si>
    <t>Rybka Lukáš</t>
  </si>
  <si>
    <t>Rybka Jan</t>
  </si>
  <si>
    <t>Klimeš Jindřich</t>
  </si>
  <si>
    <t>Frisch Šimon</t>
  </si>
  <si>
    <t>Hron Jan</t>
  </si>
  <si>
    <t>Beshir Ervin</t>
  </si>
  <si>
    <t>Adidas Team</t>
  </si>
  <si>
    <t>Dvořák Jan</t>
  </si>
  <si>
    <t>Spectrum Bike</t>
  </si>
  <si>
    <t>Veselá Martina</t>
  </si>
  <si>
    <t>Mikuláš Jan</t>
  </si>
  <si>
    <t>Kukla Ondřej</t>
  </si>
  <si>
    <t>Dobáková Eva</t>
  </si>
  <si>
    <t>Lokca</t>
  </si>
  <si>
    <t>Dubné</t>
  </si>
  <si>
    <t>Pavlová Jana</t>
  </si>
  <si>
    <t>Kazda Radek</t>
  </si>
  <si>
    <t>Chrbonín</t>
  </si>
  <si>
    <t>špatně !!!</t>
  </si>
  <si>
    <t>Pláteník Ladislav</t>
  </si>
  <si>
    <t>Slavoj České Budějovice</t>
  </si>
  <si>
    <t>Pavlíčková Aneta</t>
  </si>
  <si>
    <t>Nekolová Rozálie</t>
  </si>
  <si>
    <t>Pöschková Nikola</t>
  </si>
  <si>
    <t>Strommer Martin</t>
  </si>
  <si>
    <t>Ovádek Jakub</t>
  </si>
  <si>
    <t>Kaňka Marek</t>
  </si>
  <si>
    <t>Výnězda</t>
  </si>
  <si>
    <t>Vazačová Aneta</t>
  </si>
  <si>
    <t>Panenky České Budějovice</t>
  </si>
  <si>
    <t>Hekerlová Lenka</t>
  </si>
  <si>
    <t>Bočková Vanes</t>
  </si>
  <si>
    <t>Kolářová Anna</t>
  </si>
  <si>
    <t>Divišová Klára</t>
  </si>
  <si>
    <t>Ločárková Sabina</t>
  </si>
  <si>
    <t>Velešín</t>
  </si>
  <si>
    <t>Šantová Klára</t>
  </si>
  <si>
    <t>Erhartová Lucie</t>
  </si>
  <si>
    <t>Aubrechtová Beáta</t>
  </si>
  <si>
    <t>Ovádková Nikola</t>
  </si>
  <si>
    <t>Marková Aneta</t>
  </si>
  <si>
    <t>Cvachová Karolína</t>
  </si>
  <si>
    <t>Volfová Viktorie</t>
  </si>
  <si>
    <t>Svobodová Tereza</t>
  </si>
  <si>
    <t>DNS</t>
  </si>
  <si>
    <t>Stejskal Jan</t>
  </si>
  <si>
    <t>Románek Sebastian</t>
  </si>
  <si>
    <t>Nový Ondřej</t>
  </si>
  <si>
    <t>SK Čéčova České Budějovice</t>
  </si>
  <si>
    <t>Cais Filip</t>
  </si>
  <si>
    <t>ZŠ Dolní Dvořiště</t>
  </si>
  <si>
    <t>Suchý Václav</t>
  </si>
  <si>
    <t>ZŠ Zahájí České Budějovice</t>
  </si>
  <si>
    <t>Borovany</t>
  </si>
  <si>
    <t>Erhart Jan</t>
  </si>
  <si>
    <t>Králka Aleš</t>
  </si>
  <si>
    <t>Klimeš Vít</t>
  </si>
  <si>
    <t>Teplý Michal</t>
  </si>
  <si>
    <t>Růžička David</t>
  </si>
  <si>
    <t>Lebeda Ondřej</t>
  </si>
  <si>
    <t>Donát Lukáš</t>
  </si>
  <si>
    <t>Radová Veronika</t>
  </si>
  <si>
    <t>MŠ Besednice</t>
  </si>
  <si>
    <t>Divišová Kristýna</t>
  </si>
  <si>
    <t>Nová Veronika</t>
  </si>
  <si>
    <t>Králková Alena</t>
  </si>
  <si>
    <t>Tichá Klára</t>
  </si>
  <si>
    <t>Charvátová Justýna</t>
  </si>
  <si>
    <t>Ločárek Milan</t>
  </si>
  <si>
    <t>Ločárková Lenka</t>
  </si>
  <si>
    <t>Tichá Markéta</t>
  </si>
  <si>
    <t>Kopačková Pavlína</t>
  </si>
  <si>
    <t>Čermák Honza</t>
  </si>
  <si>
    <t>SPV Velešín</t>
  </si>
  <si>
    <t>Sportovní škola Bujanov 16</t>
  </si>
  <si>
    <t>Lišák Bujanov</t>
  </si>
  <si>
    <t>Pivaři Pištín</t>
  </si>
  <si>
    <t>Sportovní škola Bujanov 9</t>
  </si>
  <si>
    <t>4. - 5.</t>
  </si>
  <si>
    <t>7.-9.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</si>
</sst>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00"/>
    <numFmt numFmtId="165" formatCode="[h]:mm:ss;@"/>
    <numFmt numFmtId="166" formatCode="0&quot;.&quot;"/>
    <numFmt numFmtId="167" formatCode="#,##0.000"/>
    <numFmt numFmtId="168" formatCode="0.000&quot; km&quot;"/>
    <numFmt numFmtId="169" formatCode="@&quot; roky&quot;"/>
    <numFmt numFmtId="170" formatCode="[h]:mm:ss.0;@"/>
  </numFmts>
  <fonts count="50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8"/>
      <color theme="0" tint="-0.499984740745262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rgb="FF0000FF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theme="0" tint="-0.499984740745262"/>
      <name val="Calibri"/>
      <family val="2"/>
      <charset val="238"/>
      <scheme val="minor"/>
    </font>
    <font>
      <sz val="8"/>
      <color rgb="FF0000FF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b/>
      <sz val="20"/>
      <color theme="0" tint="-0.499984740745262"/>
      <name val="Calibri"/>
      <family val="2"/>
      <charset val="238"/>
      <scheme val="minor"/>
    </font>
    <font>
      <sz val="8"/>
      <color theme="4" tint="-0.249977111117893"/>
      <name val="Calibri"/>
      <family val="2"/>
      <charset val="238"/>
      <scheme val="minor"/>
    </font>
    <font>
      <sz val="8"/>
      <color theme="5" tint="-0.249977111117893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8"/>
      <color theme="0" tint="-4.9989318521683403E-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2"/>
      <color theme="7" tint="-0.249977111117893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u/>
      <sz val="12"/>
      <color theme="0" tint="-0.499984740745262"/>
      <name val="Calibri"/>
      <family val="2"/>
      <charset val="238"/>
      <scheme val="minor"/>
    </font>
    <font>
      <b/>
      <sz val="14"/>
      <color theme="7" tint="-0.249977111117893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b/>
      <sz val="2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8"/>
      <color theme="1"/>
      <name val="Calibri"/>
      <scheme val="minor"/>
    </font>
    <font>
      <sz val="8"/>
      <color theme="1"/>
      <name val="Calibri"/>
      <scheme val="minor"/>
    </font>
    <font>
      <b/>
      <sz val="10"/>
      <color theme="1"/>
      <name val="Calibri"/>
      <scheme val="minor"/>
    </font>
    <font>
      <b/>
      <sz val="14"/>
      <color theme="1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b/>
      <sz val="8"/>
      <color theme="0" tint="-0.499984740745262"/>
      <name val="Calibri"/>
      <family val="2"/>
      <charset val="238"/>
      <scheme val="minor"/>
    </font>
    <font>
      <b/>
      <sz val="12"/>
      <color theme="0" tint="-0.499984740745262"/>
      <name val="Calibri"/>
      <family val="2"/>
      <charset val="238"/>
      <scheme val="minor"/>
    </font>
    <font>
      <b/>
      <sz val="8"/>
      <color theme="1" tint="0.499984740745262"/>
      <name val="Calibri"/>
      <family val="2"/>
      <scheme val="minor"/>
    </font>
    <font>
      <sz val="8"/>
      <name val="Calibri"/>
      <scheme val="minor"/>
    </font>
    <font>
      <sz val="10"/>
      <color rgb="FF0000FF"/>
      <name val="Calibri"/>
      <scheme val="minor"/>
    </font>
    <font>
      <sz val="10"/>
      <name val="Calibri"/>
      <scheme val="minor"/>
    </font>
    <font>
      <sz val="8"/>
      <color rgb="FF0000FF"/>
      <name val="Calibri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theme="0" tint="-0.14996795556505021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0" tint="-0.14996795556505021"/>
      </top>
      <bottom style="medium">
        <color theme="0" tint="-0.1499679555650502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/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8764000366222"/>
      </left>
      <right/>
      <top style="thin">
        <color theme="0" tint="-0.1498764000366222"/>
      </top>
      <bottom/>
      <diagonal/>
    </border>
    <border>
      <left/>
      <right/>
      <top style="thin">
        <color theme="0" tint="-0.1498764000366222"/>
      </top>
      <bottom/>
      <diagonal/>
    </border>
    <border>
      <left/>
      <right style="thin">
        <color theme="0" tint="-0.1498764000366222"/>
      </right>
      <top style="thin">
        <color theme="0" tint="-0.1498764000366222"/>
      </top>
      <bottom/>
      <diagonal/>
    </border>
    <border>
      <left style="thin">
        <color theme="0" tint="-0.1498764000366222"/>
      </left>
      <right/>
      <top/>
      <bottom style="thin">
        <color theme="0" tint="-0.1498764000366222"/>
      </bottom>
      <diagonal/>
    </border>
    <border>
      <left/>
      <right/>
      <top/>
      <bottom style="thin">
        <color theme="0" tint="-0.1498764000366222"/>
      </bottom>
      <diagonal/>
    </border>
    <border>
      <left/>
      <right style="thin">
        <color theme="0" tint="-0.1498764000366222"/>
      </right>
      <top/>
      <bottom style="thin">
        <color theme="0" tint="-0.1498764000366222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1">
    <xf numFmtId="0" fontId="0" fillId="0" borderId="0"/>
  </cellStyleXfs>
  <cellXfs count="284">
    <xf numFmtId="0" fontId="0" fillId="0" borderId="0" xfId="0"/>
    <xf numFmtId="0" fontId="1" fillId="0" borderId="0" xfId="0" applyFont="1"/>
    <xf numFmtId="0" fontId="1" fillId="0" borderId="0" xfId="0" applyFont="1" applyFill="1"/>
    <xf numFmtId="17" fontId="0" fillId="0" borderId="0" xfId="0" applyNumberFormat="1"/>
    <xf numFmtId="0" fontId="5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2" fillId="2" borderId="0" xfId="0" applyFont="1" applyFill="1"/>
    <xf numFmtId="0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4" fillId="0" borderId="0" xfId="0" applyFont="1" applyFill="1" applyBorder="1" applyAlignment="1" applyProtection="1">
      <alignment vertical="center"/>
      <protection locked="0"/>
    </xf>
    <xf numFmtId="0" fontId="2" fillId="4" borderId="3" xfId="0" applyFont="1" applyFill="1" applyBorder="1"/>
    <xf numFmtId="0" fontId="2" fillId="4" borderId="3" xfId="0" applyFont="1" applyFill="1" applyBorder="1" applyAlignment="1">
      <alignment horizontal="left" indent="1"/>
    </xf>
    <xf numFmtId="0" fontId="10" fillId="0" borderId="0" xfId="0" applyFont="1"/>
    <xf numFmtId="0" fontId="10" fillId="0" borderId="0" xfId="0" applyFont="1" applyFill="1"/>
    <xf numFmtId="0" fontId="8" fillId="4" borderId="0" xfId="0" applyNumberFormat="1" applyFont="1" applyFill="1"/>
    <xf numFmtId="0" fontId="8" fillId="4" borderId="0" xfId="0" applyFont="1" applyFill="1"/>
    <xf numFmtId="0" fontId="3" fillId="0" borderId="0" xfId="0" applyFont="1" applyFill="1" applyAlignment="1" applyProtection="1">
      <alignment horizontal="center"/>
      <protection locked="0"/>
    </xf>
    <xf numFmtId="0" fontId="9" fillId="0" borderId="0" xfId="0" applyFont="1" applyFill="1" applyProtection="1">
      <protection locked="0"/>
    </xf>
    <xf numFmtId="0" fontId="3" fillId="0" borderId="0" xfId="0" applyFont="1" applyFill="1" applyAlignment="1" applyProtection="1">
      <protection locked="0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0" xfId="0" pivotButton="1" applyFont="1" applyAlignment="1">
      <alignment vertical="center"/>
    </xf>
    <xf numFmtId="0" fontId="11" fillId="0" borderId="0" xfId="0" applyFont="1" applyAlignment="1">
      <alignment vertical="center"/>
    </xf>
    <xf numFmtId="16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12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Border="1"/>
    <xf numFmtId="165" fontId="0" fillId="0" borderId="0" xfId="0" applyNumberFormat="1"/>
    <xf numFmtId="0" fontId="7" fillId="0" borderId="0" xfId="0" applyFont="1" applyFill="1" applyBorder="1" applyAlignment="1"/>
    <xf numFmtId="0" fontId="15" fillId="0" borderId="0" xfId="0" applyFont="1" applyFill="1" applyBorder="1" applyAlignment="1" applyProtection="1">
      <alignment vertical="center"/>
      <protection locked="0"/>
    </xf>
    <xf numFmtId="47" fontId="0" fillId="0" borderId="0" xfId="0" applyNumberFormat="1"/>
    <xf numFmtId="0" fontId="7" fillId="2" borderId="0" xfId="0" applyNumberFormat="1" applyFont="1" applyFill="1" applyBorder="1" applyAlignment="1">
      <alignment vertical="center"/>
    </xf>
    <xf numFmtId="21" fontId="0" fillId="0" borderId="0" xfId="0" applyNumberFormat="1"/>
    <xf numFmtId="0" fontId="15" fillId="0" borderId="0" xfId="0" applyFont="1" applyFill="1" applyAlignment="1" applyProtection="1">
      <alignment vertical="center"/>
      <protection locked="0"/>
    </xf>
    <xf numFmtId="0" fontId="3" fillId="0" borderId="0" xfId="0" applyNumberFormat="1" applyFont="1" applyFill="1" applyAlignment="1" applyProtection="1">
      <alignment vertical="center"/>
      <protection locked="0"/>
    </xf>
    <xf numFmtId="20" fontId="0" fillId="0" borderId="0" xfId="0" applyNumberFormat="1"/>
    <xf numFmtId="0" fontId="7" fillId="0" borderId="0" xfId="0" applyNumberFormat="1" applyFont="1" applyFill="1" applyBorder="1" applyAlignment="1"/>
    <xf numFmtId="49" fontId="7" fillId="0" borderId="0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/>
    <xf numFmtId="0" fontId="16" fillId="0" borderId="0" xfId="0" applyFont="1" applyFill="1" applyBorder="1" applyAlignment="1"/>
    <xf numFmtId="0" fontId="16" fillId="0" borderId="0" xfId="0" applyFont="1" applyFill="1" applyBorder="1" applyAlignment="1">
      <alignment horizontal="center"/>
    </xf>
    <xf numFmtId="167" fontId="7" fillId="0" borderId="0" xfId="0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166" fontId="5" fillId="0" borderId="0" xfId="0" applyNumberFormat="1" applyFont="1" applyFill="1" applyAlignment="1">
      <alignment vertical="center"/>
    </xf>
    <xf numFmtId="166" fontId="1" fillId="0" borderId="0" xfId="0" applyNumberFormat="1" applyFont="1" applyFill="1" applyAlignment="1">
      <alignment vertical="center"/>
    </xf>
    <xf numFmtId="18" fontId="0" fillId="0" borderId="0" xfId="0" applyNumberFormat="1"/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0" xfId="0" applyFont="1" applyBorder="1" applyAlignment="1">
      <alignment horizontal="right" vertical="center"/>
    </xf>
    <xf numFmtId="0" fontId="14" fillId="0" borderId="0" xfId="0" applyFont="1" applyBorder="1" applyAlignment="1">
      <alignment horizontal="left" vertical="center"/>
    </xf>
    <xf numFmtId="0" fontId="23" fillId="0" borderId="0" xfId="0" applyFont="1" applyBorder="1"/>
    <xf numFmtId="0" fontId="14" fillId="0" borderId="0" xfId="0" applyFont="1" applyBorder="1" applyAlignment="1">
      <alignment horizontal="right" vertical="center"/>
    </xf>
    <xf numFmtId="0" fontId="7" fillId="2" borderId="0" xfId="0" applyFont="1" applyFill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22" fillId="0" borderId="0" xfId="0" applyFont="1" applyAlignment="1">
      <alignment horizontal="center" vertical="center"/>
    </xf>
    <xf numFmtId="169" fontId="14" fillId="0" borderId="0" xfId="0" applyNumberFormat="1" applyFont="1" applyBorder="1" applyAlignment="1">
      <alignment horizontal="left" vertical="center"/>
    </xf>
    <xf numFmtId="164" fontId="7" fillId="0" borderId="0" xfId="0" applyNumberFormat="1" applyFont="1" applyAlignment="1">
      <alignment horizontal="left" vertical="center"/>
    </xf>
    <xf numFmtId="0" fontId="7" fillId="0" borderId="0" xfId="0" applyFont="1"/>
    <xf numFmtId="0" fontId="23" fillId="0" borderId="0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2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66" fontId="3" fillId="0" borderId="0" xfId="0" applyNumberFormat="1" applyFont="1" applyFill="1" applyBorder="1" applyAlignment="1" applyProtection="1">
      <alignment horizontal="center" vertical="center"/>
      <protection locked="0"/>
    </xf>
    <xf numFmtId="166" fontId="3" fillId="0" borderId="2" xfId="0" applyNumberFormat="1" applyFont="1" applyFill="1" applyBorder="1" applyAlignment="1" applyProtection="1">
      <alignment horizontal="center" vertical="center"/>
      <protection locked="0"/>
    </xf>
    <xf numFmtId="49" fontId="2" fillId="2" borderId="0" xfId="0" applyNumberFormat="1" applyFont="1" applyFill="1" applyAlignment="1" applyProtection="1">
      <alignment horizontal="center" vertical="center"/>
      <protection locked="0"/>
    </xf>
    <xf numFmtId="49" fontId="2" fillId="2" borderId="0" xfId="0" applyNumberFormat="1" applyFont="1" applyFill="1" applyBorder="1" applyAlignment="1" applyProtection="1">
      <alignment horizontal="center" vertical="center"/>
      <protection locked="0"/>
    </xf>
    <xf numFmtId="170" fontId="6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/>
    <xf numFmtId="0" fontId="7" fillId="0" borderId="0" xfId="0" applyFont="1" applyAlignment="1">
      <alignment horizontal="right" vertical="center"/>
    </xf>
    <xf numFmtId="0" fontId="10" fillId="0" borderId="0" xfId="0" applyFont="1" applyAlignment="1">
      <alignment vertical="center"/>
    </xf>
    <xf numFmtId="0" fontId="21" fillId="0" borderId="4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166" fontId="21" fillId="0" borderId="4" xfId="0" applyNumberFormat="1" applyFont="1" applyBorder="1" applyAlignment="1">
      <alignment horizontal="center" vertical="center"/>
    </xf>
    <xf numFmtId="166" fontId="21" fillId="0" borderId="5" xfId="0" applyNumberFormat="1" applyFont="1" applyBorder="1" applyAlignment="1">
      <alignment horizontal="center" vertical="center"/>
    </xf>
    <xf numFmtId="165" fontId="10" fillId="0" borderId="6" xfId="0" applyNumberFormat="1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1" fontId="8" fillId="2" borderId="0" xfId="0" applyNumberFormat="1" applyFont="1" applyFill="1" applyAlignment="1">
      <alignment horizontal="center" vertical="center"/>
    </xf>
    <xf numFmtId="0" fontId="8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center"/>
    </xf>
    <xf numFmtId="0" fontId="18" fillId="0" borderId="0" xfId="0" applyFont="1" applyAlignment="1">
      <alignment horizontal="left"/>
    </xf>
    <xf numFmtId="169" fontId="30" fillId="0" borderId="0" xfId="0" applyNumberFormat="1" applyFont="1" applyBorder="1" applyAlignment="1">
      <alignment horizontal="left" vertical="center"/>
    </xf>
    <xf numFmtId="0" fontId="2" fillId="2" borderId="0" xfId="0" applyNumberFormat="1" applyFont="1" applyFill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 applyProtection="1">
      <alignment vertical="center"/>
      <protection locked="0"/>
    </xf>
    <xf numFmtId="164" fontId="3" fillId="3" borderId="0" xfId="0" applyNumberFormat="1" applyFont="1" applyFill="1" applyBorder="1" applyAlignment="1" applyProtection="1">
      <alignment horizontal="center" vertical="center"/>
      <protection locked="0"/>
    </xf>
    <xf numFmtId="164" fontId="3" fillId="3" borderId="0" xfId="0" applyNumberFormat="1" applyFont="1" applyFill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5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31" fillId="0" borderId="0" xfId="0" applyFont="1" applyAlignment="1">
      <alignment vertical="center"/>
    </xf>
    <xf numFmtId="166" fontId="11" fillId="0" borderId="0" xfId="0" applyNumberFormat="1" applyFont="1" applyAlignment="1" applyProtection="1">
      <alignment horizontal="center" vertical="center"/>
      <protection locked="0"/>
    </xf>
    <xf numFmtId="166" fontId="24" fillId="0" borderId="0" xfId="0" applyNumberFormat="1" applyFont="1" applyAlignment="1" applyProtection="1">
      <alignment horizontal="center" vertical="center"/>
      <protection locked="0"/>
    </xf>
    <xf numFmtId="164" fontId="7" fillId="5" borderId="0" xfId="0" applyNumberFormat="1" applyFont="1" applyFill="1" applyAlignment="1" applyProtection="1">
      <alignment horizontal="center" vertical="center"/>
      <protection locked="0"/>
    </xf>
    <xf numFmtId="164" fontId="25" fillId="5" borderId="0" xfId="0" applyNumberFormat="1" applyFont="1" applyFill="1" applyAlignment="1" applyProtection="1">
      <alignment horizontal="center" vertical="center"/>
      <protection locked="0"/>
    </xf>
    <xf numFmtId="0" fontId="10" fillId="0" borderId="0" xfId="0" applyFont="1" applyFill="1" applyAlignment="1">
      <alignment vertical="center"/>
    </xf>
    <xf numFmtId="164" fontId="8" fillId="2" borderId="0" xfId="0" applyNumberFormat="1" applyFont="1" applyFill="1" applyBorder="1" applyAlignment="1">
      <alignment horizontal="center" vertical="center"/>
    </xf>
    <xf numFmtId="0" fontId="8" fillId="2" borderId="0" xfId="0" applyFont="1" applyFill="1" applyAlignment="1" applyProtection="1">
      <alignment vertical="center"/>
      <protection locked="0"/>
    </xf>
    <xf numFmtId="0" fontId="32" fillId="0" borderId="0" xfId="0" applyFont="1" applyFill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164" fontId="8" fillId="2" borderId="0" xfId="0" applyNumberFormat="1" applyFont="1" applyFill="1" applyAlignment="1">
      <alignment horizontal="center" vertical="center"/>
    </xf>
    <xf numFmtId="0" fontId="7" fillId="0" borderId="0" xfId="0" applyFont="1" applyFill="1" applyAlignment="1" applyProtection="1">
      <alignment vertical="center"/>
      <protection locked="0"/>
    </xf>
    <xf numFmtId="0" fontId="33" fillId="0" borderId="0" xfId="0" applyFont="1" applyFill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Alignment="1">
      <alignment horizontal="left" vertical="center"/>
    </xf>
    <xf numFmtId="16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Border="1" applyAlignment="1">
      <alignment vertical="center"/>
    </xf>
    <xf numFmtId="1" fontId="3" fillId="0" borderId="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Border="1" applyAlignment="1">
      <alignment horizontal="center" vertical="center"/>
    </xf>
    <xf numFmtId="3" fontId="1" fillId="0" borderId="0" xfId="0" applyNumberFormat="1" applyFont="1" applyAlignment="1">
      <alignment vertical="center"/>
    </xf>
    <xf numFmtId="0" fontId="32" fillId="0" borderId="0" xfId="0" applyFont="1" applyAlignment="1">
      <alignment vertical="center"/>
    </xf>
    <xf numFmtId="0" fontId="27" fillId="0" borderId="0" xfId="0" applyFont="1" applyFill="1" applyAlignment="1">
      <alignment vertical="center"/>
    </xf>
    <xf numFmtId="0" fontId="27" fillId="0" borderId="0" xfId="0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9" fillId="0" borderId="0" xfId="0" applyFont="1" applyFill="1" applyAlignment="1">
      <alignment vertical="center"/>
    </xf>
    <xf numFmtId="0" fontId="34" fillId="0" borderId="0" xfId="0" applyFont="1" applyFill="1" applyBorder="1" applyAlignment="1">
      <alignment horizontal="left" vertical="center"/>
    </xf>
    <xf numFmtId="0" fontId="27" fillId="0" borderId="0" xfId="0" applyFont="1" applyFill="1" applyAlignment="1">
      <alignment horizontal="left" vertical="center"/>
    </xf>
    <xf numFmtId="0" fontId="3" fillId="3" borderId="8" xfId="0" applyFont="1" applyFill="1" applyBorder="1" applyAlignment="1" applyProtection="1">
      <alignment horizontal="center" vertical="center"/>
      <protection locked="0"/>
    </xf>
    <xf numFmtId="0" fontId="3" fillId="3" borderId="11" xfId="0" applyFont="1" applyFill="1" applyBorder="1" applyAlignment="1" applyProtection="1">
      <alignment vertical="center"/>
      <protection locked="0"/>
    </xf>
    <xf numFmtId="0" fontId="3" fillId="3" borderId="12" xfId="0" applyFont="1" applyFill="1" applyBorder="1" applyAlignment="1" applyProtection="1">
      <alignment vertical="center"/>
      <protection locked="0"/>
    </xf>
    <xf numFmtId="168" fontId="3" fillId="3" borderId="13" xfId="0" applyNumberFormat="1" applyFont="1" applyFill="1" applyBorder="1" applyAlignment="1" applyProtection="1">
      <alignment horizontal="center" vertical="center"/>
      <protection locked="0"/>
    </xf>
    <xf numFmtId="168" fontId="3" fillId="3" borderId="14" xfId="0" applyNumberFormat="1" applyFont="1" applyFill="1" applyBorder="1" applyAlignment="1" applyProtection="1">
      <alignment horizontal="center" vertical="center"/>
      <protection locked="0"/>
    </xf>
    <xf numFmtId="168" fontId="3" fillId="3" borderId="9" xfId="0" applyNumberFormat="1" applyFont="1" applyFill="1" applyBorder="1" applyAlignment="1" applyProtection="1">
      <alignment horizontal="center" vertical="center"/>
      <protection locked="0"/>
    </xf>
    <xf numFmtId="0" fontId="3" fillId="3" borderId="9" xfId="0" applyFont="1" applyFill="1" applyBorder="1" applyAlignment="1" applyProtection="1">
      <alignment horizontal="center" vertical="center"/>
      <protection locked="0"/>
    </xf>
    <xf numFmtId="0" fontId="3" fillId="3" borderId="7" xfId="0" applyFont="1" applyFill="1" applyBorder="1" applyAlignment="1" applyProtection="1">
      <alignment horizontal="center" vertical="center"/>
      <protection locked="0"/>
    </xf>
    <xf numFmtId="49" fontId="3" fillId="3" borderId="7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Alignment="1">
      <alignment vertical="center"/>
    </xf>
    <xf numFmtId="0" fontId="3" fillId="3" borderId="13" xfId="0" applyFont="1" applyFill="1" applyBorder="1" applyAlignment="1" applyProtection="1">
      <alignment vertical="center"/>
      <protection locked="0"/>
    </xf>
    <xf numFmtId="0" fontId="3" fillId="3" borderId="13" xfId="0" applyFont="1" applyFill="1" applyBorder="1" applyAlignment="1" applyProtection="1">
      <alignment horizontal="center" vertical="center"/>
      <protection locked="0"/>
    </xf>
    <xf numFmtId="0" fontId="3" fillId="3" borderId="14" xfId="0" applyFont="1" applyFill="1" applyBorder="1" applyAlignment="1" applyProtection="1">
      <alignment vertical="center"/>
      <protection locked="0"/>
    </xf>
    <xf numFmtId="0" fontId="3" fillId="3" borderId="14" xfId="0" applyFont="1" applyFill="1" applyBorder="1" applyAlignment="1" applyProtection="1">
      <alignment horizontal="center" vertical="center"/>
      <protection locked="0"/>
    </xf>
    <xf numFmtId="0" fontId="3" fillId="3" borderId="15" xfId="0" applyFont="1" applyFill="1" applyBorder="1" applyAlignment="1" applyProtection="1">
      <alignment vertical="center"/>
      <protection locked="0"/>
    </xf>
    <xf numFmtId="168" fontId="3" fillId="3" borderId="10" xfId="0" applyNumberFormat="1" applyFont="1" applyFill="1" applyBorder="1" applyAlignment="1" applyProtection="1">
      <alignment horizontal="center" vertical="center"/>
      <protection locked="0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49" fontId="3" fillId="3" borderId="8" xfId="0" applyNumberFormat="1" applyFont="1" applyFill="1" applyBorder="1" applyAlignment="1" applyProtection="1">
      <alignment horizontal="center" vertical="center"/>
      <protection locked="0"/>
    </xf>
    <xf numFmtId="0" fontId="3" fillId="3" borderId="17" xfId="0" applyFont="1" applyFill="1" applyBorder="1" applyAlignment="1" applyProtection="1">
      <alignment vertical="center"/>
      <protection locked="0"/>
    </xf>
    <xf numFmtId="0" fontId="3" fillId="3" borderId="18" xfId="0" applyFont="1" applyFill="1" applyBorder="1" applyAlignment="1" applyProtection="1">
      <alignment vertical="center"/>
      <protection locked="0"/>
    </xf>
    <xf numFmtId="168" fontId="3" fillId="3" borderId="18" xfId="0" applyNumberFormat="1" applyFont="1" applyFill="1" applyBorder="1" applyAlignment="1" applyProtection="1">
      <alignment horizontal="center" vertical="center"/>
      <protection locked="0"/>
    </xf>
    <xf numFmtId="0" fontId="3" fillId="3" borderId="18" xfId="0" applyFont="1" applyFill="1" applyBorder="1" applyAlignment="1" applyProtection="1">
      <alignment horizontal="center" vertical="center"/>
      <protection locked="0"/>
    </xf>
    <xf numFmtId="0" fontId="34" fillId="0" borderId="0" xfId="0" applyFont="1" applyBorder="1" applyAlignment="1">
      <alignment horizontal="left"/>
    </xf>
    <xf numFmtId="0" fontId="1" fillId="0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>
      <alignment vertical="center"/>
    </xf>
    <xf numFmtId="0" fontId="3" fillId="0" borderId="0" xfId="0" applyNumberFormat="1" applyFont="1" applyFill="1" applyBorder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2" fillId="2" borderId="0" xfId="0" applyNumberFormat="1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Border="1" applyAlignment="1" applyProtection="1">
      <alignment vertical="center"/>
      <protection locked="0"/>
    </xf>
    <xf numFmtId="0" fontId="8" fillId="2" borderId="0" xfId="0" applyNumberFormat="1" applyFont="1" applyFill="1" applyBorder="1" applyAlignment="1" applyProtection="1">
      <alignment vertical="center"/>
      <protection locked="0"/>
    </xf>
    <xf numFmtId="1" fontId="8" fillId="2" borderId="0" xfId="0" applyNumberFormat="1" applyFont="1" applyFill="1" applyBorder="1" applyAlignment="1" applyProtection="1">
      <alignment horizontal="center" vertical="center"/>
      <protection locked="0"/>
    </xf>
    <xf numFmtId="164" fontId="8" fillId="2" borderId="0" xfId="0" applyNumberFormat="1" applyFont="1" applyFill="1" applyBorder="1" applyAlignment="1" applyProtection="1">
      <alignment vertical="center"/>
      <protection locked="0"/>
    </xf>
    <xf numFmtId="0" fontId="0" fillId="0" borderId="0" xfId="0" applyBorder="1"/>
    <xf numFmtId="0" fontId="0" fillId="0" borderId="0" xfId="0" applyBorder="1" applyProtection="1">
      <protection locked="0"/>
    </xf>
    <xf numFmtId="0" fontId="8" fillId="0" borderId="0" xfId="0" applyFont="1" applyFill="1" applyBorder="1" applyAlignment="1">
      <alignment vertical="center"/>
    </xf>
    <xf numFmtId="0" fontId="35" fillId="0" borderId="0" xfId="0" applyFont="1" applyFill="1" applyAlignment="1">
      <alignment vertical="center"/>
    </xf>
    <xf numFmtId="0" fontId="36" fillId="0" borderId="0" xfId="0" applyFont="1" applyFill="1" applyBorder="1" applyAlignment="1">
      <alignment vertical="center"/>
    </xf>
    <xf numFmtId="0" fontId="36" fillId="0" borderId="0" xfId="0" applyFont="1" applyFill="1" applyBorder="1" applyAlignment="1" applyProtection="1">
      <alignment vertical="center"/>
      <protection locked="0"/>
    </xf>
    <xf numFmtId="0" fontId="36" fillId="0" borderId="0" xfId="0" applyFont="1" applyFill="1" applyBorder="1" applyAlignment="1" applyProtection="1">
      <alignment horizontal="center" vertical="center"/>
      <protection locked="0"/>
    </xf>
    <xf numFmtId="0" fontId="37" fillId="0" borderId="0" xfId="0" applyFont="1" applyFill="1" applyAlignment="1">
      <alignment vertical="center"/>
    </xf>
    <xf numFmtId="0" fontId="0" fillId="0" borderId="0" xfId="0" pivotButton="1"/>
    <xf numFmtId="0" fontId="0" fillId="0" borderId="0" xfId="0" applyAlignment="1">
      <alignment horizontal="center"/>
    </xf>
    <xf numFmtId="0" fontId="2" fillId="0" borderId="0" xfId="0" applyFont="1"/>
    <xf numFmtId="164" fontId="0" fillId="0" borderId="0" xfId="0" pivotButton="1" applyNumberFormat="1"/>
    <xf numFmtId="164" fontId="0" fillId="0" borderId="0" xfId="0" applyNumberFormat="1" applyAlignment="1">
      <alignment horizontal="center"/>
    </xf>
    <xf numFmtId="164" fontId="0" fillId="0" borderId="0" xfId="0" applyNumberFormat="1"/>
    <xf numFmtId="0" fontId="2" fillId="0" borderId="0" xfId="0" applyFont="1" applyFill="1" applyBorder="1" applyAlignment="1" applyProtection="1">
      <alignment vertical="center"/>
      <protection locked="0"/>
    </xf>
    <xf numFmtId="166" fontId="3" fillId="0" borderId="0" xfId="0" applyNumberFormat="1" applyFont="1" applyFill="1" applyBorder="1" applyAlignment="1">
      <alignment vertical="center"/>
    </xf>
    <xf numFmtId="166" fontId="38" fillId="0" borderId="0" xfId="0" applyNumberFormat="1" applyFont="1" applyAlignment="1" applyProtection="1">
      <alignment horizontal="center" vertical="center"/>
      <protection locked="0"/>
    </xf>
    <xf numFmtId="164" fontId="39" fillId="5" borderId="0" xfId="0" applyNumberFormat="1" applyFont="1" applyFill="1" applyAlignment="1" applyProtection="1">
      <alignment horizontal="center" vertical="center"/>
      <protection locked="0"/>
    </xf>
    <xf numFmtId="164" fontId="39" fillId="0" borderId="0" xfId="0" applyNumberFormat="1" applyFont="1" applyAlignment="1">
      <alignment vertical="center"/>
    </xf>
    <xf numFmtId="164" fontId="39" fillId="0" borderId="0" xfId="0" applyNumberFormat="1" applyFont="1" applyAlignment="1">
      <alignment horizontal="center" vertical="center"/>
    </xf>
    <xf numFmtId="164" fontId="39" fillId="0" borderId="0" xfId="0" applyNumberFormat="1" applyFont="1" applyAlignment="1">
      <alignment horizontal="left" vertical="center"/>
    </xf>
    <xf numFmtId="166" fontId="38" fillId="0" borderId="0" xfId="0" applyNumberFormat="1" applyFont="1" applyAlignment="1">
      <alignment horizontal="center" vertical="center"/>
    </xf>
    <xf numFmtId="164" fontId="7" fillId="6" borderId="0" xfId="0" applyNumberFormat="1" applyFont="1" applyFill="1" applyAlignment="1" applyProtection="1">
      <alignment horizontal="center" vertical="center"/>
      <protection locked="0"/>
    </xf>
    <xf numFmtId="164" fontId="25" fillId="6" borderId="0" xfId="0" applyNumberFormat="1" applyFont="1" applyFill="1" applyAlignment="1" applyProtection="1">
      <alignment horizontal="center" vertical="center"/>
      <protection locked="0"/>
    </xf>
    <xf numFmtId="164" fontId="39" fillId="6" borderId="0" xfId="0" applyNumberFormat="1" applyFont="1" applyFill="1" applyAlignment="1" applyProtection="1">
      <alignment horizontal="center" vertical="center"/>
      <protection locked="0"/>
    </xf>
    <xf numFmtId="0" fontId="3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168" fontId="14" fillId="0" borderId="0" xfId="0" applyNumberFormat="1" applyFont="1" applyAlignment="1">
      <alignment horizontal="center" vertical="center"/>
    </xf>
    <xf numFmtId="0" fontId="34" fillId="0" borderId="0" xfId="0" applyFont="1" applyFill="1" applyBorder="1" applyAlignment="1">
      <alignment horizontal="left" vertical="center"/>
    </xf>
    <xf numFmtId="0" fontId="27" fillId="0" borderId="0" xfId="0" applyFont="1" applyAlignment="1">
      <alignment horizontal="right" vertical="center"/>
    </xf>
    <xf numFmtId="0" fontId="41" fillId="0" borderId="0" xfId="0" applyFont="1" applyBorder="1" applyAlignment="1">
      <alignment vertical="center"/>
    </xf>
    <xf numFmtId="0" fontId="4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164" fontId="7" fillId="4" borderId="0" xfId="0" applyNumberFormat="1" applyFont="1" applyFill="1" applyAlignment="1" applyProtection="1">
      <alignment horizontal="center" vertical="center"/>
      <protection locked="0"/>
    </xf>
    <xf numFmtId="164" fontId="25" fillId="4" borderId="0" xfId="0" applyNumberFormat="1" applyFont="1" applyFill="1" applyAlignment="1" applyProtection="1">
      <alignment horizontal="center" vertical="center"/>
      <protection locked="0"/>
    </xf>
    <xf numFmtId="164" fontId="39" fillId="4" borderId="0" xfId="0" applyNumberFormat="1" applyFont="1" applyFill="1" applyAlignment="1" applyProtection="1">
      <alignment horizontal="center" vertical="center"/>
      <protection locked="0"/>
    </xf>
    <xf numFmtId="170" fontId="13" fillId="4" borderId="0" xfId="0" applyNumberFormat="1" applyFont="1" applyFill="1" applyAlignment="1" applyProtection="1">
      <alignment vertical="center"/>
      <protection locked="0"/>
    </xf>
    <xf numFmtId="170" fontId="40" fillId="4" borderId="0" xfId="0" applyNumberFormat="1" applyFont="1" applyFill="1" applyAlignment="1" applyProtection="1">
      <alignment vertical="center"/>
      <protection locked="0"/>
    </xf>
    <xf numFmtId="0" fontId="38" fillId="0" borderId="0" xfId="0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30" fillId="0" borderId="0" xfId="0" applyFont="1" applyBorder="1" applyAlignment="1">
      <alignment horizontal="left" vertical="center"/>
    </xf>
    <xf numFmtId="0" fontId="42" fillId="0" borderId="0" xfId="0" applyFont="1" applyBorder="1" applyAlignment="1">
      <alignment horizontal="center" vertical="center"/>
    </xf>
    <xf numFmtId="0" fontId="7" fillId="2" borderId="0" xfId="0" applyNumberFormat="1" applyFont="1" applyFill="1" applyBorder="1" applyAlignment="1" applyProtection="1">
      <alignment vertical="center"/>
      <protection locked="0"/>
    </xf>
    <xf numFmtId="164" fontId="8" fillId="2" borderId="0" xfId="0" applyNumberFormat="1" applyFont="1" applyFill="1" applyBorder="1" applyAlignment="1" applyProtection="1">
      <alignment horizontal="center" vertical="center"/>
      <protection locked="0"/>
    </xf>
    <xf numFmtId="164" fontId="3" fillId="0" borderId="0" xfId="0" applyNumberFormat="1" applyFont="1" applyFill="1" applyBorder="1" applyAlignment="1" applyProtection="1">
      <alignment horizontal="center" vertical="center"/>
      <protection locked="0"/>
    </xf>
    <xf numFmtId="2" fontId="43" fillId="7" borderId="20" xfId="0" applyNumberFormat="1" applyFont="1" applyFill="1" applyBorder="1" applyAlignment="1">
      <alignment vertical="center"/>
    </xf>
    <xf numFmtId="0" fontId="44" fillId="0" borderId="0" xfId="0" applyFont="1" applyAlignment="1">
      <alignment horizontal="right" vertical="center"/>
    </xf>
    <xf numFmtId="166" fontId="13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70" fontId="21" fillId="0" borderId="0" xfId="0" applyNumberFormat="1" applyFont="1" applyAlignment="1">
      <alignment horizontal="center" vertical="center"/>
    </xf>
    <xf numFmtId="0" fontId="3" fillId="3" borderId="21" xfId="0" applyFont="1" applyFill="1" applyBorder="1" applyAlignment="1" applyProtection="1">
      <alignment horizontal="center" vertical="center"/>
    </xf>
    <xf numFmtId="0" fontId="35" fillId="0" borderId="0" xfId="0" applyFont="1" applyFill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7" fillId="0" borderId="0" xfId="0" applyFont="1" applyFill="1" applyBorder="1" applyAlignment="1" applyProtection="1">
      <alignment vertical="center"/>
      <protection locked="0"/>
    </xf>
    <xf numFmtId="0" fontId="37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Alignment="1">
      <alignment vertical="center"/>
    </xf>
    <xf numFmtId="0" fontId="21" fillId="0" borderId="0" xfId="0" applyNumberFormat="1" applyFont="1" applyAlignment="1">
      <alignment vertical="center"/>
    </xf>
    <xf numFmtId="0" fontId="1" fillId="0" borderId="0" xfId="0" applyNumberFormat="1" applyFont="1" applyAlignment="1">
      <alignment vertical="center"/>
    </xf>
    <xf numFmtId="0" fontId="11" fillId="0" borderId="0" xfId="0" quotePrefix="1" applyNumberFormat="1" applyFont="1" applyAlignment="1">
      <alignment horizontal="center" vertical="center"/>
    </xf>
    <xf numFmtId="0" fontId="11" fillId="0" borderId="0" xfId="0" applyNumberFormat="1" applyFont="1" applyAlignment="1">
      <alignment horizontal="center" vertical="center"/>
    </xf>
    <xf numFmtId="0" fontId="7" fillId="0" borderId="33" xfId="0" applyNumberFormat="1" applyFont="1" applyBorder="1" applyAlignment="1">
      <alignment horizontal="center" vertical="center"/>
    </xf>
    <xf numFmtId="0" fontId="7" fillId="0" borderId="0" xfId="0" applyNumberFormat="1" applyFont="1" applyAlignment="1">
      <alignment horizontal="center" vertical="center"/>
    </xf>
    <xf numFmtId="0" fontId="7" fillId="0" borderId="34" xfId="0" applyNumberFormat="1" applyFont="1" applyBorder="1" applyAlignment="1">
      <alignment horizontal="center" vertical="center"/>
    </xf>
    <xf numFmtId="0" fontId="7" fillId="0" borderId="35" xfId="0" applyNumberFormat="1" applyFont="1" applyBorder="1" applyAlignment="1">
      <alignment horizontal="center" vertical="center"/>
    </xf>
    <xf numFmtId="0" fontId="7" fillId="0" borderId="0" xfId="0" applyFont="1" applyFill="1" applyBorder="1"/>
    <xf numFmtId="0" fontId="43" fillId="0" borderId="0" xfId="0" applyNumberFormat="1" applyFont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6" fillId="2" borderId="0" xfId="0" applyNumberFormat="1" applyFont="1" applyFill="1" applyBorder="1" applyAlignment="1" applyProtection="1">
      <alignment vertical="center"/>
      <protection locked="0"/>
    </xf>
    <xf numFmtId="164" fontId="47" fillId="0" borderId="0" xfId="0" applyNumberFormat="1" applyFont="1" applyFill="1" applyBorder="1" applyAlignment="1" applyProtection="1">
      <alignment horizontal="center" vertical="center"/>
      <protection locked="0"/>
    </xf>
    <xf numFmtId="0" fontId="47" fillId="0" borderId="0" xfId="0" applyNumberFormat="1" applyFont="1" applyFill="1" applyBorder="1" applyAlignment="1" applyProtection="1">
      <alignment vertical="center"/>
      <protection locked="0"/>
    </xf>
    <xf numFmtId="164" fontId="47" fillId="3" borderId="0" xfId="0" applyNumberFormat="1" applyFont="1" applyFill="1" applyBorder="1" applyAlignment="1" applyProtection="1">
      <alignment horizontal="center" vertical="center"/>
      <protection locked="0"/>
    </xf>
    <xf numFmtId="0" fontId="47" fillId="0" borderId="0" xfId="0" applyFont="1" applyFill="1" applyBorder="1" applyAlignment="1" applyProtection="1">
      <alignment vertical="center"/>
      <protection locked="0"/>
    </xf>
    <xf numFmtId="0" fontId="47" fillId="0" borderId="0" xfId="0" applyFont="1" applyFill="1" applyBorder="1" applyAlignment="1" applyProtection="1">
      <alignment horizontal="center" vertical="center"/>
      <protection locked="0"/>
    </xf>
    <xf numFmtId="0" fontId="48" fillId="2" borderId="0" xfId="0" applyNumberFormat="1" applyFont="1" applyFill="1" applyBorder="1" applyAlignment="1" applyProtection="1">
      <alignment horizontal="center" vertical="center"/>
      <protection locked="0"/>
    </xf>
    <xf numFmtId="0" fontId="49" fillId="0" borderId="0" xfId="0" applyFont="1" applyFill="1" applyBorder="1" applyAlignment="1" applyProtection="1">
      <alignment vertical="center"/>
      <protection locked="0"/>
    </xf>
    <xf numFmtId="1" fontId="46" fillId="2" borderId="0" xfId="0" applyNumberFormat="1" applyFont="1" applyFill="1" applyBorder="1" applyAlignment="1" applyProtection="1">
      <alignment horizontal="center" vertical="center"/>
      <protection locked="0"/>
    </xf>
    <xf numFmtId="164" fontId="46" fillId="2" borderId="0" xfId="0" applyNumberFormat="1" applyFont="1" applyFill="1" applyBorder="1" applyAlignment="1" applyProtection="1">
      <alignment horizontal="center" vertical="center"/>
      <protection locked="0"/>
    </xf>
    <xf numFmtId="164" fontId="46" fillId="2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>
      <alignment horizontal="center"/>
    </xf>
    <xf numFmtId="0" fontId="34" fillId="0" borderId="0" xfId="0" applyFont="1" applyFill="1" applyBorder="1" applyAlignment="1">
      <alignment horizontal="left" vertical="center"/>
    </xf>
    <xf numFmtId="0" fontId="9" fillId="3" borderId="22" xfId="0" applyFont="1" applyFill="1" applyBorder="1" applyAlignment="1" applyProtection="1">
      <alignment horizontal="left" vertical="center"/>
      <protection locked="0"/>
    </xf>
    <xf numFmtId="0" fontId="9" fillId="3" borderId="23" xfId="0" applyFont="1" applyFill="1" applyBorder="1" applyAlignment="1" applyProtection="1">
      <alignment horizontal="left" vertical="center"/>
      <protection locked="0"/>
    </xf>
    <xf numFmtId="0" fontId="9" fillId="3" borderId="24" xfId="0" applyFont="1" applyFill="1" applyBorder="1" applyAlignment="1" applyProtection="1">
      <alignment horizontal="left" vertical="center"/>
      <protection locked="0"/>
    </xf>
    <xf numFmtId="14" fontId="3" fillId="3" borderId="21" xfId="0" applyNumberFormat="1" applyFont="1" applyFill="1" applyBorder="1" applyAlignment="1" applyProtection="1">
      <alignment horizontal="left" vertical="center"/>
      <protection locked="0"/>
    </xf>
    <xf numFmtId="0" fontId="3" fillId="3" borderId="25" xfId="0" applyFont="1" applyFill="1" applyBorder="1" applyAlignment="1" applyProtection="1">
      <alignment horizontal="left" vertical="center"/>
      <protection locked="0"/>
    </xf>
    <xf numFmtId="0" fontId="3" fillId="3" borderId="19" xfId="0" applyFont="1" applyFill="1" applyBorder="1" applyAlignment="1" applyProtection="1">
      <alignment horizontal="left" vertical="center"/>
      <protection locked="0"/>
    </xf>
    <xf numFmtId="0" fontId="3" fillId="3" borderId="26" xfId="0" applyFont="1" applyFill="1" applyBorder="1" applyAlignment="1" applyProtection="1">
      <alignment horizontal="left" vertical="center"/>
      <protection locked="0"/>
    </xf>
    <xf numFmtId="0" fontId="3" fillId="3" borderId="27" xfId="0" applyFont="1" applyFill="1" applyBorder="1" applyAlignment="1" applyProtection="1">
      <alignment horizontal="left" vertical="top"/>
      <protection locked="0"/>
    </xf>
    <xf numFmtId="0" fontId="3" fillId="3" borderId="28" xfId="0" applyFont="1" applyFill="1" applyBorder="1" applyAlignment="1" applyProtection="1">
      <alignment horizontal="left" vertical="top"/>
      <protection locked="0"/>
    </xf>
    <xf numFmtId="0" fontId="3" fillId="3" borderId="29" xfId="0" applyFont="1" applyFill="1" applyBorder="1" applyAlignment="1" applyProtection="1">
      <alignment horizontal="left" vertical="top"/>
      <protection locked="0"/>
    </xf>
    <xf numFmtId="0" fontId="3" fillId="3" borderId="30" xfId="0" applyFont="1" applyFill="1" applyBorder="1" applyAlignment="1" applyProtection="1">
      <alignment horizontal="left" vertical="top"/>
      <protection locked="0"/>
    </xf>
    <xf numFmtId="0" fontId="3" fillId="3" borderId="31" xfId="0" applyFont="1" applyFill="1" applyBorder="1" applyAlignment="1" applyProtection="1">
      <alignment horizontal="left" vertical="top"/>
      <protection locked="0"/>
    </xf>
    <xf numFmtId="0" fontId="3" fillId="3" borderId="32" xfId="0" applyFont="1" applyFill="1" applyBorder="1" applyAlignment="1" applyProtection="1">
      <alignment horizontal="left" vertical="top"/>
      <protection locked="0"/>
    </xf>
    <xf numFmtId="0" fontId="3" fillId="3" borderId="16" xfId="0" applyFont="1" applyFill="1" applyBorder="1" applyAlignment="1" applyProtection="1">
      <alignment vertical="top" wrapText="1"/>
      <protection locked="0"/>
    </xf>
    <xf numFmtId="0" fontId="3" fillId="3" borderId="0" xfId="0" applyFont="1" applyFill="1" applyBorder="1" applyAlignment="1" applyProtection="1">
      <alignment vertical="top" wrapText="1"/>
      <protection locked="0"/>
    </xf>
    <xf numFmtId="168" fontId="30" fillId="0" borderId="0" xfId="0" applyNumberFormat="1" applyFont="1" applyAlignment="1">
      <alignment horizontal="left" vertical="center"/>
    </xf>
    <xf numFmtId="170" fontId="13" fillId="4" borderId="0" xfId="0" applyNumberFormat="1" applyFont="1" applyFill="1" applyAlignment="1" applyProtection="1">
      <alignment horizontal="center" vertical="center"/>
      <protection locked="0"/>
    </xf>
    <xf numFmtId="170" fontId="26" fillId="4" borderId="0" xfId="0" applyNumberFormat="1" applyFont="1" applyFill="1" applyAlignment="1" applyProtection="1">
      <alignment horizontal="center" vertical="center"/>
      <protection locked="0"/>
    </xf>
    <xf numFmtId="170" fontId="40" fillId="4" borderId="0" xfId="0" applyNumberFormat="1" applyFont="1" applyFill="1" applyAlignment="1" applyProtection="1">
      <alignment horizontal="center" vertical="center"/>
      <protection locked="0"/>
    </xf>
    <xf numFmtId="170" fontId="13" fillId="5" borderId="0" xfId="0" applyNumberFormat="1" applyFont="1" applyFill="1" applyAlignment="1" applyProtection="1">
      <alignment horizontal="center" vertical="center"/>
      <protection locked="0"/>
    </xf>
    <xf numFmtId="170" fontId="26" fillId="5" borderId="0" xfId="0" applyNumberFormat="1" applyFont="1" applyFill="1" applyAlignment="1" applyProtection="1">
      <alignment horizontal="center" vertical="center"/>
      <protection locked="0"/>
    </xf>
    <xf numFmtId="170" fontId="40" fillId="5" borderId="0" xfId="0" applyNumberFormat="1" applyFont="1" applyFill="1" applyAlignment="1" applyProtection="1">
      <alignment horizontal="center" vertical="center"/>
      <protection locked="0"/>
    </xf>
    <xf numFmtId="170" fontId="13" fillId="6" borderId="0" xfId="0" applyNumberFormat="1" applyFont="1" applyFill="1" applyAlignment="1" applyProtection="1">
      <alignment horizontal="center" vertical="center"/>
      <protection locked="0"/>
    </xf>
    <xf numFmtId="170" fontId="26" fillId="6" borderId="0" xfId="0" applyNumberFormat="1" applyFont="1" applyFill="1" applyAlignment="1" applyProtection="1">
      <alignment horizontal="center" vertical="center"/>
      <protection locked="0"/>
    </xf>
    <xf numFmtId="170" fontId="40" fillId="6" borderId="0" xfId="0" applyNumberFormat="1" applyFont="1" applyFill="1" applyAlignment="1" applyProtection="1">
      <alignment horizontal="center" vertical="center"/>
      <protection locked="0"/>
    </xf>
    <xf numFmtId="0" fontId="39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center" vertical="center"/>
    </xf>
  </cellXfs>
  <cellStyles count="1">
    <cellStyle name="Normální" xfId="0" builtinId="0"/>
  </cellStyles>
  <dxfs count="388">
    <dxf>
      <alignment horizontal="center" readingOrder="0"/>
    </dxf>
    <dxf>
      <alignment horizontal="center" readingOrder="0"/>
    </dxf>
    <dxf>
      <numFmt numFmtId="164" formatCode="000"/>
    </dxf>
    <dxf>
      <numFmt numFmtId="164" formatCode="000"/>
    </dxf>
    <dxf>
      <numFmt numFmtId="164" formatCode="000"/>
    </dxf>
    <dxf>
      <numFmt numFmtId="164" formatCode="000"/>
    </dxf>
    <dxf>
      <numFmt numFmtId="164" formatCode="000"/>
    </dxf>
    <dxf>
      <numFmt numFmtId="164" formatCode="000"/>
    </dxf>
    <dxf>
      <numFmt numFmtId="164" formatCode="000"/>
    </dxf>
    <dxf>
      <numFmt numFmtId="164" formatCode="000"/>
    </dxf>
    <dxf>
      <numFmt numFmtId="164" formatCode="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[h]:mm:ss.0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[h]:mm:ss.0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[h]:mm:ss.0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[h]:mm:ss.0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[h]:mm:ss.0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[h]:mm:ss.0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[h]:mm:ss.0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[h]:mm:ss.0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[h]:mm:ss.0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[h]:mm:ss.0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[h]:mm:ss.0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[h]:mm:ss.0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[h]:mm:ss.0;@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rgb="FFC00000"/>
        </patternFill>
      </fill>
    </dxf>
    <dxf>
      <font>
        <color theme="0"/>
      </font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/>
      </font>
    </dxf>
    <dxf>
      <font>
        <color theme="0"/>
      </font>
      <fill>
        <patternFill>
          <bgColor rgb="FFC0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rgb="FFC00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border>
        <bottom style="thin">
          <color theme="0" tint="-0.34998626667073579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[h]:mm:ss.0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[h]:mm:ss.0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[h]:mm:ss.0;@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[h]:mm:ss.0;@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@&quot; roky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@&quot; roky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@&quot; roky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Calibri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@&quot; roky&quot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Calibri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FF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FF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rgb="FF0000FF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FF"/>
        <name val="Calibri"/>
        <scheme val="minor"/>
      </font>
      <fill>
        <patternFill patternType="none">
          <fgColor indexed="64"/>
          <bgColor auto="1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FF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0.1499984740745262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fill>
        <patternFill patternType="none">
          <bgColor auto="1"/>
        </patternFill>
      </fill>
    </dxf>
    <dxf>
      <numFmt numFmtId="167" formatCode="#,##0.000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alignment horizontal="center" readingOrder="0"/>
    </dxf>
    <dxf>
      <alignment horizontal="center" readingOrder="0"/>
    </dxf>
    <dxf>
      <font>
        <sz val="10"/>
      </font>
    </dxf>
    <dxf>
      <alignment horizontal="center" readingOrder="0"/>
    </dxf>
    <dxf>
      <font>
        <sz val="10"/>
      </font>
    </dxf>
    <dxf>
      <alignment horizontal="center" readingOrder="0"/>
    </dxf>
    <dxf>
      <font>
        <sz val="10"/>
      </font>
    </dxf>
    <dxf>
      <font>
        <sz val="10"/>
      </font>
    </dxf>
    <dxf>
      <font>
        <sz val="12"/>
      </font>
    </dxf>
    <dxf>
      <font>
        <sz val="12"/>
      </font>
    </dxf>
    <dxf>
      <numFmt numFmtId="170" formatCode="[h]:mm:ss.0;@"/>
    </dxf>
    <dxf>
      <alignment horizontal="center" readingOrder="0"/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font>
        <sz val="8"/>
      </font>
    </dxf>
    <dxf>
      <alignment horizontal="right" readingOrder="0"/>
    </dxf>
    <dxf>
      <alignment horizontal="right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[h]:mm:ss.0;@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color auto="1"/>
      </font>
    </dxf>
    <dxf>
      <font>
        <sz val="12"/>
      </font>
    </dxf>
    <dxf>
      <fill>
        <patternFill patternType="none">
          <bgColor auto="1"/>
        </patternFill>
      </fill>
    </dxf>
    <dxf>
      <font>
        <sz val="14"/>
      </font>
    </dxf>
    <dxf>
      <font>
        <sz val="14"/>
      </font>
    </dxf>
    <dxf>
      <font>
        <color auto="1"/>
      </font>
    </dxf>
    <dxf>
      <font>
        <color theme="7" tint="-0.249977111117893"/>
      </font>
    </dxf>
    <dxf>
      <font>
        <b/>
      </font>
    </dxf>
    <dxf>
      <font>
        <color theme="7" tint="-0.249977111117893"/>
      </font>
    </dxf>
    <dxf>
      <font>
        <b/>
      </font>
    </dxf>
    <dxf>
      <font>
        <sz val="12"/>
      </font>
    </dxf>
    <dxf>
      <font>
        <color theme="7" tint="-0.249977111117893"/>
      </font>
    </dxf>
    <dxf>
      <font>
        <sz val="14"/>
      </font>
    </dxf>
    <dxf>
      <border>
        <vertical style="thick">
          <color theme="0"/>
        </vertical>
      </border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6"/>
      </font>
    </dxf>
    <dxf>
      <font>
        <b val="0"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alignment vertical="center" readingOrder="0"/>
    </dxf>
    <dxf>
      <font>
        <sz val="11"/>
      </font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6" formatCode="0&quot;.&quot;"/>
    </dxf>
    <dxf>
      <numFmt numFmtId="166" formatCode="0&quot;.&quot;"/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  <fill>
        <patternFill patternType="none">
          <fgColor rgb="FF000000"/>
          <bgColor auto="1"/>
        </patternFill>
      </fill>
      <alignment vertical="center" textRotation="0" wrapText="0" justifyLastLine="0" shrinkToFit="0" readingOrder="0"/>
    </dxf>
    <dxf>
      <font>
        <strike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vertical="center" textRotation="0" wrapTex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auto="1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000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FF"/>
        <name val="Calibri"/>
        <scheme val="minor"/>
      </font>
      <numFmt numFmtId="166" formatCode="0&quot;.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FF"/>
        <name val="Calibri"/>
        <scheme val="minor"/>
      </font>
      <numFmt numFmtId="166" formatCode="0&quot;.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FF"/>
        <name val="Calibri"/>
        <scheme val="minor"/>
      </font>
      <numFmt numFmtId="170" formatCode="[h]:mm:ss.0;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FF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rgb="FF0000FF"/>
        <name val="Calibri"/>
        <scheme val="minor"/>
      </font>
      <numFmt numFmtId="164" formatCode="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rgb="FF0000FF"/>
        <name val="Calibri"/>
        <scheme val="minor"/>
      </font>
      <numFmt numFmtId="164" formatCode="0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FF"/>
        <name val="Calibri"/>
        <scheme val="minor"/>
      </font>
      <numFmt numFmtId="164" formatCode="0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rgb="FF0000FF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FF"/>
        <name val="Calibri"/>
        <scheme val="minor"/>
      </font>
      <numFmt numFmtId="164" formatCode="0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vertical="center" textRotation="0" wrapText="0" justifyLastLine="0" shrinkToFit="0" readingOrder="0"/>
      <border outline="0"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vertical="center" textRotation="0" wrapTex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justifyLastLine="0" shrinkToFit="0" readingOrder="0"/>
    </dxf>
    <dxf>
      <numFmt numFmtId="164" formatCode="000"/>
    </dxf>
    <dxf>
      <numFmt numFmtId="164" formatCode="000"/>
    </dxf>
    <dxf>
      <numFmt numFmtId="164" formatCode="000"/>
    </dxf>
    <dxf>
      <numFmt numFmtId="164" formatCode="000"/>
    </dxf>
    <dxf>
      <numFmt numFmtId="164" formatCode="000"/>
    </dxf>
    <dxf>
      <numFmt numFmtId="164" formatCode="000"/>
    </dxf>
    <dxf>
      <numFmt numFmtId="164" formatCode="000"/>
    </dxf>
    <dxf>
      <numFmt numFmtId="164" formatCode="000"/>
    </dxf>
    <dxf>
      <numFmt numFmtId="164" formatCode="000"/>
    </dxf>
    <dxf>
      <alignment horizontal="center" readingOrder="0"/>
    </dxf>
    <dxf>
      <alignment horizontal="center" readingOrder="0"/>
    </dxf>
    <dxf>
      <font>
        <strike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vertical="center" textRotation="0" wrapTex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000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000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indexed="65"/>
        </patternFill>
      </fill>
      <alignment vertical="center" textRotation="0" wrapTex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FF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rgb="FF0000FF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rgb="FF0000FF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FF"/>
        <name val="Calibri"/>
        <scheme val="minor"/>
      </font>
      <numFmt numFmtId="164" formatCode="0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rgb="FF0000FF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FF"/>
        <name val="Calibri"/>
        <scheme val="minor"/>
      </font>
      <numFmt numFmtId="164" formatCode="0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justifyLastLine="0" shrinkToFit="0" readingOrder="0"/>
    </dxf>
    <dxf>
      <fill>
        <patternFill patternType="solid">
          <fgColor theme="5" tint="0.79998168889431442"/>
          <bgColor theme="5" tint="0.79998168889431442"/>
        </patternFill>
      </fill>
    </dxf>
    <dxf>
      <fill>
        <patternFill patternType="solid">
          <fgColor theme="5" tint="0.79995117038483843"/>
          <bgColor rgb="FFF5E4E3"/>
        </patternFill>
      </fill>
    </dxf>
    <dxf>
      <font>
        <b/>
        <color theme="5" tint="-0.249977111117893"/>
      </font>
    </dxf>
    <dxf>
      <font>
        <b/>
        <color theme="5" tint="-0.249977111117893"/>
      </font>
    </dxf>
    <dxf>
      <font>
        <b/>
        <color theme="5" tint="-0.249977111117893"/>
      </font>
      <border>
        <top style="thin">
          <color theme="5"/>
        </top>
      </border>
    </dxf>
    <dxf>
      <font>
        <b/>
        <color theme="5" tint="-0.249977111117893"/>
      </font>
      <border>
        <bottom style="medium">
          <color theme="5"/>
        </bottom>
      </border>
    </dxf>
    <dxf>
      <font>
        <color auto="1"/>
      </font>
      <border>
        <top style="thin">
          <color theme="5"/>
        </top>
        <bottom style="thin">
          <color theme="5"/>
        </bottom>
        <vertical style="thin">
          <color theme="0"/>
        </vertical>
        <horizontal style="thin">
          <color theme="5" tint="0.79998168889431442"/>
        </horizontal>
      </border>
    </dxf>
    <dxf>
      <fill>
        <patternFill patternType="solid">
          <fgColor theme="7" tint="0.79998168889431442"/>
          <bgColor theme="7" tint="0.79998168889431442"/>
        </patternFill>
      </fill>
      <border>
        <bottom style="thin">
          <color theme="7" tint="0.39997558519241921"/>
        </bottom>
      </border>
    </dxf>
    <dxf>
      <fill>
        <patternFill patternType="solid">
          <fgColor theme="7" tint="0.79998168889431442"/>
          <bgColor theme="7" tint="0.79998168889431442"/>
        </patternFill>
      </fill>
      <border>
        <bottom style="thin">
          <color theme="7" tint="0.39997558519241921"/>
        </bottom>
      </border>
    </dxf>
    <dxf>
      <fill>
        <patternFill>
          <bgColor theme="7" tint="0.79998168889431442"/>
        </patternFill>
      </fill>
    </dxf>
    <dxf>
      <font>
        <b/>
        <color theme="1"/>
      </font>
    </dxf>
    <dxf>
      <font>
        <b/>
        <color theme="1"/>
      </font>
      <border>
        <top style="thin">
          <color theme="7"/>
        </top>
        <bottom style="thin">
          <color theme="7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6795556505021"/>
          <bgColor theme="7" tint="0.79998168889431442"/>
        </patternFill>
      </fill>
    </dxf>
    <dxf>
      <font>
        <b/>
        <color theme="1"/>
      </font>
      <fill>
        <patternFill patternType="solid">
          <fgColor theme="7" tint="0.79998168889431442"/>
          <bgColor theme="7" tint="0.79998168889431442"/>
        </patternFill>
      </fill>
      <border>
        <top style="thin">
          <color theme="7" tint="0.39997558519241921"/>
        </top>
      </border>
    </dxf>
    <dxf>
      <font>
        <b/>
        <i val="0"/>
        <color theme="7" tint="-0.24994659260841701"/>
      </font>
      <border>
        <top/>
        <bottom style="medium">
          <color theme="7" tint="0.39994506668294322"/>
        </bottom>
      </border>
    </dxf>
    <dxf>
      <border>
        <bottom style="medium">
          <color theme="7" tint="0.39994506668294322"/>
        </bottom>
        <horizontal style="thin">
          <color theme="7" tint="0.79998168889431442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6795556505021"/>
          <bgColor theme="0" tint="-4.9989318521683403E-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i val="0"/>
        <color theme="0"/>
      </font>
      <fill>
        <patternFill>
          <bgColor theme="0" tint="-0.499984740745262"/>
        </patternFill>
      </fill>
      <border>
        <bottom style="thin">
          <color theme="1"/>
        </bottom>
      </border>
    </dxf>
    <dxf>
      <fill>
        <patternFill>
          <bgColor theme="0"/>
        </patternFill>
      </fill>
    </dxf>
    <dxf>
      <fill>
        <patternFill patternType="solid">
          <fgColor theme="0" tint="-0.14996795556505021"/>
          <bgColor theme="0"/>
        </patternFill>
      </fill>
    </dxf>
    <dxf>
      <fill>
        <patternFill patternType="solid">
          <fgColor theme="0" tint="-0.14996795556505021"/>
          <bgColor theme="0"/>
        </patternFill>
      </fill>
    </dxf>
    <dxf>
      <border>
        <top/>
        <bottom style="medium">
          <color theme="0" tint="-0.24994659260841701"/>
        </bottom>
      </border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6795556505021"/>
          <bgColor theme="0" tint="-4.9989318521683403E-2"/>
        </patternFill>
      </fill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top style="thin">
          <color theme="0" tint="-0.34998626667073579"/>
        </top>
      </border>
    </dxf>
    <dxf>
      <font>
        <b/>
        <i val="0"/>
        <color auto="1"/>
      </font>
      <fill>
        <patternFill patternType="solid">
          <fgColor theme="0" tint="-0.14993743705557422"/>
          <bgColor theme="0" tint="-0.14996795556505021"/>
        </patternFill>
      </fill>
      <border>
        <bottom style="thick">
          <color theme="0"/>
        </bottom>
      </border>
    </dxf>
    <dxf>
      <fill>
        <patternFill>
          <bgColor theme="0"/>
        </patternFill>
      </fill>
      <border>
        <bottom style="thin">
          <color theme="0" tint="-0.24994659260841701"/>
        </bottom>
        <horizontal style="thin">
          <color theme="0" tint="-0.14996795556505021"/>
        </horizontal>
      </border>
    </dxf>
    <dxf>
      <fill>
        <patternFill patternType="solid">
          <fgColor theme="4" tint="0.79995117038483843"/>
          <bgColor theme="0" tint="-4.9989318521683403E-2"/>
        </patternFill>
      </fill>
    </dxf>
    <dxf>
      <fill>
        <patternFill patternType="solid">
          <fgColor theme="4" tint="0.79992065187536243"/>
          <bgColor theme="0" tint="-4.9989318521683403E-2"/>
        </patternFill>
      </fill>
    </dxf>
    <dxf>
      <font>
        <color theme="1" tint="0.499984740745262"/>
      </font>
    </dxf>
    <dxf>
      <font>
        <color theme="1" tint="0.499984740745262"/>
      </font>
    </dxf>
    <dxf>
      <font>
        <color theme="1" tint="0.499984740745262"/>
      </font>
      <border>
        <top style="thin">
          <color theme="0" tint="-0.499984740745262"/>
        </top>
      </border>
    </dxf>
    <dxf>
      <font>
        <color theme="1" tint="0.499984740745262"/>
      </font>
      <border>
        <top/>
        <bottom style="medium">
          <color theme="0" tint="-0.499984740745262"/>
        </bottom>
      </border>
    </dxf>
    <dxf>
      <font>
        <color auto="1"/>
      </font>
      <border>
        <top style="thin">
          <color theme="0" tint="-0.499984740745262"/>
        </top>
        <bottom style="thin">
          <color theme="0" tint="-0.499984740745262"/>
        </bottom>
        <vertical style="thin">
          <color theme="0"/>
        </vertical>
        <horizontal style="thin">
          <color theme="0" tint="-0.1499679555650502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  <border>
        <top/>
        <bottom style="thin">
          <color theme="1"/>
        </bottom>
        <horizontal style="thin">
          <color theme="0" tint="-0.1499679555650502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6795556505021"/>
          <bgColor theme="0" tint="-4.9989318521683403E-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i val="0"/>
        <color theme="0"/>
      </font>
      <fill>
        <patternFill>
          <bgColor theme="0" tint="-0.499984740745262"/>
        </patternFill>
      </fill>
      <border>
        <bottom style="thin">
          <color theme="1"/>
        </bottom>
      </border>
    </dxf>
    <dxf>
      <fill>
        <patternFill>
          <bgColor theme="0"/>
        </patternFill>
      </fill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sz val="8"/>
        <color theme="1"/>
        <name val="Calibri"/>
        <scheme val="none"/>
      </font>
      <border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5117038483843"/>
          <bgColor rgb="FFE4ECF4"/>
        </patternFill>
      </fill>
    </dxf>
    <dxf>
      <font>
        <b/>
        <color theme="4" tint="-0.249977111117893"/>
      </font>
    </dxf>
    <dxf>
      <font>
        <b/>
        <color theme="4" tint="-0.249977111117893"/>
      </font>
    </dxf>
    <dxf>
      <font>
        <b/>
        <color theme="4" tint="-0.249977111117893"/>
      </font>
      <border>
        <top style="thin">
          <color theme="4"/>
        </top>
      </border>
    </dxf>
    <dxf>
      <font>
        <b/>
        <color theme="4" tint="-0.249977111117893"/>
      </font>
      <border>
        <bottom style="medium">
          <color theme="4"/>
        </bottom>
      </border>
    </dxf>
    <dxf>
      <font>
        <color auto="1"/>
      </font>
      <border>
        <top style="thin">
          <color theme="4"/>
        </top>
        <bottom style="thin">
          <color theme="4"/>
        </bottom>
        <vertical style="thin">
          <color theme="0"/>
        </vertical>
        <horizontal style="thin">
          <color theme="4" tint="0.79998168889431442"/>
        </horizontal>
      </border>
    </dxf>
  </dxfs>
  <tableStyles count="9" defaultTableStyle="TableStyleMedium2" defaultPivotStyle="PivotStyleLight16">
    <tableStyle name="Blue" pivot="0" count="7">
      <tableStyleElement type="wholeTable" dxfId="387"/>
      <tableStyleElement type="headerRow" dxfId="386"/>
      <tableStyleElement type="totalRow" dxfId="385"/>
      <tableStyleElement type="firstColumn" dxfId="384"/>
      <tableStyleElement type="lastColumn" dxfId="383"/>
      <tableStyleElement type="firstRowStripe" dxfId="382"/>
      <tableStyleElement type="firstColumnStripe" dxfId="381"/>
    </tableStyle>
    <tableStyle name="Grey" pivot="0" table="0" count="10">
      <tableStyleElement type="wholeTable" dxfId="380"/>
      <tableStyleElement type="headerRow" dxfId="379"/>
    </tableStyle>
    <tableStyle name="Grey 01" pivot="0" count="7">
      <tableStyleElement type="wholeTable" dxfId="378"/>
      <tableStyleElement type="headerRow" dxfId="377"/>
      <tableStyleElement type="totalRow" dxfId="376"/>
      <tableStyleElement type="firstColumn" dxfId="375"/>
      <tableStyleElement type="lastColumn" dxfId="374"/>
      <tableStyleElement type="firstRowStripe" dxfId="373"/>
      <tableStyleElement type="firstColumnStripe" dxfId="372"/>
    </tableStyle>
    <tableStyle name="Grey 02" pivot="0" count="6">
      <tableStyleElement type="wholeTable" dxfId="371"/>
      <tableStyleElement type="headerRow" dxfId="370"/>
      <tableStyleElement type="totalRow" dxfId="369"/>
      <tableStyleElement type="firstColumn" dxfId="368"/>
      <tableStyleElement type="lastColumn" dxfId="367"/>
      <tableStyleElement type="firstColumnStripe" dxfId="366"/>
    </tableStyle>
    <tableStyle name="Grey 1" pivot="0" count="7">
      <tableStyleElement type="wholeTable" dxfId="365"/>
      <tableStyleElement type="headerRow" dxfId="364"/>
      <tableStyleElement type="totalRow" dxfId="363"/>
      <tableStyleElement type="firstColumn" dxfId="362"/>
      <tableStyleElement type="lastColumn" dxfId="361"/>
      <tableStyleElement type="firstRowStripe" dxfId="360"/>
      <tableStyleElement type="firstColumnStripe" dxfId="359"/>
    </tableStyle>
    <tableStyle name="Grey vysledky 01" table="0" count="8">
      <tableStyleElement type="wholeTable" dxfId="358"/>
      <tableStyleElement type="headerRow" dxfId="357"/>
      <tableStyleElement type="totalRow" dxfId="356"/>
      <tableStyleElement type="firstRowStripe" dxfId="355"/>
      <tableStyleElement type="firstColumnStripe" dxfId="354"/>
      <tableStyleElement type="blankRow" dxfId="353"/>
      <tableStyleElement type="pageFieldLabels" dxfId="352"/>
      <tableStyleElement type="pageFieldValues" dxfId="351"/>
    </tableStyle>
    <tableStyle name="Grey vysledky 02" pivot="0" count="7">
      <tableStyleElement type="wholeTable" dxfId="350"/>
      <tableStyleElement type="headerRow" dxfId="349"/>
      <tableStyleElement type="totalRow" dxfId="348"/>
      <tableStyleElement type="firstColumn" dxfId="347"/>
      <tableStyleElement type="lastColumn" dxfId="346"/>
      <tableStyleElement type="firstRowStripe" dxfId="345"/>
      <tableStyleElement type="firstColumnStripe" dxfId="344"/>
    </tableStyle>
    <tableStyle name="PivotStyleLight19 2" table="0" count="11">
      <tableStyleElement type="wholeTable" dxfId="343"/>
      <tableStyleElement type="headerRow" dxfId="342"/>
      <tableStyleElement type="totalRow" dxfId="341"/>
      <tableStyleElement type="firstRowStripe" dxfId="340"/>
      <tableStyleElement type="firstColumnStripe" dxfId="339"/>
      <tableStyleElement type="firstSubtotalColumn" dxfId="338"/>
      <tableStyleElement type="firstSubtotalRow" dxfId="337"/>
      <tableStyleElement type="secondSubtotalRow" dxfId="336"/>
      <tableStyleElement type="firstRowSubheading" dxfId="335"/>
      <tableStyleElement type="pageFieldLabels" dxfId="334"/>
      <tableStyleElement type="pageFieldValues" dxfId="333"/>
    </tableStyle>
    <tableStyle name="Red" pivot="0" count="7">
      <tableStyleElement type="wholeTable" dxfId="332"/>
      <tableStyleElement type="headerRow" dxfId="331"/>
      <tableStyleElement type="totalRow" dxfId="330"/>
      <tableStyleElement type="firstColumn" dxfId="329"/>
      <tableStyleElement type="lastColumn" dxfId="328"/>
      <tableStyleElement type="firstRowStripe" dxfId="327"/>
      <tableStyleElement type="firstColumnStripe" dxfId="326"/>
    </tableStyle>
  </tableStyles>
  <colors>
    <mruColors>
      <color rgb="FF0000FF"/>
      <color rgb="FFF5E4E3"/>
      <color rgb="FFE4ECF4"/>
      <color rgb="FFDDDDDD"/>
    </mruColors>
  </color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0" tint="-0.499984740745262"/>
          </font>
          <fill>
            <patternFill patternType="solid">
              <fgColor theme="0" tint="-0.14996795556505021"/>
              <bgColor theme="0" tint="-4.9989318521683403E-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 val="0"/>
            <i val="0"/>
            <sz val="9"/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0" tint="-0.499984740745262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Grey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07/relationships/slicerCache" Target="slicerCaches/slicerCache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07/relationships/slicerCache" Target="slicerCaches/slicerCache1.xml"/><Relationship Id="rId33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07/relationships/slicerCache" Target="slicerCaches/slicerCache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2.xml"/><Relationship Id="rId32" Type="http://schemas.microsoft.com/office/2007/relationships/slicerCache" Target="slicerCaches/slicerCache8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microsoft.com/office/2007/relationships/slicerCache" Target="slicerCaches/slicerCache4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07/relationships/slicerCache" Target="slicerCaches/slicerCache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07/relationships/slicerCache" Target="slicerCaches/slicerCache3.xml"/><Relationship Id="rId30" Type="http://schemas.microsoft.com/office/2007/relationships/slicerCache" Target="slicerCaches/slicerCache6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371475</xdr:colOff>
      <xdr:row>0</xdr:row>
      <xdr:rowOff>38100</xdr:rowOff>
    </xdr:from>
    <xdr:to>
      <xdr:col>13</xdr:col>
      <xdr:colOff>2179690</xdr:colOff>
      <xdr:row>1</xdr:row>
      <xdr:rowOff>274275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38100"/>
          <a:ext cx="222731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114300</xdr:colOff>
      <xdr:row>0</xdr:row>
      <xdr:rowOff>133350</xdr:rowOff>
    </xdr:from>
    <xdr:to>
      <xdr:col>13</xdr:col>
      <xdr:colOff>560440</xdr:colOff>
      <xdr:row>2</xdr:row>
      <xdr:rowOff>112350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33350"/>
          <a:ext cx="222731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887360</xdr:colOff>
      <xdr:row>1</xdr:row>
      <xdr:rowOff>76200</xdr:rowOff>
    </xdr:from>
    <xdr:to>
      <xdr:col>10</xdr:col>
      <xdr:colOff>57150</xdr:colOff>
      <xdr:row>2</xdr:row>
      <xdr:rowOff>198075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9060" y="219075"/>
          <a:ext cx="222731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887360</xdr:colOff>
      <xdr:row>1</xdr:row>
      <xdr:rowOff>76200</xdr:rowOff>
    </xdr:from>
    <xdr:to>
      <xdr:col>10</xdr:col>
      <xdr:colOff>257175</xdr:colOff>
      <xdr:row>2</xdr:row>
      <xdr:rowOff>198075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9060" y="219075"/>
          <a:ext cx="222731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5</xdr:row>
      <xdr:rowOff>85726</xdr:rowOff>
    </xdr:from>
    <xdr:to>
      <xdr:col>0</xdr:col>
      <xdr:colOff>1516200</xdr:colOff>
      <xdr:row>11</xdr:row>
      <xdr:rowOff>28576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závod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ávo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" y="1095376"/>
              <a:ext cx="1440000" cy="1143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76200</xdr:colOff>
      <xdr:row>1</xdr:row>
      <xdr:rowOff>57150</xdr:rowOff>
    </xdr:from>
    <xdr:to>
      <xdr:col>0</xdr:col>
      <xdr:colOff>1516200</xdr:colOff>
      <xdr:row>4</xdr:row>
      <xdr:rowOff>177075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rok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ok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" y="257175"/>
              <a:ext cx="14400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85725</xdr:colOff>
      <xdr:row>11</xdr:row>
      <xdr:rowOff>9526</xdr:rowOff>
    </xdr:from>
    <xdr:to>
      <xdr:col>0</xdr:col>
      <xdr:colOff>1525725</xdr:colOff>
      <xdr:row>14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m/ž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/ž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725" y="2219326"/>
              <a:ext cx="1440000" cy="6095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85725</xdr:colOff>
      <xdr:row>14</xdr:row>
      <xdr:rowOff>66674</xdr:rowOff>
    </xdr:from>
    <xdr:to>
      <xdr:col>0</xdr:col>
      <xdr:colOff>1525725</xdr:colOff>
      <xdr:row>28</xdr:row>
      <xdr:rowOff>182324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kat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a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725" y="2876549"/>
              <a:ext cx="1440000" cy="291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180976</xdr:rowOff>
    </xdr:from>
    <xdr:to>
      <xdr:col>1</xdr:col>
      <xdr:colOff>1298100</xdr:colOff>
      <xdr:row>8</xdr:row>
      <xdr:rowOff>96976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závod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ávod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180976"/>
              <a:ext cx="126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47625</xdr:colOff>
      <xdr:row>8</xdr:row>
      <xdr:rowOff>171451</xdr:rowOff>
    </xdr:from>
    <xdr:to>
      <xdr:col>1</xdr:col>
      <xdr:colOff>1307625</xdr:colOff>
      <xdr:row>11</xdr:row>
      <xdr:rowOff>175951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m/ž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/ž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5275" y="1695451"/>
              <a:ext cx="1260000" cy="5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47624</xdr:colOff>
      <xdr:row>12</xdr:row>
      <xdr:rowOff>57150</xdr:rowOff>
    </xdr:from>
    <xdr:to>
      <xdr:col>1</xdr:col>
      <xdr:colOff>1307624</xdr:colOff>
      <xdr:row>21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ka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a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5274" y="2343150"/>
              <a:ext cx="1260000" cy="1781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266700</xdr:colOff>
      <xdr:row>1</xdr:row>
      <xdr:rowOff>0</xdr:rowOff>
    </xdr:from>
    <xdr:to>
      <xdr:col>6</xdr:col>
      <xdr:colOff>84190</xdr:colOff>
      <xdr:row>2</xdr:row>
      <xdr:rowOff>169500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190500"/>
          <a:ext cx="222731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104776</xdr:rowOff>
    </xdr:from>
    <xdr:to>
      <xdr:col>1</xdr:col>
      <xdr:colOff>16650</xdr:colOff>
      <xdr:row>4</xdr:row>
      <xdr:rowOff>40501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bc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bc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" y="304801"/>
              <a:ext cx="3960000" cy="61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76198</xdr:colOff>
      <xdr:row>4</xdr:row>
      <xdr:rowOff>171450</xdr:rowOff>
    </xdr:from>
    <xdr:to>
      <xdr:col>1</xdr:col>
      <xdr:colOff>16648</xdr:colOff>
      <xdr:row>24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prijmeni a jmen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ijmeni a jmen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198" y="1047750"/>
              <a:ext cx="3960000" cy="4495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114300</xdr:colOff>
      <xdr:row>0</xdr:row>
      <xdr:rowOff>133350</xdr:rowOff>
    </xdr:from>
    <xdr:to>
      <xdr:col>13</xdr:col>
      <xdr:colOff>560440</xdr:colOff>
      <xdr:row>2</xdr:row>
      <xdr:rowOff>112350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33350"/>
          <a:ext cx="222731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114300</xdr:colOff>
      <xdr:row>0</xdr:row>
      <xdr:rowOff>133350</xdr:rowOff>
    </xdr:from>
    <xdr:to>
      <xdr:col>13</xdr:col>
      <xdr:colOff>560440</xdr:colOff>
      <xdr:row>2</xdr:row>
      <xdr:rowOff>112350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33350"/>
          <a:ext cx="222731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114300</xdr:colOff>
      <xdr:row>0</xdr:row>
      <xdr:rowOff>133350</xdr:rowOff>
    </xdr:from>
    <xdr:to>
      <xdr:col>13</xdr:col>
      <xdr:colOff>560440</xdr:colOff>
      <xdr:row>2</xdr:row>
      <xdr:rowOff>112350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33350"/>
          <a:ext cx="222731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114300</xdr:colOff>
      <xdr:row>0</xdr:row>
      <xdr:rowOff>133350</xdr:rowOff>
    </xdr:from>
    <xdr:to>
      <xdr:col>13</xdr:col>
      <xdr:colOff>560440</xdr:colOff>
      <xdr:row>2</xdr:row>
      <xdr:rowOff>112350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33350"/>
          <a:ext cx="222731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114300</xdr:colOff>
      <xdr:row>0</xdr:row>
      <xdr:rowOff>133350</xdr:rowOff>
    </xdr:from>
    <xdr:to>
      <xdr:col>13</xdr:col>
      <xdr:colOff>560440</xdr:colOff>
      <xdr:row>2</xdr:row>
      <xdr:rowOff>112350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33350"/>
          <a:ext cx="222731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114300</xdr:colOff>
      <xdr:row>0</xdr:row>
      <xdr:rowOff>133350</xdr:rowOff>
    </xdr:from>
    <xdr:to>
      <xdr:col>13</xdr:col>
      <xdr:colOff>560440</xdr:colOff>
      <xdr:row>2</xdr:row>
      <xdr:rowOff>112350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33350"/>
          <a:ext cx="222731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uchance" refreshedDate="41740.741308564815" createdVersion="4" refreshedVersion="4" minRefreshableVersion="3" recordCount="637">
  <cacheSource type="worksheet">
    <worksheetSource name="historie_vysledky"/>
  </cacheSource>
  <cacheFields count="20">
    <cacheField name="ident jbp" numFmtId="0">
      <sharedItems/>
    </cacheField>
    <cacheField name="rok" numFmtId="164">
      <sharedItems containsSemiMixedTypes="0" containsString="0" containsNumber="1" containsInteger="1" minValue="2009" maxValue="2014" count="6">
        <n v="2009"/>
        <n v="2010"/>
        <n v="2011"/>
        <n v="2012"/>
        <n v="2013"/>
        <n v="2014" u="1"/>
      </sharedItems>
    </cacheField>
    <cacheField name="závod" numFmtId="0">
      <sharedItems count="4">
        <s v="běh starosty"/>
        <s v="dětský"/>
        <s v="hlavní závod"/>
        <s v="pivaři"/>
      </sharedItems>
    </cacheField>
    <cacheField name="start_č" numFmtId="164">
      <sharedItems containsString="0" containsBlank="1" containsNumber="1" containsInteger="1" minValue="1" maxValue="3" count="3">
        <m/>
        <n v="3"/>
        <n v="1" u="1"/>
      </sharedItems>
    </cacheField>
    <cacheField name="prijmeni a jmeno" numFmtId="0">
      <sharedItems count="393">
        <s v="Bazaalová Eva"/>
        <s v="Bečvařík Michal"/>
        <s v="Duda Jan"/>
        <s v="Fichtner Milan"/>
        <s v="Mikšl Miroslav"/>
        <s v="Sládek Miloslav"/>
        <s v="Žočková Lucie"/>
        <s v="Barták Ondřej"/>
        <s v="Baxová Zuzana"/>
        <s v="Bazal Lukáš"/>
        <s v="Bělecká Žaneta"/>
        <s v="Bláha Samuel"/>
        <s v="Budil Jakub"/>
        <s v="Candra Tomáš"/>
        <s v="Candrová Michaela"/>
        <s v="Čutka Václav"/>
        <s v="Danko Štěpánek"/>
        <s v="Detour Vojta"/>
        <s v="Dočekal Benjamín"/>
        <s v="Fejfar Miroslav"/>
        <s v="Gazda Jiří"/>
        <s v="Gazda Maxmilián"/>
        <s v="Chladová Dominika"/>
        <s v="Kaiserová Tereza"/>
        <s v="Kášek Filip"/>
        <s v="Kášková Adélka"/>
        <s v="Klopfová Lenka"/>
        <s v="Krnínský Petr"/>
        <s v="Kučerová Klára"/>
        <s v="Lhotský Miloslav"/>
        <s v="Ločárek Mirek"/>
        <s v="Lukš Jan"/>
        <s v="Lukšová Kristýna"/>
        <s v="Lukšová Natálka"/>
        <s v="Mach Karel"/>
        <s v="Mašek František"/>
        <s v="Mihalik David"/>
        <s v="Mihalik Zdeněk"/>
        <s v="Mikšl Rostislav"/>
        <s v="Nováková Kristýna"/>
        <s v="Nováková Markéta"/>
        <s v="Nováková Týnka"/>
        <s v="Papoušek Lukáš"/>
        <s v="Petroušková Zuzana"/>
        <s v="Plosz Lukáš"/>
        <s v="Rada Josef"/>
        <s v="Radová Kristýna"/>
        <s v="Salva Petr"/>
        <s v="Salvová Marcela"/>
        <s v="Tomka Bartoloměj"/>
        <s v="Toncarová Barbora"/>
        <s v="Tunhofer Jan"/>
        <s v="Turz Jan"/>
        <s v="Tvrzová Gabriela"/>
        <s v="Tvrzová Veronika"/>
        <s v="Vaněček David"/>
        <s v="Vašák Martin"/>
        <s v="Vodňanská Kristýna"/>
        <s v="Welserová Karolína"/>
        <s v="Bubal Milan"/>
        <s v="Budil Roman"/>
        <s v="Candrová Jana"/>
        <s v="Čábelka Zbyněk"/>
        <s v="Čaloud Milan"/>
        <s v="Hebík Štěpán"/>
        <s v="Huspeka Miroslav"/>
        <s v="Janoušek Hynek"/>
        <s v="Krčka Bohuslav"/>
        <s v="Majstr Jiří"/>
        <s v="Mikolášek Arnošt"/>
        <s v="Mikšovský Zdeněk"/>
        <s v="Mražík Karel"/>
        <s v="Palkovič Vladislav"/>
        <s v="Petrou Jan"/>
        <s v="Růžička Karel"/>
        <s v="Sládek Daniel"/>
        <s v="Svoboda Václav"/>
        <s v="Šlajs Štěpán"/>
        <s v="Tík František"/>
        <s v="Turek Jiří"/>
        <s v="Vejvara Pavel"/>
        <s v="Voráček Karel"/>
        <s v="Kolářová Martina"/>
        <s v="Lavička Jan"/>
        <s v="Lavičková Květuše"/>
        <s v="Mora Bedřich"/>
        <s v="Německá Klára"/>
        <s v="Simbartl Pavel"/>
        <s v="Sýkora Jaromír"/>
        <s v="Ungerman Jan"/>
        <s v="Vopat Jan"/>
        <s v="Watzinger Herbert"/>
        <s v="Adámková Dominika"/>
        <s v="Adámková Nicola"/>
        <s v="Andršová Eliška"/>
        <s v="Ballák Petr"/>
        <s v="Balláková Barbora"/>
        <s v="Beluská Eliška"/>
        <s v="Beluská Tereza"/>
        <s v="Bittner Michal"/>
        <s v="Cais František"/>
        <s v="Caisová Simona"/>
        <s v="Čapek Jaroslav"/>
        <s v="Feketová Noemi"/>
        <s v="Gažík Ondra"/>
        <s v="Gažíková Natálie"/>
        <s v="Haluzická Kristýna"/>
        <s v="Chýna Radek"/>
        <s v="Janovská Nicola"/>
        <s v="Janovská Tereza"/>
        <s v="Komárek Adam"/>
        <s v="Komárková Alice"/>
        <s v="Kopačková Kateřina"/>
        <s v="Koreš Tomáš"/>
        <s v="Kubálková Jana"/>
        <s v="Lhotský Matěj"/>
        <s v="Malická Hana"/>
        <s v="Malická Kateřina"/>
        <s v="Malický Jakub"/>
        <s v="Malický Marek"/>
        <s v="Matějíček Antonín"/>
        <s v="Maurerová Eliška"/>
        <s v="Menšík Jan"/>
        <s v="Menšík Josef"/>
        <s v="Michalková Nikolka"/>
        <s v="Německá Dominika"/>
        <s v="Německý Olda"/>
        <s v="Novák Martin"/>
        <s v="Novák Michal"/>
        <s v="Nováková Nikola"/>
        <s v="Pastier Denis"/>
        <s v="Pastier Erik"/>
        <s v="Plza Jan"/>
        <s v="Plzová Hana"/>
        <s v="Polák Jiří"/>
        <s v="Polák Ondřej"/>
        <s v="Sedláčková Jiřina"/>
        <s v="Simbartl Eduard"/>
        <s v="Schwarzová Johana"/>
        <s v="Škodová Aneta"/>
        <s v="Thiel Ondřej"/>
        <s v="Vaněček Jiří"/>
        <s v="Borovec Zdeněk"/>
        <s v="Gazda Martin"/>
        <s v="Juda Josef"/>
        <s v="Kopecký Zdeněk"/>
        <s v="Kopřiva Josef"/>
        <s v="Kysel Jiří"/>
        <s v="Lácha Pavel"/>
        <s v="Novák Jaroslav"/>
        <s v="Nový Lukáš"/>
        <s v="Pexa Martin"/>
        <s v="Šoustar Lubomír"/>
        <s v="Trnka Jiří"/>
        <s v="Watzinger Franz"/>
        <s v="Watzinger Johan"/>
        <s v="Zelenka Vladimír"/>
        <s v="Zelenková Alice"/>
        <s v="Kopačka Jan"/>
        <s v="Menšíková Lenka"/>
        <s v="Schwarz Leo"/>
        <s v="Sýkora Miroslav"/>
        <s v="Szábo Miloš"/>
        <s v="Ševčík Petr"/>
        <s v="Tichý Petr"/>
        <s v="Zikešová Eliška"/>
        <s v="Adam Nikolas"/>
        <s v="Barták Jiří"/>
        <s v="Cipín Petr"/>
        <s v="Čech Petr"/>
        <s v="Čutka Vojtěch"/>
        <s v="Drábek Filip"/>
        <s v="Hájek Matouš"/>
        <s v="Havlíček Tomáš"/>
        <s v="Chladová Adélka"/>
        <s v="Janič Jakub"/>
        <s v="Kahovcová Anna"/>
        <s v="Kaňka Jan"/>
        <s v="Karala Matěj"/>
        <s v="Kažka Marek"/>
        <s v="Korešová Natálka"/>
        <s v="Kozlík Ladislav"/>
        <s v="Kratochvíl Tomáš"/>
        <s v="Kříž Jan"/>
        <s v="Kubíčková Kristýna"/>
        <s v="Kubíčková Nela"/>
        <s v="Kundrátová Anežka"/>
        <s v="Kundrátová Michala"/>
        <s v="Lácha Jaromír"/>
        <s v="Lácha Martin"/>
        <s v="Lácha Radek"/>
        <s v="Lukš Petr"/>
        <s v="Martin Jan"/>
        <s v="Mášek Karel"/>
        <s v="Mašková Lucie"/>
        <s v="Medek Martin"/>
        <s v="Morová Petra"/>
        <s v="Nováková Alena"/>
        <s v="Pál Dan"/>
        <s v="Sosna Jaroslav"/>
        <s v="Souka Pavel"/>
        <s v="Stejskal Filip"/>
        <s v="Stejskal Ladislav"/>
        <s v="Sýkorová Eliška"/>
        <s v="Šimková Irena"/>
        <s v="Šimková Kristýna"/>
        <s v="Šlajsová Vanesa"/>
        <s v="Švarcová Johana"/>
        <s v="Táchová Petra"/>
        <s v="Vanišová Simona"/>
        <s v="Vydra Milan"/>
        <s v="Bláha Jan"/>
        <s v="Coufal Patrik"/>
        <s v="Drázda Petr"/>
        <s v="Flašár Jan"/>
        <s v="Hájíček František"/>
        <s v="Jančář Stanislav"/>
        <s v="Klimeš Petr"/>
        <s v="Klosse Jiří"/>
        <s v="Krejčí Karel"/>
        <s v="Kučera Radek"/>
        <s v="Lácha Miroslav"/>
        <s v="Láchová Gabriela"/>
        <s v="Malík Vít"/>
        <s v="Mondek Josef"/>
        <s v="Průcha Jakub"/>
        <s v="Putschögl Jaroslav"/>
        <s v="Rodina Bohuslav"/>
        <s v="Šlajs Štefan"/>
        <s v="Uhlíř Radek"/>
        <s v="Valter Jaroslav"/>
        <s v="Vopad Jan st."/>
        <s v="Vorel Jan"/>
        <s v="Vorel Michal"/>
        <s v="Vorlová Dana"/>
        <s v="Vosátka Zdeněk"/>
        <s v="Jašarová Ema"/>
        <s v="Kopačková Káťa"/>
        <s v="Mladá Dominika"/>
        <s v="Moravcová Petra"/>
        <s v="Nováková Lenka"/>
        <s v="Pešula Marek"/>
        <s v="Staněk Martin"/>
        <s v="Zoubková Eva"/>
        <s v="Baldr "/>
        <s v="Bárta Filip"/>
        <s v="Bazsoová Eliška"/>
        <s v="Bernkopf Miroslav"/>
        <s v="Bernkopf Slavomír"/>
        <s v="Bolláková Barbora"/>
        <s v="Borucký Petr"/>
        <s v="Bořucká Adéla"/>
        <s v="Cába Jakub"/>
        <s v="Cába Vilém"/>
        <s v="Dobiášová Marcela"/>
        <s v="Doušek David"/>
        <s v="Faltus Matěj"/>
        <s v="Faltusová Lenka"/>
        <s v="Fravková Aneta"/>
        <s v="Gaborová Olga"/>
        <s v="Gregar Daniel"/>
        <s v="Jágerová Aneta"/>
        <s v="Kahovcová Barbora"/>
        <s v="Klimeš Jan"/>
        <s v="Klimešová Alena"/>
        <s v="Klimešová Šarlota"/>
        <s v="Klosse Patricie"/>
        <s v="Kolářová Andrea"/>
        <s v="Kratochvíl David"/>
        <s v="Krechko Oleksandra"/>
        <s v="Kupská Nikola"/>
        <s v="Kupský Jan"/>
        <s v="Lebeda David"/>
        <s v="Lovasová Nikola"/>
        <s v="Matuš Toník"/>
        <s v="Micková Tereza"/>
        <s v="Mikšl Martin"/>
        <s v="Moravcová Nela"/>
        <s v="Mottl Pavel"/>
        <s v="Nováková Adéla"/>
        <s v="Oušková Andrea"/>
        <s v="Papoušek Petr"/>
        <s v="Radová Adéla"/>
        <s v="Sezemský Josef"/>
        <s v="Stýblová Jiřina"/>
        <s v="Štiftr Pavel"/>
        <s v="Štiftr Petr"/>
        <s v="Švec Jakub"/>
        <s v="Švecová Pavlína"/>
        <s v="Teringl Vojtěch"/>
        <s v="Teringlová Vendula"/>
        <s v="Tovaryšová Alice"/>
        <s v="Tresťanská Natálka"/>
        <s v="Tresťanský Josef"/>
        <s v="Varga Dominik"/>
        <s v="Varga Ondřej"/>
        <s v="Zikešová Anna"/>
        <s v="Bláhová "/>
        <s v="Boháč Karel"/>
        <s v="Bumba Libor"/>
        <s v="Csirik Jiří"/>
        <s v="Čapek František"/>
        <s v="Debnár Martin"/>
        <s v="Doležálek Zdeněk"/>
        <s v="Flíčková Alice"/>
        <s v="Haraba Jaromír"/>
        <s v="Háša Michal"/>
        <s v="Chodura Vladimír"/>
        <s v="Janko Roman"/>
        <s v="Jansa Jiří"/>
        <s v="Jašarov Zdeněk"/>
        <s v="Kocourek Vít"/>
        <s v="Kohout Luděk"/>
        <s v="Kolář Ivan"/>
        <s v="Koranda David"/>
        <s v="Krejčová Petra"/>
        <s v="Kroupa Evžen"/>
        <s v="Lebedová Olga"/>
        <s v="Macek Petr"/>
        <s v="Malát Jan"/>
        <s v="Medek Roman"/>
        <s v="Něncová Monika"/>
        <s v="Neubauer Petr"/>
        <s v="Pillar Ladislav"/>
        <s v="Pinl Michal"/>
        <s v="Procházková Ivona"/>
        <s v="Selinger Stephan"/>
        <s v="Scheinherr Jiří"/>
        <s v="Šimek Miroslav"/>
        <s v="Študlár Jiří"/>
        <s v="Šustr Pavel"/>
        <s v="Teringl Radek"/>
        <s v="Toul Filip"/>
        <s v="Uhlířová Barbora"/>
        <s v="Váchová Edita"/>
        <s v="Varga Tomáš"/>
        <s v="Zíma Josef"/>
        <s v="Franková Aneta"/>
        <s v="Habara Jaromír"/>
        <s v="Lukš Václav"/>
        <s v="Steinbauer Jiří"/>
        <s v="Šiška Petr"/>
        <s v="Bazsová Eliška"/>
        <s v="Beňo Pavel"/>
        <s v="Beňová Kristýna"/>
        <s v="Gloza Kryštof"/>
        <s v="Gloza Ondřej"/>
        <s v="Gribbin Daniel"/>
        <s v="Kubský Jan"/>
        <s v="Matuš Antonín"/>
        <s v="Matuš Kryštof"/>
        <s v="Matušová Amálie"/>
        <s v="Micka Jan"/>
        <s v="Mrzena Pavel"/>
        <s v="Nováková Kateřina"/>
        <s v="Purkrábek Lukáš"/>
        <s v="Rozmušová Michaela"/>
        <s v="Sučíková Jana"/>
        <s v="Štvrtka Pavel"/>
        <s v="Štvrtka Petr"/>
        <s v="Bauer Tomáš"/>
        <s v="Brossaud Jack"/>
        <s v="Brothánek Antonín"/>
        <s v="Černý Martin"/>
        <s v="Diviš Jiří"/>
        <s v="Fík Jan"/>
        <s v="Forejt Rostislav"/>
        <s v="Habara Jan"/>
        <s v="Hájek Daniel"/>
        <s v="Helm František"/>
        <s v="Juráň Karel"/>
        <s v="Kočvarová Monika"/>
        <s v="Kolář Martin"/>
        <s v="Kopřiva Jiří"/>
        <s v="Kudrlička Rostislav"/>
        <s v="Liška Miloš"/>
        <s v="Palivec David"/>
        <s v="Rechtoriková Linda"/>
        <s v="Richtr Zdeněk"/>
        <s v="Smetana Jiří"/>
        <s v="Stejskal Pavel"/>
        <s v="Šochman Josef"/>
        <s v="Valter Pavel"/>
        <s v="Německý Olin" u="1"/>
        <s v="Tvrz Jan" u="1"/>
        <s v="Turzová Gabriela" u="1"/>
        <s v="Bláhová Blažena" u="1"/>
        <s v="Nováková Nikolka" u="1"/>
        <s v="Novák Pavel" u="1"/>
        <s v="Vokurka František" u="1"/>
        <s v="Swarzová Johana" u="1"/>
        <s v="Zikešová Ela" u="1"/>
        <s v="Petroušková Zuzka" u="1"/>
      </sharedItems>
    </cacheField>
    <cacheField name="nar" numFmtId="0">
      <sharedItems containsSemiMixedTypes="0" containsString="0" containsNumber="1" containsInteger="1" minValue="1937" maxValue="2011" count="65">
        <n v="1963"/>
        <n v="1990"/>
        <n v="1979"/>
        <n v="1953"/>
        <n v="1999"/>
        <n v="1939"/>
        <n v="1978"/>
        <n v="2006"/>
        <n v="2001"/>
        <n v="1994"/>
        <n v="2004"/>
        <n v="2002"/>
        <n v="2007"/>
        <n v="1991"/>
        <n v="2000"/>
        <n v="2005"/>
        <n v="1997"/>
        <n v="1998"/>
        <n v="1996"/>
        <n v="2003"/>
        <n v="1993"/>
        <n v="1995"/>
        <n v="1976"/>
        <n v="1969"/>
        <n v="1975"/>
        <n v="1977"/>
        <n v="1989"/>
        <n v="1959"/>
        <n v="1965"/>
        <n v="1972"/>
        <n v="1945"/>
        <n v="1964"/>
        <n v="1952"/>
        <n v="1971"/>
        <n v="1949"/>
        <n v="1980"/>
        <n v="1957"/>
        <n v="1970"/>
        <n v="1962"/>
        <n v="1968"/>
        <n v="1961"/>
        <n v="1981"/>
        <n v="1992"/>
        <n v="1937"/>
        <n v="1984"/>
        <n v="1974"/>
        <n v="1941"/>
        <n v="1955"/>
        <n v="1960"/>
        <n v="1985"/>
        <n v="1982"/>
        <n v="1973"/>
        <n v="1967"/>
        <n v="1988"/>
        <n v="2008"/>
        <n v="2009"/>
        <n v="1986"/>
        <n v="1951"/>
        <n v="1966"/>
        <n v="1954"/>
        <n v="1987"/>
        <n v="1947"/>
        <n v="1983"/>
        <n v="2011"/>
        <n v="1950"/>
      </sharedItems>
    </cacheField>
    <cacheField name="klub" numFmtId="0">
      <sharedItems containsBlank="1" count="209">
        <s v="České Budějovice"/>
        <s v="Sedlíkov"/>
        <s v="CB Royal"/>
        <s v="Spiridon České Budějovice"/>
        <s v="Třeboň"/>
        <s v="MŠ Kaplice"/>
        <s v="ZŠ Rožmitál nad Vltavou"/>
        <s v="MŠ Český Krumlov"/>
        <s v="Kaplice"/>
        <s v="MŠ Sluníčko"/>
        <s v="BH Triatlon České Budějovice"/>
        <s v="Bujanov"/>
        <s v="ZŠ Fantova Kaplice"/>
        <s v="MŠ Nové Domovy Kaplice"/>
        <s v="Bujanov Metal"/>
        <s v="MŠ Bujanov"/>
        <s v="MŠ České Budějovice"/>
        <s v="ZŠ Školní Kaplice"/>
        <s v="ZŠ Bujanov"/>
        <s v="LL Sport Club Kaplice"/>
        <s v="Bujanov Z.T.P."/>
        <s v="ZŠ Český Krumlov"/>
        <s v="Atletický klub Včelná"/>
        <s v="Besednice"/>
        <s v="Dolní Třebonín"/>
        <s v="Slavoj Stožice"/>
        <s v="Augustiniánské sklepy Borovany"/>
        <s v="Hojná Voda"/>
        <s v="BOBO Větřní"/>
        <s v="Včelná"/>
        <s v="FF UK  Praha"/>
        <s v="Nákří"/>
        <s v="SKI Velešín"/>
        <s v="Cyklo Velešín"/>
        <s v="SŽDC Praha"/>
        <s v="JD Vodňany"/>
        <s v="SKP Český Krumlov"/>
        <s v="Cyklo Jiřička České Budějovice"/>
        <s v="Dolní Dvořiště"/>
        <s v="Praha"/>
        <s v="FM Group - Český Krumlov"/>
        <s v="AC Slavoj Český Krumlov"/>
        <s v="Austria - Alberndorf"/>
        <s v="AC Třešť"/>
        <m/>
        <s v="Český Krumlov"/>
        <s v="Country Saloon Kaplice"/>
        <s v="Sokol Kaplice"/>
        <s v="ZŠ Velešín"/>
        <s v="Lipno nad Vltavou"/>
        <s v="ZŠ Kubatova České Budějovice"/>
        <s v="Klášterec nad Ohří"/>
        <s v="Chalupa Jenín"/>
        <s v="Studánky"/>
        <s v="ASK Praha"/>
        <s v="Veselí nad Lužnicí"/>
        <s v="Spartak Bílovec"/>
        <s v="CHZ Litvínov"/>
        <s v="Budvar České Budějovice"/>
        <s v="TC Dvořák České Budějovice"/>
        <s v="SK Čtyři Dvory Č. Budějovice"/>
        <s v="Katastrální Úřad České Budějovice"/>
        <s v="SKP České Budějovice"/>
        <s v="Kladno"/>
        <s v="Termiti tým"/>
        <s v="Hostinec U Ještěrky"/>
        <s v="Ještěrka Bujanov"/>
        <s v="Výnězda ( OML)"/>
        <s v="Obec Bujanov"/>
        <s v="Omlenička"/>
        <s v="Sokol České Budějovice"/>
        <s v="Discoworld"/>
        <s v="Gymnázium Kaplice"/>
        <s v="-"/>
        <s v="MŠ Velešín"/>
        <s v="MŠ Máje Kaplice"/>
        <s v="SK Rožmberk"/>
        <s v="Faight České Budějovice"/>
        <s v="Slavče"/>
        <s v="AK Kroměříž"/>
        <s v="Hospic Prachatice"/>
        <s v="Pištín"/>
        <s v="AUC Praha"/>
        <s v="Křemže"/>
        <s v="Český Krumlov - Hujer"/>
        <s v="TriSK České Budějovice"/>
        <s v="Čejetice"/>
        <s v="TJ Sokol Písek"/>
        <s v="Atletika Písek"/>
        <s v="TF Houdek Krašovice"/>
        <s v="Disco Lordi"/>
        <s v="TJ Crazy Výnězda"/>
        <s v="Slavia České Budějovice"/>
        <s v="Hůrka"/>
        <s v="Holansko, Hotel Zá."/>
        <s v="Blansko"/>
        <s v="Hněvanov"/>
        <s v="Český Krumlov ZŠ Nádr."/>
        <s v="ZŠ Suché Vrbné"/>
        <s v="Srubec"/>
        <s v="SŠ České Velenice"/>
        <s v="Netřebice"/>
        <s v="Malonty"/>
        <s v="MŠ Malonty"/>
        <s v="VJČ Křemže"/>
        <s v="Orlando Bananas"/>
        <s v="Litvínovice"/>
        <s v="ZŠ Malonty"/>
        <s v="Omlenička, Fantovka"/>
        <s v="VCB"/>
        <s v="Atletika Jihlava"/>
        <s v="Liga 2000 Tábor"/>
        <s v="Kamenictví Bumba ČB"/>
        <s v="SK Oslov"/>
        <s v="ŠuTri Prachatice"/>
        <s v="Zliv"/>
        <s v="Eon, TT"/>
        <s v="Union Rainbach"/>
        <s v="Nová Ves"/>
        <s v="Arpida České Budějovice"/>
        <s v="BBK Boršov nad Vltavou"/>
        <s v="Mercury České Budějovice"/>
        <s v="Dobrá Voda"/>
        <s v="Tatran Lomnice nad Lužnicí"/>
        <s v="Rudolfov"/>
        <s v="Blatná"/>
        <s v="Linz"/>
        <s v="Jihočeský klub maratonců"/>
        <s v="VGB ČB"/>
        <s v="Hluboká nad Vltavou"/>
        <s v="SOU Vodňany"/>
        <s v="Thermo tým"/>
        <s v="Rejty"/>
        <s v="Trhové Sviny"/>
        <s v="Maraton team Kaplice"/>
        <s v="Horní Dvořiště"/>
        <s v="MŠ Vyšší Brod"/>
        <s v="Atletika Tábor"/>
        <s v="Sokol Vodňany"/>
        <s v="CT Saunabar Horní Cerekev"/>
        <s v="CK Suchdol u Kunžaku"/>
        <s v="RWC"/>
        <s v="Diablo Český Krumlov"/>
        <s v="HAMJ Úsilné"/>
        <s v="Adam"/>
        <s v="Loučovice"/>
        <s v="SŠK Borotín"/>
        <s v="SK Větřní"/>
        <s v="Čiko Český Krumlov"/>
        <s v="JBP"/>
        <s v="Horní Dolní" u="1"/>
        <s v="SKP Č.Krumlov" u="1"/>
        <s v="Č. Budějovice" u="1"/>
        <s v="MŠ Nové Domovy" u="1"/>
        <s v="ABCD" u="1"/>
        <s v="Křemže VJČ" u="1"/>
        <s v="Slávia ČB." u="1"/>
        <s v="August.sklepy Borovany" u="1"/>
        <s v="MŠ Č.Krumlov" u="1"/>
        <s v="Xyz" u="1"/>
        <s v="CB Royál" u="1"/>
        <s v="TC Dvořák ČB" u="1"/>
        <s v="Č.K. - Hujer" u="1"/>
        <s v="Aug.skle. Borovany" u="1"/>
        <s v="MŠ za s.Č.Krumlov" u="1"/>
        <s v="Kat.úřad – České Budějovice" u="1"/>
        <s v="Mercury ČB" u="1"/>
        <s v="LL Sport Klub" u="1"/>
        <s v="LL sport Kaplice" u="1"/>
        <s v="Slávie ČB." u="1"/>
        <s v="Slavia ČB" u="1"/>
        <s v="Č. Krumlov" u="1"/>
        <s v="FM Group - Č.Krumlov" u="1"/>
        <s v="ZŠ, Č.Krumlov" u="1"/>
        <s v="Cyklo Jiřička ČB" u="1"/>
        <s v="Artida ČB" u="1"/>
        <s v="D.Dvořiště" u="1"/>
        <s v="Gymnazium Kaplice" u="1"/>
        <s v="JKM Č. Budějovice" u="1"/>
        <s v="Veselý nad Lužnicí" u="1"/>
        <s v="Slavie ČB" u="1"/>
        <s v="VJČ" u="1"/>
        <s v="Bujanov, Metal" u="1"/>
        <s v="SKP Č.B." u="1"/>
        <s v="ZŠ Kubátova ČB." u="1"/>
        <s v="MŠ N.Domovy Kapl." u="1"/>
        <s v="MŠ  Kaplice" u="1"/>
        <s v="TC - Dvořák" u="1"/>
        <s v="Kat. úřad ČB" u="1"/>
        <s v="Spiridon Č.Budějovovice" u="1"/>
        <s v="AK Včelná" u="1"/>
        <s v="Kaplice LL sport" u="1"/>
        <s v="Čiko Č.K." u="1"/>
        <s v="Orlando Bambas" u="1"/>
        <s v="MŠ N.Domovy Kapl" u="1"/>
        <s v="CT Saunabar H.Cerekev" u="1"/>
        <s v="Č.Krumlov ZŠ Nádr." u="1"/>
        <s v="SKP ČB" u="1"/>
        <s v="V CB" u="1"/>
        <s v="SŠ Č. Velenice" u="1"/>
        <s v="Country Saloon Kap." u="1"/>
        <s v="Č.Krumlov" u="1"/>
        <s v="Bujanov, Z.T.P." u="1"/>
        <s v="Tatran Lomnice n. Luž." u="1"/>
        <s v="JKM ČB" u="1"/>
        <s v="Diablo ČK." u="1"/>
        <s v="TC Dvořák" u="1"/>
        <s v="Cyklo Jiřička" u="1"/>
        <s v="V J Č" u="1"/>
      </sharedItems>
    </cacheField>
    <cacheField name="m/ž" numFmtId="0">
      <sharedItems count="2">
        <s v="Z"/>
        <s v="M"/>
      </sharedItems>
    </cacheField>
    <cacheField name="kat" numFmtId="49">
      <sharedItems count="24">
        <s v="-"/>
        <s v="00 - 06"/>
        <s v="07 - 09"/>
        <s v="14 - 15"/>
        <s v="16 - 18"/>
        <s v="10 - 11"/>
        <s v="12 - 13"/>
        <s v="A"/>
        <s v="B"/>
        <s v="C"/>
        <s v="13 - 14"/>
        <s v="11 - 12"/>
        <s v="07 - 10"/>
        <s v="17 - 18"/>
        <s v="15 - 16"/>
        <s v="D"/>
        <s v="00 - 07"/>
        <s v="08 - 10"/>
        <s v="E"/>
        <s v="05 - 07"/>
        <s v="00 - 04"/>
        <s v="Jun"/>
        <s v="Z" u="1"/>
        <s v="M" u="1"/>
      </sharedItems>
    </cacheField>
    <cacheField name="poznámka" numFmtId="0">
      <sharedItems containsBlank="1"/>
    </cacheField>
    <cacheField name="čas" numFmtId="170">
      <sharedItems containsDate="1" containsMixedTypes="1" minDate="1899-12-30T00:00:30" maxDate="1899-12-30T01:57:27"/>
    </cacheField>
    <cacheField name="poř_abs" numFmtId="166">
      <sharedItems containsBlank="1" containsMixedTypes="1" containsNumber="1" containsInteger="1" minValue="1" maxValue="71"/>
    </cacheField>
    <cacheField name="poř_kat" numFmtId="166">
      <sharedItems containsMixedTypes="1" containsNumber="1" containsInteger="1" minValue="0" maxValue="26"/>
    </cacheField>
    <cacheField name="abc" numFmtId="164">
      <sharedItems count="24">
        <s v="B"/>
        <s v="D"/>
        <s v="F"/>
        <s v="M"/>
        <s v="S"/>
        <s v="Ž"/>
        <s v="C"/>
        <s v="Č"/>
        <s v="G"/>
        <s v="K"/>
        <s v="L"/>
        <s v="N"/>
        <s v="P"/>
        <s v="R"/>
        <s v="T"/>
        <s v="V"/>
        <s v="W"/>
        <s v="H"/>
        <s v="J"/>
        <s v="Š"/>
        <s v="U"/>
        <s v="A"/>
        <s v="Z"/>
        <s v="O"/>
      </sharedItems>
    </cacheField>
    <cacheField name="jmeno+nar" numFmtId="0">
      <sharedItems count="403">
        <s v="Bazaalová Eva, 1963"/>
        <s v="Bečvařík Michal, 1990"/>
        <s v="Duda Jan, 1979"/>
        <s v="Fichtner Milan, 1953"/>
        <s v="Mikšl Miroslav, 1999"/>
        <s v="Sládek Miloslav, 1939"/>
        <s v="Žočková Lucie, 1978"/>
        <s v="Barták Ondřej, 2006"/>
        <s v="Baxová Zuzana, 2001"/>
        <s v="Bazal Lukáš, 1994"/>
        <s v="Bělecká Žaneta, 2004"/>
        <s v="Bláha Samuel, 2006"/>
        <s v="Budil Jakub, 2002"/>
        <s v="Candra Tomáš, 2004"/>
        <s v="Candrová Michaela, 2007"/>
        <s v="Čutka Václav, 1991"/>
        <s v="Danko Štěpánek, 2006"/>
        <s v="Detour Vojta, 2000"/>
        <s v="Dočekal Benjamín, 2005"/>
        <s v="Fejfar Miroslav, 1991"/>
        <s v="Gazda Jiří, 1991"/>
        <s v="Gazda Maxmilián, 2002"/>
        <s v="Chladová Dominika, 2006"/>
        <s v="Kaiserová Tereza, 2004"/>
        <s v="Kášek Filip, 2006"/>
        <s v="Kášková Adélka, 2004"/>
        <s v="Klopfová Lenka, 2001"/>
        <s v="Krnínský Petr, 2000"/>
        <s v="Kučerová Klára, 1999"/>
        <s v="Lhotský Miloslav, 1997"/>
        <s v="Ločárek Mirek, 2002"/>
        <s v="Lukš Jan, 1998"/>
        <s v="Lukšová Kristýna, 1996"/>
        <s v="Lukšová Natálka, 2003"/>
        <s v="Mach Karel, 2001"/>
        <s v="Mašek František, 2005"/>
        <s v="Mihalik David, 1996"/>
        <s v="Mihalik Zdeněk, 1991"/>
        <s v="Mikšl Rostislav, 2005"/>
        <s v="Nováková Kristýna, 2006"/>
        <s v="Nováková Markéta, 2003"/>
        <s v="Nováková Týnka, 2003"/>
        <s v="Papoušek Lukáš, 1990"/>
        <s v="Petroušková Zuzana, 2004"/>
        <s v="Plosz Lukáš, 1993"/>
        <s v="Rada Josef, 2000"/>
        <s v="Radová Kristýna, 1999"/>
        <s v="Salva Petr, 1993"/>
        <s v="Salvová Marcela, 1996"/>
        <s v="Tomka Bartoloměj, 1994"/>
        <s v="Toncarová Barbora, 2001"/>
        <s v="Tunhofer Jan, 1994"/>
        <s v="Turz Jan, 2006"/>
        <s v="Tvrzová Gabriela, 2002"/>
        <s v="Tvrzová Veronika, 1999"/>
        <s v="Vaněček David, 1999"/>
        <s v="Vašák Martin, 1995"/>
        <s v="Vodňanská Kristýna, 1995"/>
        <s v="Welserová Karolína, 2005"/>
        <s v="Bubal Milan, 1976"/>
        <s v="Budil Roman, 1969"/>
        <s v="Candrová Jana, 1975"/>
        <s v="Čábelka Zbyněk, 1977"/>
        <s v="Čaloud Milan, 1969"/>
        <s v="Hebík Štěpán, 1989"/>
        <s v="Huspeka Miroslav, 1959"/>
        <s v="Janoušek Hynek, 1977"/>
        <s v="Krčka Bohuslav, 1959"/>
        <s v="Majstr Jiří, 1979"/>
        <s v="Mikolášek Arnošt, 1965"/>
        <s v="Mikšl Rostislav, 1972"/>
        <s v="Mikšovský Zdeněk, 1945"/>
        <s v="Mražík Karel, 1959"/>
        <s v="Palkovič Vladislav, 1939"/>
        <s v="Petrou Jan, 1964"/>
        <s v="Růžička Karel, 1952"/>
        <s v="Sládek Daniel, 1971"/>
        <s v="Svoboda Václav, 1949"/>
        <s v="Šlajs Štěpán, 1980"/>
        <s v="Tík František, 1957"/>
        <s v="Turek Jiří, 1970"/>
        <s v="Vejvara Pavel, 1979"/>
        <s v="Voráček Karel, 1962"/>
        <s v="Kolářová Martina, 1972"/>
        <s v="Lavička Jan, 1991"/>
        <s v="Lavičková Květuše, 1953"/>
        <s v="Mora Bedřich, 1971"/>
        <s v="Německá Klára, 1994"/>
        <s v="Simbartl Pavel, 1968"/>
        <s v="Sýkora Jaromír, 1978"/>
        <s v="Ungerman Jan, 1961"/>
        <s v="Vopat Jan, 1981"/>
        <s v="Watzinger Herbert, 1963"/>
        <s v="Adámková Dominika, 1996"/>
        <s v="Adámková Nicola, 2005"/>
        <s v="Andršová Eliška, 1998"/>
        <s v="Ballák Petr, 2005"/>
        <s v="Balláková Barbora, 2003"/>
        <s v="Beluská Eliška, 2002"/>
        <s v="Beluská Tereza, 2003"/>
        <s v="Bittner Michal, 2006"/>
        <s v="Cais František, 1997"/>
        <s v="Caisová Simona, 2002"/>
        <s v="Čapek Jaroslav, 2002"/>
        <s v="Feketová Noemi, 2002"/>
        <s v="Gažík Ondra, 2002"/>
        <s v="Gažíková Natálie, 1999"/>
        <s v="Haluzická Kristýna, 1997"/>
        <s v="Chýna Radek, 1992"/>
        <s v="Janovská Nicola, 2003"/>
        <s v="Janovská Tereza, 2005"/>
        <s v="Komárek Adam, 2006"/>
        <s v="Komárková Alice, 2004"/>
        <s v="Kopačková Kateřina, 2001"/>
        <s v="Koreš Tomáš, 2002"/>
        <s v="Kubálková Jana, 2004"/>
        <s v="Lhotský Matěj, 2003"/>
        <s v="Malická Hana, 1999"/>
        <s v="Malická Kateřina, 1995"/>
        <s v="Malický Jakub, 2002"/>
        <s v="Malický Marek, 1998"/>
        <s v="Matějíček Antonín, 2000"/>
        <s v="Maurerová Eliška, 1999"/>
        <s v="Menšík Jan, 2003"/>
        <s v="Menšík Josef, 2005"/>
        <s v="Michalková Nikolka, 2000"/>
        <s v="Německá Dominika, 2000"/>
        <s v="Německý Olda, 2003"/>
        <s v="Novák Martin, 2005"/>
        <s v="Novák Michal, 2006"/>
        <s v="Nováková Nikola, 1997"/>
        <s v="Pastier Denis, 2001"/>
        <s v="Pastier Erik, 2004"/>
        <s v="Plza Jan, 2002"/>
        <s v="Plzová Hana, 1997"/>
        <s v="Polák Jiří, 1998"/>
        <s v="Polák Ondřej, 2004"/>
        <s v="Sedláčková Jiřina, 1997"/>
        <s v="Simbartl Eduard, 2006"/>
        <s v="Schwarzová Johana, 1999"/>
        <s v="Škodová Aneta, 2005"/>
        <s v="Thiel Ondřej, 2006"/>
        <s v="Vaněček Jiří, 1995"/>
        <s v="Borovec Zdeněk, 1964"/>
        <s v="Gazda Martin, 1968"/>
        <s v="Juda Josef, 1965"/>
        <s v="Kopecký Zdeněk, 1937"/>
        <s v="Kopřiva Josef, 1952"/>
        <s v="Kysel Jiří, 1984"/>
        <s v="Lácha Pavel, 1969"/>
        <s v="Novák Jaroslav, 1964"/>
        <s v="Nový Lukáš, 1976"/>
        <s v="Pexa Martin, 1974"/>
        <s v="Šoustar Lubomír, 1941"/>
        <s v="Trnka Jiří, 1963"/>
        <s v="Watzinger Franz, 1955"/>
        <s v="Watzinger Johan, 1953"/>
        <s v="Zelenka Vladimír, 1960"/>
        <s v="Zelenková Alice, 1963"/>
        <s v="Kopačka Jan, 1985"/>
        <s v="Matějíček Antonín, 1962"/>
        <s v="Menšík Josef, 1982"/>
        <s v="Menšíková Lenka, 1973"/>
        <s v="Schwarz Leo, 1967"/>
        <s v="Sýkora Miroslav, 1997"/>
        <s v="Szábo Miloš, 1981"/>
        <s v="Ševčík Petr, 1988"/>
        <s v="Tichý Petr, 1984"/>
        <s v="Zikešová Eliška, 1998"/>
        <s v="Adam Nikolas, 2008"/>
        <s v="Barták Jiří, 2000"/>
        <s v="Cipín Petr, 1995"/>
        <s v="Čech Petr, 1998"/>
        <s v="Čutka Vojtěch, 2000"/>
        <s v="Drábek Filip, 2001"/>
        <s v="Hájek Matouš, 2000"/>
        <s v="Havlíček Tomáš, 2000"/>
        <s v="Chladová Adélka, 2009"/>
        <s v="Janič Jakub, 2000"/>
        <s v="Kahovcová Anna, 2006"/>
        <s v="Kaňka Jan, 2007"/>
        <s v="Karala Matěj, 2006"/>
        <s v="Kažka Marek, 2002"/>
        <s v="Korešová Natálka, 2006"/>
        <s v="Kozlík Ladislav, 1996"/>
        <s v="Kratochvíl Tomáš, 2002"/>
        <s v="Kříž Jan, 2008"/>
        <s v="Kubíčková Kristýna, 2004"/>
        <s v="Kubíčková Nela, 2006"/>
        <s v="Kundrátová Anežka, 2004"/>
        <s v="Kundrátová Michala, 2000"/>
        <s v="Lácha Jaromír, 2001"/>
        <s v="Lácha Martin, 2006"/>
        <s v="Lácha Radek, 2003"/>
        <s v="Lukš Petr, 2002"/>
        <s v="Martin Jan, 2004"/>
        <s v="Mášek Karel, 1997"/>
        <s v="Mašková Lucie, 2001"/>
        <s v="Medek Martin, 1996"/>
        <s v="Morová Petra, 2000"/>
        <s v="Nováková Alena, 2001"/>
        <s v="Nováková Markéta, 2006"/>
        <s v="Pál Dan, 2000"/>
        <s v="Sosna Jaroslav, 2001"/>
        <s v="Souka Pavel, 2002"/>
        <s v="Stejskal Filip, 2003"/>
        <s v="Stejskal Ladislav, 2001"/>
        <s v="Sýkorová Eliška, 2001"/>
        <s v="Šimková Irena, 2001"/>
        <s v="Šimková Kristýna, 2005"/>
        <s v="Šlajsová Vanesa, 2007"/>
        <s v="Švarcová Johana, 1999"/>
        <s v="Táchová Petra, 1995"/>
        <s v="Vanišová Simona, 1999"/>
        <s v="Vydra Milan, 2002"/>
        <s v="Bláha Jan, 1971"/>
        <s v="Coufal Patrik, 1975"/>
        <s v="Drázda Petr, 1964"/>
        <s v="Flašár Jan, 1986"/>
        <s v="Hájíček František, 1951"/>
        <s v="Jančář Stanislav, 1967"/>
        <s v="Klimeš Petr, 1977"/>
        <s v="Klosse Jiří, 1970"/>
        <s v="Krejčí Karel, 1972"/>
        <s v="Kučera Radek, 1969"/>
        <s v="Lácha Miroslav, 1967"/>
        <s v="Láchová Gabriela, 1971"/>
        <s v="Malík Vít, 1969"/>
        <s v="Mondek Josef, 1966"/>
        <s v="Průcha Jakub, 1977"/>
        <s v="Putschögl Jaroslav, 1939"/>
        <s v="Rodina Bohuslav, 1959"/>
        <s v="Stejskal Ladislav, 1977"/>
        <s v="Šlajs Štefan, 1980"/>
        <s v="Uhlíř Radek, 1967"/>
        <s v="Valter Jaroslav, 1972"/>
        <s v="Vopad Jan st., 1954"/>
        <s v="Vorel Jan, 1960"/>
        <s v="Vorel Michal, 1989"/>
        <s v="Vorlová Dana, 1962"/>
        <s v="Vosátka Zdeněk, 1963"/>
        <s v="Jašarová Ema, 1959"/>
        <s v="Kopačková Káťa, 2001"/>
        <s v="Mladá Dominika, 1987"/>
        <s v="Moravcová Petra, 1978"/>
        <s v="Nováková Lenka, 1979"/>
        <s v="Pešula Marek, 1978"/>
        <s v="Staněk Martin, 1989"/>
        <s v="Zoubková Eva, 1976"/>
        <s v="Baldr , 2006"/>
        <s v="Bárta Filip, 2000"/>
        <s v="Bazsoová Eliška, 2007"/>
        <s v="Bernkopf Miroslav, 2006"/>
        <s v="Bernkopf Slavomír, 2003"/>
        <s v="Bolláková Barbora, 2003"/>
        <s v="Borucký Petr, 2003"/>
        <s v="Bořucká Adéla, 2001"/>
        <s v="Cába Jakub, 2003"/>
        <s v="Cába Vilém, 2007"/>
        <s v="Dobiášová Marcela, 1997"/>
        <s v="Doušek David, 2000"/>
        <s v="Faltus Matěj, 2005"/>
        <s v="Faltusová Lenka, 1999"/>
        <s v="Fravková Aneta, 1996"/>
        <s v="Gaborová Olga, 1998"/>
        <s v="Gregar Daniel, 2008"/>
        <s v="Jágerová Aneta, 2009"/>
        <s v="Kahovcová Barbora, 2009"/>
        <s v="Klimeš Jan, 2007"/>
        <s v="Klimešová Alena, 2001"/>
        <s v="Klimešová Šarlota, 2000"/>
        <s v="Klosse Patricie, 1997"/>
        <s v="Kolářová Andrea, 2006"/>
        <s v="Kratochvíl David, 2001"/>
        <s v="Krechko Oleksandra, 1998"/>
        <s v="Kupská Nikola, 1999"/>
        <s v="Kupský Jan, 2002"/>
        <s v="Lebeda David, 2007"/>
        <s v="Lovasová Nikola, 2002"/>
        <s v="Matuš Toník, 2004"/>
        <s v="Micková Tereza, 2001"/>
        <s v="Mikšl Martin, 2006"/>
        <s v="Moravcová Nela, 2006"/>
        <s v="Mottl Pavel, 2003"/>
        <s v="Nováková Adéla, 2008"/>
        <s v="Oušková Andrea, 1998"/>
        <s v="Papoušek Petr, 1994"/>
        <s v="Radová Adéla, 2004"/>
        <s v="Sezemský Josef, 2002"/>
        <s v="Stýblová Jiřina, 1998"/>
        <s v="Štiftr Pavel, 2002"/>
        <s v="Štiftr Petr, 2002"/>
        <s v="Švec Jakub, 2002"/>
        <s v="Švecová Pavlína, 2001"/>
        <s v="Teringl Vojtěch, 2007"/>
        <s v="Teringlová Vendula, 2004"/>
        <s v="Tovaryšová Alice, 1998"/>
        <s v="Tresťanská Natálka, 2004"/>
        <s v="Tresťanský Josef, 2006"/>
        <s v="Varga Dominik, 2001"/>
        <s v="Varga Ondřej, 2006"/>
        <s v="Zikešová Anna, 1995"/>
        <s v="Bláhová , 1979"/>
        <s v="Boháč Karel, 1947"/>
        <s v="Bumba Libor, 1968"/>
        <s v="Csirik Jiří, 1992"/>
        <s v="Čapek František, 1977"/>
        <s v="Debnár Martin, 1992"/>
        <s v="Doležálek Zdeněk, 1955"/>
        <s v="Flíčková Alice, 1970"/>
        <s v="Haraba Jaromír, 1974"/>
        <s v="Háša Michal, 1981"/>
        <s v="Chodura Vladimír, 1970"/>
        <s v="Janko Roman, 1954"/>
        <s v="Jansa Jiří, 1966"/>
        <s v="Jašarov Zdeněk, 1957"/>
        <s v="Kocourek Vít, 1969"/>
        <s v="Kohout Luděk, 1965"/>
        <s v="Kolář Ivan, 1963"/>
        <s v="Koranda David, 1983"/>
        <s v="Krejčová Petra, 1979"/>
        <s v="Kroupa Evžen, 1967"/>
        <s v="Lácha Radek, 1971"/>
        <s v="Lebedová Olga, 1981"/>
        <s v="Macek Petr, 1979"/>
        <s v="Malát Jan, 1966"/>
        <s v="Medek Roman, 1965"/>
        <s v="Něncová Monika, 1966"/>
        <s v="Neubauer Petr, 1974"/>
        <s v="Pillar Ladislav, 1952"/>
        <s v="Pinl Michal, 1968"/>
        <s v="Procházková Ivona, 1975"/>
        <s v="Selinger Stephan, 1972"/>
        <s v="Scheinherr Jiří, 1951"/>
        <s v="Šimek Miroslav, 1966"/>
        <s v="Študlár Jiří, 1976"/>
        <s v="Šustr Pavel, 1966"/>
        <s v="Teringl Radek, 1965"/>
        <s v="Toul Filip, 1980"/>
        <s v="Uhlířová Barbora, 1968"/>
        <s v="Váchová Edita, 1981"/>
        <s v="Varga Tomáš, 1973"/>
        <s v="Zíma Josef, 1965"/>
        <s v="Budil Roman, 1997"/>
        <s v="Franková Aneta, 1996"/>
        <s v="Habara Jaromír, 1974"/>
        <s v="Lukš Václav, 1973"/>
        <s v="Steinbauer Jiří, 1973"/>
        <s v="Šiška Petr, 1964"/>
        <s v="Bazsová Eliška, 2007"/>
        <s v="Beňo Pavel, 2005"/>
        <s v="Beňová Kristýna, 2001"/>
        <s v="Gloza Kryštof, 2009"/>
        <s v="Gloza Ondřej, 2002"/>
        <s v="Gribbin Daniel, 2003"/>
        <s v="Kubský Jan, 2002"/>
        <s v="Matuš Antonín, 2004"/>
        <s v="Matuš Kryštof, 2011"/>
        <s v="Matušová Amálie, 2002"/>
        <s v="Micka Jan, 1999"/>
        <s v="Mrzena Pavel, 2003"/>
        <s v="Nováková Kateřina, 2009"/>
        <s v="Purkrábek Lukáš, 2009"/>
        <s v="Rozmušová Michaela, 2005"/>
        <s v="Sučíková Jana, 2004"/>
        <s v="Štvrtka Pavel, 2002"/>
        <s v="Štvrtka Petr, 2002"/>
        <s v="Bauer Tomáš, 1982"/>
        <s v="Brossaud Jack, 1970"/>
        <s v="Brothánek Antonín, 1972"/>
        <s v="Černý Martin, 1975"/>
        <s v="Diviš Jiří, 1975"/>
        <s v="Fík Jan, 1978"/>
        <s v="Forejt Rostislav, 1967"/>
        <s v="Habara Jan, 1972"/>
        <s v="Hájek Daniel, 1988"/>
        <s v="Helm František, 1987"/>
        <s v="Juráň Karel, 1974"/>
        <s v="Kočvarová Monika, 1973"/>
        <s v="Kolář Martin, 1980"/>
        <s v="Kopřiva Jiří, 1952"/>
        <s v="Kudrlička Rostislav, 1964"/>
        <s v="Liška Miloš, 1971"/>
        <s v="Palivec David, 1984"/>
        <s v="Rechtoriková Linda, 1987"/>
        <s v="Richtr Zdeněk, 1969"/>
        <s v="Smetana Jiří, 1953"/>
        <s v="Stejskal Pavel, 1986"/>
        <s v="Šochman Josef, 1950"/>
        <s v="Valter Pavel, 1975"/>
        <s v="Tvrz Jan, 2006" u="1"/>
        <s v="Trnka Jiří, 1966" u="1"/>
        <s v="Nováková Nikolka, 1997" u="1"/>
        <s v="Zikešová Ela, 1998" u="1"/>
        <s v="Bláhová Blažena, 1963" u="1"/>
        <s v="Petroušková Zuzka, 2004" u="1"/>
        <s v="Vokurka František, 1995" u="1"/>
        <s v="Voráček Karel, 1961" u="1"/>
        <s v="Swarzová Johana, 1999" u="1"/>
        <s v="Novák Pavel, 2009" u="1"/>
        <s v="Německý Olin, 2003" u="1"/>
        <s v="Šimková Irena, 2002" u="1"/>
        <s v="Turzová Gabriela, 2002" u="1"/>
      </sharedItems>
    </cacheField>
    <cacheField name="nar_jbp" numFmtId="1">
      <sharedItems containsMixedTypes="1" containsNumber="1" containsInteger="1" minValue="1937" maxValue="1999"/>
    </cacheField>
    <cacheField name="jbp_2014" numFmtId="0">
      <sharedItems/>
    </cacheField>
    <cacheField name="klub_jbp_2014" numFmtId="0">
      <sharedItems/>
    </cacheField>
    <cacheField name="poslední" numFmtId="0">
      <sharedItems containsSemiMixedTypes="0" containsString="0" containsNumber="1" containsInteger="1" minValue="0" maxValue="4"/>
    </cacheField>
    <cacheField name="1" numFmtId="0" formula=" 1" databaseField="0"/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fuchance" refreshedDate="41741.655648263892" missingItemsLimit="0" createdVersion="4" refreshedVersion="4" minRefreshableVersion="3" recordCount="609">
  <cacheSource type="worksheet">
    <worksheetSource name="registrace"/>
  </cacheSource>
  <cacheFields count="14">
    <cacheField name="ident pro výsledky" numFmtId="0">
      <sharedItems/>
    </cacheField>
    <cacheField name="rok" numFmtId="164">
      <sharedItems containsSemiMixedTypes="0" containsString="0" containsNumber="1" containsInteger="1" minValue="2014" maxValue="2014"/>
    </cacheField>
    <cacheField name="závod" numFmtId="0">
      <sharedItems containsBlank="1" count="5">
        <m/>
        <s v="Hlavní závod"/>
        <s v="Dětský"/>
        <s v="Běh starosty"/>
        <s v="Pivaři"/>
      </sharedItems>
    </cacheField>
    <cacheField name="start_č" numFmtId="164">
      <sharedItems containsString="0" containsBlank="1" containsNumber="1" containsInteger="1" minValue="1" maxValue="101" count="102">
        <m/>
        <n v="2"/>
        <n v="101"/>
        <n v="68"/>
        <n v="7"/>
        <n v="91"/>
        <n v="46"/>
        <n v="20"/>
        <n v="1"/>
        <n v="3"/>
        <n v="4"/>
        <n v="45"/>
        <n v="6"/>
        <n v="61"/>
        <n v="35"/>
        <n v="50"/>
        <n v="82"/>
        <n v="93"/>
        <n v="8"/>
        <n v="85"/>
        <n v="71"/>
        <n v="17"/>
        <n v="26"/>
        <n v="65"/>
        <n v="9"/>
        <n v="96"/>
        <n v="100"/>
        <n v="54"/>
        <n v="76"/>
        <n v="62"/>
        <n v="24"/>
        <n v="98"/>
        <n v="12"/>
        <n v="29"/>
        <n v="81"/>
        <n v="13"/>
        <n v="84"/>
        <n v="14"/>
        <n v="15"/>
        <n v="43"/>
        <n v="36"/>
        <n v="37"/>
        <n v="95"/>
        <n v="18"/>
        <n v="16"/>
        <n v="47"/>
        <n v="56"/>
        <n v="66"/>
        <n v="77"/>
        <n v="87"/>
        <n v="48"/>
        <n v="58"/>
        <n v="40"/>
        <n v="32"/>
        <n v="92"/>
        <n v="11"/>
        <n v="78"/>
        <n v="22"/>
        <n v="19"/>
        <n v="60"/>
        <n v="5"/>
        <n v="44"/>
        <n v="67"/>
        <n v="42"/>
        <n v="90"/>
        <n v="83"/>
        <n v="21"/>
        <n v="55"/>
        <n v="28"/>
        <n v="97"/>
        <n v="64"/>
        <n v="10"/>
        <n v="49"/>
        <n v="23"/>
        <n v="25"/>
        <n v="39"/>
        <n v="57"/>
        <n v="27"/>
        <n v="31"/>
        <n v="70"/>
        <n v="52"/>
        <n v="88"/>
        <n v="33"/>
        <n v="51"/>
        <n v="34"/>
        <n v="86"/>
        <n v="38"/>
        <n v="79"/>
        <n v="41"/>
        <n v="94"/>
        <n v="30"/>
        <n v="72"/>
        <n v="53"/>
        <n v="59"/>
        <n v="63"/>
        <n v="69"/>
        <n v="73"/>
        <n v="74"/>
        <n v="75"/>
        <n v="80"/>
        <n v="89"/>
        <n v="99"/>
      </sharedItems>
    </cacheField>
    <cacheField name="prijmeni a jmeno" numFmtId="0">
      <sharedItems containsBlank="1" count="528">
        <s v="Adam Nikolas"/>
        <s v="Adámek Jiří"/>
        <s v="Adámková Dominika"/>
        <s v="Adámková Nicola"/>
        <s v="Andršová Eliška"/>
        <s v="Antonnová Zdeňka"/>
        <s v="Ballák Petr"/>
        <s v="Balláková Barbora"/>
        <s v="Bárta Filip"/>
        <s v="Barták Jiří"/>
        <s v="Barták Ondřej"/>
        <s v="Bauer Tomáš"/>
        <s v="Baxová Zuzana"/>
        <s v="Bazaalová Eva"/>
        <s v="Bazal Lukáš"/>
        <s v="Bazsoová Eliška"/>
        <s v="Bazsová Eliška"/>
        <s v="Bečvařík Michal"/>
        <s v="Bělecká Žaneta"/>
        <s v="Beluská Eliška"/>
        <s v="Beluská Tereza"/>
        <s v="Beňo Pavel"/>
        <s v="Beňová Kristýna"/>
        <s v="Bernkopf Miroslav"/>
        <s v="Bernkopf Slavomír"/>
        <s v="Bittner Michal"/>
        <s v="Bláha Jan"/>
        <s v="Bláha Samuel"/>
        <s v="Bláhová "/>
        <s v="Boháč Karel"/>
        <s v="Bolláková Barbora"/>
        <s v="Borovec Zdeněk"/>
        <s v="Borucký Petr"/>
        <s v="Bořucká Adéla"/>
        <s v="Brossaud Jack"/>
        <s v="Brothánek Antonín"/>
        <s v="Bubal Milan"/>
        <s v="Budil Jakub"/>
        <s v="Budil Roman"/>
        <s v="Bukáčková Tereza"/>
        <s v="Bumba Libor"/>
        <s v="Bumbová Martina"/>
        <s v="Cába Jakub"/>
        <s v="Cába Vilém"/>
        <s v="Cais František"/>
        <s v="Caisová Simona"/>
        <s v="Candra Tomáš"/>
        <s v="Candrová Jana"/>
        <s v="Candrová Michaela"/>
        <s v="Cipín Petr"/>
        <s v="Círal František"/>
        <s v="Coufal Patrik"/>
        <s v="Csirik Jiří"/>
        <s v="Čábelka Zbyněk"/>
        <s v="Čaloud Milan"/>
        <s v="Čapek František"/>
        <s v="Čapek Jaroslav"/>
        <s v="Čech Petr"/>
        <s v="Čermák Jan"/>
        <s v="Černý Martin"/>
        <s v="Čutka Václav"/>
        <s v="Čutka Vojtěch"/>
        <s v="Danko Štěpánek"/>
        <s v="Debnár Martin"/>
        <s v="Detour Vojta"/>
        <s v="Diviš Jiří"/>
        <s v="Dobiášová Marcela"/>
        <s v="Dočekal Benjamín"/>
        <s v="Doležálek Zdeněk"/>
        <s v="Doušek David"/>
        <s v="Drábek Filip"/>
        <s v="Drázda Petr"/>
        <s v="Duda Jan"/>
        <s v="Dvořák Pavel"/>
        <s v="Dvořák Petr"/>
        <s v="Ehrlich Pavel"/>
        <s v="Faltus Matěj"/>
        <s v="Faltusová Lenka"/>
        <s v="Fejfar Miroslav"/>
        <s v="Fejfarová Kamila"/>
        <s v="Feketová Noemi"/>
        <s v="Fichtner Milan"/>
        <s v="Fík Jan"/>
        <s v="Flašár Jan"/>
        <s v="Flíčková Alice"/>
        <s v="Fliegerová Petra"/>
        <s v="Forejt Rostislav"/>
        <s v="Franková Aneta"/>
        <s v="Fravková Aneta"/>
        <s v="Gaborová Olga"/>
        <s v="Gazda Jiří"/>
        <s v="Gazda Martin"/>
        <s v="Gazda Maxmilián"/>
        <s v="Gažík Ondra"/>
        <s v="Gažíková Natálie"/>
        <s v="Gloza Kryštof"/>
        <s v="Gloza Ondřej"/>
        <s v="Gregar Daniel"/>
        <s v="Gribbin Daniel"/>
        <s v="Habara Jan"/>
        <s v="Habara Jaromír"/>
        <s v="Hájek Daniel"/>
        <s v="Hájek Matouš"/>
        <s v="Hájíček František"/>
        <s v="Haluzická Kristýna"/>
        <s v="Haňur Roman"/>
        <s v="Haraba Jaromír"/>
        <s v="Háša Michal"/>
        <s v="Havlíček Tomáš"/>
        <s v="Hebík Štěpán"/>
        <s v="Helm František"/>
        <s v="Heral Vít"/>
        <s v="Horák Aleš"/>
        <s v="Houska David"/>
        <s v="Hronová Božena"/>
        <s v="Hruška Luboš"/>
        <s v="Hruška Luděk"/>
        <s v="Huspeka Miroslav"/>
        <s v="Charvátová Milli"/>
        <s v="Chladová Adélka"/>
        <s v="Chladová Dominika"/>
        <s v="Chodura Vladimír"/>
        <s v="Chýna Radek"/>
        <s v="Jágerová Aneta"/>
        <s v="Jančář Stanislav"/>
        <s v="Janič Jakub"/>
        <s v="Janko Roman"/>
        <s v="Janošík Radek"/>
        <s v="Janoušek Hynek"/>
        <s v="Janovská Nicola"/>
        <s v="Janovská Tereza"/>
        <s v="Jansa Jiří"/>
        <s v="Jašarov Zdeněk"/>
        <s v="Jašarová Ema"/>
        <s v="Jirák Lukáš"/>
        <s v="Juda Josef"/>
        <s v="Juráň Karel"/>
        <s v="Kahovcová Anna"/>
        <s v="Kahovcová Barbora"/>
        <s v="Kaiserová Tereza"/>
        <s v="Kalina Bohumil"/>
        <s v="Kaňka Jan"/>
        <s v="Karala Matěj"/>
        <s v="Kášek Filip"/>
        <s v="Kášková Adélka"/>
        <s v="Kažka Marek"/>
        <s v="Klein Pavel"/>
        <s v="Kleinová Petra"/>
        <s v="Klimeš Jan"/>
        <s v="Klimeš Petr"/>
        <s v="Klimešová Alena"/>
        <s v="Klimešová Šarlota"/>
        <s v="Klopfová Lenka"/>
        <s v="Klosse Jiří"/>
        <s v="Klosse Patricie"/>
        <s v="Kocourek Jan"/>
        <s v="Kocourek Vít"/>
        <s v="Kočvarová Monika"/>
        <s v="Kohout Luděk"/>
        <s v="Kolář Ivan"/>
        <s v="Kolář Martin"/>
        <s v="Kolářová Andrea"/>
        <s v="Kolářová Martina"/>
        <s v="Komárek Adam"/>
        <s v="Komárková Alice"/>
        <s v="Kopačka Jan"/>
        <s v="Kopačková Kateřina"/>
        <s v="Kopecký Zdeněk"/>
        <s v="Kopřiva Jiří"/>
        <s v="Kopřiva Josef"/>
        <s v="Koranda David"/>
        <s v="Koreš Tomáš"/>
        <s v="Korešová Natálka"/>
        <s v="Kozák David"/>
        <s v="Kozák Pavel"/>
        <s v="Kozlík Ladislav"/>
        <s v="Kratochvíl David"/>
        <s v="Kratochvíl Tomáš"/>
        <s v="Krčka Bohuslav"/>
        <s v="Krechko Oleksandra"/>
        <s v="Krejčí Karel"/>
        <s v="Krejčová Petra"/>
        <s v="Krnínský Petr"/>
        <s v="Kroupa Evžen"/>
        <s v="Křivánková Bohumila"/>
        <s v="Kříž Jan"/>
        <s v="Kubálková Jana"/>
        <s v="Kubíčková Kristýna"/>
        <s v="Kubíčková Nela"/>
        <s v="Kubský Jan"/>
        <s v="Kučera Radek"/>
        <s v="Kučerová Klára"/>
        <s v="Kudrlička Rostislav"/>
        <s v="Kundrátová Anežka"/>
        <s v="Kundrátová Michala"/>
        <s v="Kupská Nikola"/>
        <s v="Kupský Jan"/>
        <s v="Kysel Jiří"/>
        <s v="Lácha Jaromír"/>
        <s v="Lácha Martin"/>
        <s v="Lácha Miroslav"/>
        <s v="Lácha Pavel"/>
        <s v="Lácha Radek"/>
        <s v="Láchová Gabriela"/>
        <s v="Lavička Jan"/>
        <s v="Lavičková Květuše"/>
        <s v="Lebeda David"/>
        <s v="Lebedová Olga"/>
        <s v="Lhotský Matěj"/>
        <s v="Lhotský Miloslav"/>
        <s v="Liška Miloš"/>
        <s v="Ločárek Mirek"/>
        <s v="Lovasová Nikola"/>
        <s v="Lukš Jan"/>
        <s v="Lukš Petr"/>
        <s v="Lukš Václav"/>
        <s v="Lukšová Kristýna"/>
        <s v="Lukšová Natálka"/>
        <s v="Macek Petr"/>
        <s v="Macek Tomáš"/>
        <s v="Mach Karel"/>
        <s v="Majstr Jiří"/>
        <s v="Malát Jan"/>
        <s v="Malická Hana"/>
        <s v="Malická Kateřina"/>
        <s v="Malický Jakub"/>
        <s v="Malický Marek"/>
        <s v="Malík Jakub"/>
        <s v="Malík Vít"/>
        <s v="Martin Jan"/>
        <s v="Mašek František"/>
        <s v="Mášek Karel"/>
        <s v="Mašková Lucie"/>
        <s v="Matějček Antonín"/>
        <s v="Matuš Antonín"/>
        <s v="Matuš Kryštof"/>
        <s v="Matuš Toník"/>
        <s v="Matušová Amálie"/>
        <s v="Maurerová Eliška"/>
        <s v="Medek Martin"/>
        <s v="Medek Roman"/>
        <s v="Menšík Jan"/>
        <s v="Menšík Josef"/>
        <s v="Menšíková Lenka"/>
        <s v="Micka Jan"/>
        <s v="Micková Tereza"/>
        <s v="Mihalik David"/>
        <s v="Mihalik Zdeněk"/>
        <s v="Michálková Martina"/>
        <s v="Michalková Nikolka"/>
        <s v="Mikolášek Arnošt"/>
        <s v="Mikšl Martin"/>
        <s v="Mikšl Miroslav"/>
        <s v="Mikšl Rostislav"/>
        <s v="Mikšovský Zdeněk"/>
        <s v="Mladá Dominika"/>
        <s v="Mondek Josef"/>
        <s v="Mora Bedřich"/>
        <s v="Moravcová Nela"/>
        <s v="Moravcová Petra"/>
        <s v="Morová Petra"/>
        <s v="Mottl Pavel"/>
        <s v="Mražík Karel"/>
        <s v="Mrzena Pavel"/>
        <s v="Německá Dominika"/>
        <s v="Německá Klára"/>
        <s v="Německý Olda"/>
        <s v="Něncová Monika"/>
        <s v="Neubauer Petr"/>
        <s v="Nosál Petr"/>
        <s v="Novák Jaroslav"/>
        <s v="Novák Martin"/>
        <s v="Novák Michal"/>
        <s v="Novák Patrik"/>
        <s v="Nováková Adéla"/>
        <s v="Nováková Alena"/>
        <s v="Nováková Kateřina"/>
        <s v="Nováková Kristýna"/>
        <s v="Nováková Lenka"/>
        <s v="Nováková Markéta"/>
        <s v="Nováková Nikola"/>
        <s v="Nováková Nikolka"/>
        <s v="Nováková Týnka"/>
        <s v="Nový Lukáš"/>
        <s v="Olšjak Ladislav"/>
        <s v="Ondřej Tomáš"/>
        <s v="Oušková Andrea"/>
        <s v="Pál Dan"/>
        <s v="Paleček Vladimír"/>
        <s v="Palivec David"/>
        <s v="Palkovič Vladislav"/>
        <s v="Papoušek Lukáš"/>
        <s v="Papoušek Petr"/>
        <s v="Pastier Denis"/>
        <s v="Pastier Erik"/>
        <s v="Pavienský Radek"/>
        <s v="Pešula Marek"/>
        <s v="Petrou Jan"/>
        <s v="Petroušková Zuzana"/>
        <s v="Pexa Martin"/>
        <s v="Pfeiler Ivo"/>
        <s v="Pillar Ladislav"/>
        <s v="Pinl Michal"/>
        <s v="Píšek Jaroslav"/>
        <s v="Plosz Lukáš"/>
        <s v="Plza Jan"/>
        <s v="Plzová Hana"/>
        <s v="Polák Jiří"/>
        <s v="Polák Ondřej"/>
        <s v="Prášková Ivana"/>
        <s v="Procházková Ivona"/>
        <s v="Průcha Jakub"/>
        <s v="Průcha Josef"/>
        <s v="Purkrábek Lukáš"/>
        <s v="Putschögl Jaroslav"/>
        <s v="Rada Josef"/>
        <s v="Radová Adéla"/>
        <s v="Radová Kristýna"/>
        <s v="Rechtoriková Linda"/>
        <s v="Richtr Zdeněk"/>
        <s v="Rodina Bohuslav"/>
        <s v="Rokos Ivan"/>
        <s v="Rozmušová Michaela"/>
        <s v="Růžička Jindřich"/>
        <s v="Růžička Karel"/>
        <s v="Rybka Vojtěch"/>
        <s v="Salva Petr"/>
        <s v="Salvová Marcela"/>
        <s v="Sedláček Petr"/>
        <s v="Sedláčková Jiřina"/>
        <s v="Sedlák Petr"/>
        <s v="Selinger Stephan"/>
        <s v="Sezemský Josef"/>
        <s v="Scheinherr Jiří"/>
        <s v="Schwarz Leo"/>
        <s v="Schwarzová Johana"/>
        <s v="Simbartl Eduard"/>
        <s v="Simbartl Pavel"/>
        <s v="Sládek Daniel"/>
        <s v="Sládek Miloslav"/>
        <s v="Smetana Jiří"/>
        <s v="Sodomka Milan"/>
        <s v="Sojková Dana"/>
        <s v="Sosna Jaroslav"/>
        <s v="Souček Milan"/>
        <s v="Souka Pavel"/>
        <s v="Soukup Josef"/>
        <s v="Soukupová Valerie"/>
        <s v="Srch Jiří"/>
        <s v="Staněk Martin"/>
        <s v="Staňková Veronika"/>
        <s v="Stárek Martin"/>
        <s v="Steinbauer Jiří"/>
        <s v="Stejskal Filip"/>
        <s v="Stejskal Ladislav"/>
        <s v="Stejskal Pavel"/>
        <s v="Stýblová Jiřina"/>
        <s v="Sučíková Jana"/>
        <s v="Svoboda Václav"/>
        <s v="Sýkora Jaromír"/>
        <s v="Sýkora Miroslav"/>
        <s v="Sýkorová Eliška"/>
        <s v="Szábo Miloš"/>
        <s v="Ševčík Petr"/>
        <s v="Šimek Miroslav"/>
        <s v="Šimková Irena"/>
        <s v="Šimková Kristýna"/>
        <s v="Šiška Petr"/>
        <s v="Škodová Aneta"/>
        <s v="Šlajs Štefan"/>
        <s v="Šlajs Štěpán"/>
        <s v="Šlajsová Vanesa"/>
        <s v="Šochman Josef"/>
        <s v="Šoustar Lubomír"/>
        <s v="Štiftr Pavel"/>
        <s v="Štiftr Petr"/>
        <s v="Študlár Jiří"/>
        <s v="Štvrtka Pavel"/>
        <s v="Štvrtka Petr"/>
        <s v="Šustr Pavel"/>
        <s v="Švarcová Johana"/>
        <s v="Švec Jakub"/>
        <s v="Švecová Pavlína"/>
        <s v="Táchová Petra"/>
        <s v="Teplý Ondřej"/>
        <s v="Teringl Radek"/>
        <s v="Teringl Vojtěch"/>
        <s v="Teringlová Vendula"/>
        <s v="Thiel Ondřej"/>
        <s v="Tichý Jiří"/>
        <s v="Tichý Petr"/>
        <s v="Tík František"/>
        <s v="Tomášová Gabriela"/>
        <s v="Tomka Bartoloměj"/>
        <s v="Toncarová Barbora"/>
        <s v="Toul Filip"/>
        <s v="Tovaryšová Alice"/>
        <s v="Tresťanská Natálka"/>
        <s v="Tresťanský Josef"/>
        <s v="Trnka Jiří"/>
        <s v="Tůma Jaroslav"/>
        <s v="Tunhofer Jan"/>
        <s v="Turek Jiří"/>
        <s v="Turoňová Magdalena"/>
        <s v="Turz Jan"/>
        <s v="Tvrzová Gabriela"/>
        <s v="Tvrzová Veronika"/>
        <s v="Uhlíř Radek"/>
        <s v="Uhlířová Barbora"/>
        <s v="Ungerman Jan"/>
        <s v="Urban Martin"/>
        <s v="Váchová Edita"/>
        <s v="Valdová Marie"/>
        <s v="Valter Jaroslav"/>
        <s v="Valter Pavel"/>
        <s v="Vaněček David"/>
        <s v="Vaněček Jiří"/>
        <s v="Vaněček Michael"/>
        <s v="Vanišová Simona"/>
        <s v="Varga Dominik"/>
        <s v="Varga Ondřej"/>
        <s v="Varga Tomáš"/>
        <s v="Vařáková Pavla"/>
        <s v="Vašák Martin"/>
        <s v="Vašková Pavla"/>
        <s v="Vávrová Gabriela"/>
        <s v="Vejvara Pavel"/>
        <s v="Vodňanská Kristýna"/>
        <s v="Vojáček Ondřej"/>
        <s v="Vojč Karel"/>
        <s v="Vopad Jan st."/>
        <s v="Vopat Jan"/>
        <s v="Voráček Karel"/>
        <s v="Vorel Jan"/>
        <s v="Vorel Michal"/>
        <s v="Vorlová Dana"/>
        <s v="Vosátka Zdeněk"/>
        <s v="Vydra Milan"/>
        <s v="Wagner Rostislav"/>
        <s v="Watzinger Franz"/>
        <s v="Watzinger Herbert"/>
        <s v="Watzinger Johan"/>
        <s v="Welserová Karolína"/>
        <s v="Zelenka Vladimír"/>
        <s v="Zelenková Alice"/>
        <s v="Zikešová Anna"/>
        <s v="Zikešová Eliška"/>
        <s v="Zíma Josef"/>
        <s v="Zoubková Eva"/>
        <s v="Žočková Lucie"/>
        <s v="Korejtko Vladislav"/>
        <s v="Jadlovská Adéla"/>
        <s v="Ločárková Lucie"/>
        <s v="Šantová Markéta"/>
        <s v="Kolář Jan"/>
        <s v="Stejskal Petr"/>
        <s v="Donát Jakub"/>
        <s v="Románek Matias"/>
        <s v="Vojtová Eva"/>
        <s v="Řezáč Martin"/>
        <s v="Nekolová Dorota"/>
        <s v="Ballák Antonín"/>
        <s v="Sládek Tomáš"/>
        <s v="Neubauerová Martina"/>
        <s v="Malátová Gabriela"/>
        <s v="Adámková Dana"/>
        <s v="Šimák Petr"/>
        <s v="Kaňková Zuzana"/>
        <s v="Krov Martin"/>
        <s v="Rybka Lukáš"/>
        <s v="Rybka Jan"/>
        <s v="Klimeš Jindřich"/>
        <s v="Frisch Šimon"/>
        <s v="Hron Jan"/>
        <s v="Beshir Ervin"/>
        <s v="Dvořák Jan"/>
        <s v="Veselá Martina"/>
        <s v="Mikuláš Jan"/>
        <s v="Kukla Ondřej"/>
        <s v="Dobáková Eva"/>
        <s v="Pavlová Jana"/>
        <s v="Kazda Radek"/>
        <s v="Pláteník Ladislav"/>
        <s v="Pavlíčková Aneta"/>
        <s v="Nekolová Rozálie"/>
        <s v="Pöschková Nikola"/>
        <s v="Strommer Martin"/>
        <s v="Ovádek Jakub"/>
        <s v="Kaňka Marek"/>
        <s v="Vazačová Aneta"/>
        <s v="Hekerlová Lenka"/>
        <s v="Bočková Vanes"/>
        <s v="Kolářová Anna"/>
        <s v="Divišová Klára"/>
        <s v="Ločárková Sabina"/>
        <s v="Šantová Klára"/>
        <s v="Erhartová Lucie"/>
        <s v="Aubrechtová Beáta"/>
        <s v="Ovádková Nikola"/>
        <s v="Marková Aneta"/>
        <s v="Cvachová Karolína"/>
        <s v="Volfová Viktorie"/>
        <s v="Svobodová Tereza"/>
        <s v="Stejskal Jan"/>
        <s v="Románek Sebastian"/>
        <s v="Nový Ondřej"/>
        <s v="Cais Filip"/>
        <s v="Suchý Václav"/>
        <s v="Tvrz Jan"/>
        <s v="Erhart Jan"/>
        <s v="Králka Aleš"/>
        <s v="Klimeš Vít"/>
        <s v="Teplý Michal"/>
        <s v="Růžička David"/>
        <s v="Lebeda Ondřej"/>
        <s v="Donát Lukáš"/>
        <s v="Radová Veronika"/>
        <s v="Divišová Kristýna"/>
        <s v="Nová Veronika"/>
        <s v="Králková Alena"/>
        <s v="Tichá Klára"/>
        <s v="Charvátová Justýna"/>
        <s v="Ločárek Milan"/>
        <s v="Ločárková Lenka"/>
        <s v="Tichá Markéta"/>
        <s v="Kopačková Pavlína"/>
        <s v="Čermák Honza"/>
        <m/>
      </sharedItems>
    </cacheField>
    <cacheField name="nar" numFmtId="0">
      <sharedItems containsString="0" containsBlank="1" containsNumber="1" containsInteger="1" minValue="1937" maxValue="2012" count="68">
        <n v="2008"/>
        <n v="1983"/>
        <n v="1996"/>
        <n v="2005"/>
        <n v="1998"/>
        <n v="1970"/>
        <n v="2003"/>
        <n v="2000"/>
        <n v="2006"/>
        <n v="1982"/>
        <n v="2001"/>
        <n v="1963"/>
        <n v="1994"/>
        <n v="2007"/>
        <n v="1990"/>
        <n v="2004"/>
        <n v="2002"/>
        <n v="1971"/>
        <n v="1979"/>
        <n v="1947"/>
        <n v="1964"/>
        <n v="1972"/>
        <n v="1976"/>
        <n v="1969"/>
        <n v="1997"/>
        <n v="1991"/>
        <n v="1968"/>
        <n v="1975"/>
        <n v="1995"/>
        <n v="1992"/>
        <n v="1977"/>
        <n v="1987"/>
        <n v="1955"/>
        <n v="1950"/>
        <n v="1999"/>
        <n v="1989"/>
        <n v="1953"/>
        <n v="1978"/>
        <n v="1986"/>
        <n v="1967"/>
        <n v="2009"/>
        <n v="1974"/>
        <n v="1988"/>
        <n v="1951"/>
        <n v="1981"/>
        <n v="1952"/>
        <n v="1973"/>
        <n v="1954"/>
        <n v="1959"/>
        <n v="1966"/>
        <n v="1957"/>
        <n v="1965"/>
        <n v="1980"/>
        <n v="1985"/>
        <n v="1937"/>
        <n v="1984"/>
        <n v="1962"/>
        <n v="2011"/>
        <n v="1945"/>
        <n v="1939"/>
        <n v="1993"/>
        <n v="1949"/>
        <n v="1941"/>
        <n v="1961"/>
        <n v="1960"/>
        <n v="2010"/>
        <n v="2012"/>
        <m/>
      </sharedItems>
    </cacheField>
    <cacheField name="klub / město" numFmtId="0">
      <sharedItems containsBlank="1" count="196">
        <s v="MŠ Bujanov"/>
        <s v="České Budějovice"/>
        <s v="Atletika Jihlava"/>
        <s v="AC Třešť"/>
        <m/>
        <s v="Lišov"/>
        <s v="Kaplice"/>
        <s v="ZŠ Fantova Kaplice"/>
        <s v="Sokol České Budějovice"/>
        <s v="ZŠ Školní Kaplice"/>
        <s v="ZŠ Rožmitál nad Vltavou"/>
        <s v="Sedlíkov"/>
        <s v="MŠ Český Krumlov"/>
        <s v="Horní Dvořiště"/>
        <s v="Hněvanov"/>
        <s v="Country Saloon Kaplice"/>
        <s v="AK Kroměříž"/>
        <s v="Liga 2000 Tábor"/>
        <s v="CHZ Litvínov"/>
        <s v="Český Krumlov"/>
        <s v="Český Krumlov ZŠ Nádr."/>
        <s v="Jihočeský klub maratonců"/>
        <s v="TC Dvořák České Budějovice"/>
        <s v="MŠ Sluníčko"/>
        <s v="Atletika Písek"/>
        <s v="Kamenictví Bumba"/>
        <s v="Báječné ženy v běhu"/>
        <s v="ZŠ Suché Vrbné"/>
        <s v="Srubec"/>
        <s v="Sokol Kaplice"/>
        <s v="Borovany"/>
        <s v="BH Triatlon České Budějovice"/>
        <s v="SK Čtyři Dvory České Budějovice"/>
        <s v="Dvory nad Lužnicí"/>
        <s v="Hospic Prachatice"/>
        <s v="Hojná Voda"/>
        <s v="BOBO Větřní"/>
        <s v="SK Oslov"/>
        <s v="ZŠ Velešín"/>
        <s v="Netřebice"/>
        <s v="Thermo tým"/>
        <s v="Bujanov"/>
        <s v="ŠuTri Prachatice"/>
        <s v="Cykloextra Canonndale Team"/>
        <s v="Malonty"/>
        <s v="Lipno nad Vltavou"/>
        <s v="ZŠ Bujanov"/>
        <s v="Pištín"/>
        <s v="CB Royal"/>
        <s v="Hosín"/>
        <s v="Strakonice"/>
        <s v="MŠ Malonty"/>
        <s v="ZŠ Malonty"/>
        <s v="Bujanov Metal"/>
        <s v="Sg - 1"/>
        <s v="CK Suchdol u Kunžaku"/>
        <s v="Obec Bujanov"/>
        <s v="King team"/>
        <s v="Loko Veselí nad Lužnicí"/>
        <s v="SKP České Budějovice"/>
        <s v="AUC Praha"/>
        <s v="Boršovský běžecký klub"/>
        <s v="Veselí nad Lužnicí"/>
        <s v="Eon, TT"/>
        <s v="Včelná"/>
        <s v="Nová Ves"/>
        <s v="Slovan Černý Dub"/>
        <s v="Boršov nad Vltavou"/>
        <s v="Sc Algund"/>
        <s v="3 L Team České Budějovice"/>
        <s v="Orlando Bananas"/>
        <s v="Bomba k tyči"/>
        <s v="Union Rainbach"/>
        <s v="SK E.go Šindlovy Dvory"/>
        <s v="Křemže"/>
        <s v="ZŠ Kubatova České Budějovice"/>
        <s v="MŠ České Budějovice"/>
        <s v="TC Dvořák České Budějovice 2"/>
        <s v="Équipe sans limites"/>
        <s v="Diablo Český Krumlov"/>
        <s v="MŠ Kaplice"/>
        <s v="Kardašova Řečice"/>
        <s v="MŠ Máje Kaplice"/>
        <s v="Týn nad Vltavou"/>
        <s v="VJČ Křemže"/>
        <s v="Sayerlack"/>
        <s v="HAMJ Úsilné"/>
        <s v="Litvínovice"/>
        <s v="MŠ Nové Domovy Kaplice"/>
        <s v="Budvar České Budějovice"/>
        <s v="TriSK České Budějovice"/>
        <s v="SK Stodola Roudné"/>
        <s v="SK Větřní"/>
        <s v="SK Rožmberk"/>
        <s v="Čejetice"/>
        <s v="Adam"/>
        <s v="Faight České Budějovice"/>
        <s v="Dolní Dvořiště"/>
        <s v="Hůrka"/>
        <s v="Loučovice"/>
        <s v="Gymnázium Kaplice"/>
        <s v="Rejty"/>
        <s v="MAMATU"/>
        <s v="Klášterec nad Ohří"/>
        <s v="Rožmberské sklepy Borovany"/>
        <s v="Chalupa Jenín"/>
        <s v="Bujanov Z.T.P."/>
        <s v="ASK Praha"/>
        <s v="Nákří"/>
        <s v="Slavia České Budějovice"/>
        <s v="Mercury České Budějovice"/>
        <s v="Atletický klub Včelná"/>
        <s v="Pizzerie Felicita Kaplice"/>
        <s v="Dobrá Voda"/>
        <s v="BBK Boršov nad Vltavou"/>
        <s v="Suchdol nad Lužnicí"/>
        <s v="TJ Nová Včelnice"/>
        <s v="Dubné"/>
        <s v="GW Plavsko"/>
        <s v="TJ Doudleby"/>
        <s v="SŠK Borotín"/>
        <s v="Římov"/>
        <s v="SKI Velešín"/>
        <s v="Písek"/>
        <s v="Tatran Lomnice nad Lužnicí"/>
        <s v="Vidov"/>
        <s v="Blatná"/>
        <s v="MŠ Vyšší Brod"/>
        <s v="ŠSK Borotín/SPSVD Jistebnice"/>
        <s v="TJ Jiskra Třeboň"/>
        <s v="Atletika Tábor"/>
        <s v="Cyklo Velešín"/>
        <s v="FbC Štíři České Budějovice"/>
        <s v="Zborov 84"/>
        <s v="Linz"/>
        <s v="Omlenička"/>
        <s v="Omlenička, Fantovka"/>
        <s v="Praha"/>
        <s v="Spiridon České Budějovice"/>
        <s v="Čiko Český Krumlov"/>
        <s v="Sokol Plavsko"/>
        <s v="Velsprt Valenta"/>
        <s v="Trhové Sviny"/>
        <s v="FM Group - Český Krumlov"/>
        <s v="Symbio + Cannondale Cycling"/>
        <s v="Maraton team Kaplice"/>
        <s v="Slavče"/>
        <s v="JBP"/>
        <s v="Katastrální Úřad České Budějovice"/>
        <s v="VGB ČB"/>
        <s v="VCB"/>
        <s v="Spartak Bílovec"/>
        <s v="JD Vodňany"/>
        <s v="AK Včelná"/>
        <s v="AC Slavoj Český Krumlov"/>
        <s v="Hluboká nad Vltavou"/>
        <s v="BezvaÚči"/>
        <s v="Fitness 14"/>
        <s v="Cyklo Jiřička České Budějovice"/>
        <s v="Besednice"/>
        <s v="SK Zliv"/>
        <s v="TF Houdek Krašovice"/>
        <s v="Prachatice"/>
        <s v="Austria - Alberndorf"/>
        <s v="Dolní Třebonín"/>
        <s v="Kladno"/>
        <s v="Třeboň"/>
        <s v="MŠ Velešín"/>
        <s v="Zahájí"/>
        <s v="SK Lyžaři-běžci Frymburk"/>
        <s v="Frymburk"/>
        <s v="Hospoda Dolní Dvořiště"/>
        <s v="Vlkov"/>
        <s v="TJ Kapr Markvartice"/>
        <s v="MŠ 1. Máje Kaplice"/>
        <s v="Staré Hodějovice"/>
        <s v="SDH Třísov"/>
        <s v="Adidas Team"/>
        <s v="Spectrum Bike"/>
        <s v="Tábor"/>
        <s v="Lokca"/>
        <s v="Chrbonín"/>
        <s v="Slavoj České Budějovice"/>
        <s v="Zliv"/>
        <s v="Výnězda"/>
        <s v="Panenky České Budějovice"/>
        <s v="Velešín"/>
        <s v="SK Čéčova České Budějovice"/>
        <s v="ZŠ Dolní Dvořiště"/>
        <s v="ZŠ Zahájí České Budějovice"/>
        <s v="MŠ Besednice"/>
        <s v="Sportovní škola Bujanov 16"/>
        <s v="SPV Velešín"/>
        <s v="Sportovní škola Bujanov 9"/>
        <s v="Lišák Bujanov"/>
        <s v="Pivaři Pištín"/>
      </sharedItems>
    </cacheField>
    <cacheField name="m/ž" numFmtId="0">
      <sharedItems count="3">
        <s v="M"/>
        <s v="Z"/>
        <s v="-"/>
      </sharedItems>
    </cacheField>
    <cacheField name="kat" numFmtId="0">
      <sharedItems count="15">
        <s v="žádná"/>
        <s v="A"/>
        <s v="15 - 16"/>
        <s v="05 - 07"/>
        <s v="B"/>
        <s v="-"/>
        <s v="08 - 10"/>
        <s v="C"/>
        <s v="D"/>
        <s v="11 - 12"/>
        <s v="E"/>
        <s v="13 - 14"/>
        <s v="00 - 04"/>
        <s v="17 - 18"/>
        <e v="#N/A"/>
      </sharedItems>
    </cacheField>
    <cacheField name="poznámka" numFmtId="0">
      <sharedItems containsBlank="1"/>
    </cacheField>
    <cacheField name="k_start_č" numFmtId="1">
      <sharedItems/>
    </cacheField>
    <cacheField name="abc" numFmtId="164">
      <sharedItems/>
    </cacheField>
    <cacheField name="jmeno+nar" numFmtId="0">
      <sharedItems/>
    </cacheField>
    <cacheField name="klub_jbp_2014" numFmtId="0">
      <sharedItems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7">
  <r>
    <s v="2009 :: Bazaalová Eva :: 1963"/>
    <x v="0"/>
    <x v="0"/>
    <x v="0"/>
    <x v="0"/>
    <x v="0"/>
    <x v="0"/>
    <x v="0"/>
    <x v="0"/>
    <m/>
    <s v="DNF"/>
    <s v="DNF"/>
    <s v="DNF"/>
    <x v="0"/>
    <x v="0"/>
    <s v="-"/>
    <s v="ne"/>
    <s v="-"/>
    <n v="1"/>
  </r>
  <r>
    <s v="2009 :: Bečvařík Michal :: 1990"/>
    <x v="0"/>
    <x v="0"/>
    <x v="0"/>
    <x v="1"/>
    <x v="1"/>
    <x v="1"/>
    <x v="1"/>
    <x v="0"/>
    <m/>
    <d v="1899-12-30T00:23:00"/>
    <n v="1"/>
    <n v="1"/>
    <x v="0"/>
    <x v="1"/>
    <s v="-"/>
    <s v="ne"/>
    <s v="-"/>
    <n v="0"/>
  </r>
  <r>
    <s v="2009 :: Duda Jan :: 1979"/>
    <x v="0"/>
    <x v="0"/>
    <x v="0"/>
    <x v="2"/>
    <x v="2"/>
    <x v="2"/>
    <x v="1"/>
    <x v="0"/>
    <m/>
    <d v="1899-12-30T00:30:02"/>
    <n v="4"/>
    <n v="4"/>
    <x v="1"/>
    <x v="2"/>
    <s v="-"/>
    <s v="ne"/>
    <s v="-"/>
    <n v="0"/>
  </r>
  <r>
    <s v="2009 :: Fichtner Milan :: 1953"/>
    <x v="0"/>
    <x v="0"/>
    <x v="0"/>
    <x v="3"/>
    <x v="3"/>
    <x v="0"/>
    <x v="1"/>
    <x v="0"/>
    <m/>
    <d v="1899-12-30T00:30:05"/>
    <n v="5"/>
    <n v="5"/>
    <x v="2"/>
    <x v="3"/>
    <s v="-"/>
    <s v="ne"/>
    <s v="-"/>
    <n v="0"/>
  </r>
  <r>
    <s v="2009 :: Mikšl Miroslav :: 1999"/>
    <x v="0"/>
    <x v="0"/>
    <x v="0"/>
    <x v="4"/>
    <x v="4"/>
    <x v="0"/>
    <x v="1"/>
    <x v="0"/>
    <m/>
    <d v="1899-12-30T00:23:07"/>
    <n v="2"/>
    <n v="2"/>
    <x v="3"/>
    <x v="4"/>
    <s v="-"/>
    <s v="ne"/>
    <s v="-"/>
    <n v="0"/>
  </r>
  <r>
    <s v="2009 :: Sládek Miloslav :: 1939"/>
    <x v="0"/>
    <x v="0"/>
    <x v="0"/>
    <x v="5"/>
    <x v="5"/>
    <x v="3"/>
    <x v="1"/>
    <x v="0"/>
    <m/>
    <d v="1899-12-30T00:25:08"/>
    <n v="3"/>
    <n v="3"/>
    <x v="4"/>
    <x v="5"/>
    <s v="-"/>
    <s v="ne"/>
    <s v="-"/>
    <n v="0"/>
  </r>
  <r>
    <s v="2009 :: Žočková Lucie :: 1978"/>
    <x v="0"/>
    <x v="0"/>
    <x v="0"/>
    <x v="6"/>
    <x v="6"/>
    <x v="4"/>
    <x v="0"/>
    <x v="0"/>
    <m/>
    <d v="1899-12-30T00:30:08"/>
    <n v="6"/>
    <n v="1"/>
    <x v="5"/>
    <x v="6"/>
    <s v="-"/>
    <s v="ne"/>
    <s v="-"/>
    <n v="0"/>
  </r>
  <r>
    <s v="2009 :: Barták Ondřej :: 2006"/>
    <x v="0"/>
    <x v="1"/>
    <x v="0"/>
    <x v="7"/>
    <x v="7"/>
    <x v="5"/>
    <x v="1"/>
    <x v="1"/>
    <m/>
    <d v="1899-12-30T00:01:45"/>
    <m/>
    <n v="10"/>
    <x v="0"/>
    <x v="7"/>
    <s v="-"/>
    <s v="ne"/>
    <s v="-"/>
    <n v="0"/>
  </r>
  <r>
    <s v="2009 :: Baxová Zuzana :: 2001"/>
    <x v="0"/>
    <x v="1"/>
    <x v="0"/>
    <x v="8"/>
    <x v="8"/>
    <x v="6"/>
    <x v="0"/>
    <x v="2"/>
    <m/>
    <d v="1899-12-30T00:00:41"/>
    <m/>
    <n v="4"/>
    <x v="0"/>
    <x v="8"/>
    <s v="-"/>
    <s v="ne"/>
    <s v="-"/>
    <n v="0"/>
  </r>
  <r>
    <s v="2009 :: Bazal Lukáš :: 1994"/>
    <x v="0"/>
    <x v="1"/>
    <x v="0"/>
    <x v="9"/>
    <x v="9"/>
    <x v="0"/>
    <x v="1"/>
    <x v="3"/>
    <m/>
    <d v="1899-12-30T00:04:24"/>
    <m/>
    <n v="2"/>
    <x v="0"/>
    <x v="9"/>
    <s v="-"/>
    <s v="ne"/>
    <s v="-"/>
    <n v="0"/>
  </r>
  <r>
    <s v="2009 :: Bělecká Žaneta :: 2004"/>
    <x v="0"/>
    <x v="1"/>
    <x v="0"/>
    <x v="10"/>
    <x v="10"/>
    <x v="7"/>
    <x v="0"/>
    <x v="1"/>
    <m/>
    <d v="1899-12-30T00:00:50"/>
    <m/>
    <n v="3"/>
    <x v="0"/>
    <x v="10"/>
    <s v="-"/>
    <s v="ne"/>
    <s v="-"/>
    <n v="0"/>
  </r>
  <r>
    <s v="2009 :: Bláha Samuel :: 2006"/>
    <x v="0"/>
    <x v="1"/>
    <x v="0"/>
    <x v="11"/>
    <x v="7"/>
    <x v="8"/>
    <x v="1"/>
    <x v="1"/>
    <m/>
    <d v="1899-12-30T00:01:37"/>
    <m/>
    <n v="9"/>
    <x v="0"/>
    <x v="11"/>
    <s v="-"/>
    <s v="ne"/>
    <s v="-"/>
    <n v="0"/>
  </r>
  <r>
    <s v="2009 :: Budil Jakub :: 2002"/>
    <x v="0"/>
    <x v="1"/>
    <x v="0"/>
    <x v="12"/>
    <x v="11"/>
    <x v="9"/>
    <x v="1"/>
    <x v="1"/>
    <m/>
    <d v="1899-12-30T00:00:41"/>
    <m/>
    <n v="1"/>
    <x v="0"/>
    <x v="12"/>
    <s v="-"/>
    <s v="ne"/>
    <s v="-"/>
    <n v="0"/>
  </r>
  <r>
    <s v="2009 :: Candra Tomáš :: 2004"/>
    <x v="0"/>
    <x v="1"/>
    <x v="0"/>
    <x v="13"/>
    <x v="10"/>
    <x v="10"/>
    <x v="1"/>
    <x v="1"/>
    <m/>
    <d v="1899-12-30T00:00:49"/>
    <m/>
    <n v="2"/>
    <x v="6"/>
    <x v="13"/>
    <s v="-"/>
    <s v="ne"/>
    <s v="-"/>
    <n v="0"/>
  </r>
  <r>
    <s v="2009 :: Candrová Michaela :: 2007"/>
    <x v="0"/>
    <x v="1"/>
    <x v="0"/>
    <x v="14"/>
    <x v="12"/>
    <x v="10"/>
    <x v="0"/>
    <x v="1"/>
    <m/>
    <d v="1899-12-30T00:02:07"/>
    <m/>
    <n v="11"/>
    <x v="6"/>
    <x v="14"/>
    <s v="-"/>
    <s v="ne"/>
    <s v="-"/>
    <n v="0"/>
  </r>
  <r>
    <s v="2009 :: Čutka Václav :: 1991"/>
    <x v="0"/>
    <x v="1"/>
    <x v="0"/>
    <x v="15"/>
    <x v="13"/>
    <x v="8"/>
    <x v="1"/>
    <x v="4"/>
    <m/>
    <d v="1899-12-30T00:06:58"/>
    <m/>
    <n v="2"/>
    <x v="7"/>
    <x v="15"/>
    <s v="-"/>
    <s v="ne"/>
    <s v="-"/>
    <n v="0"/>
  </r>
  <r>
    <s v="2009 :: Danko Štěpánek :: 2006"/>
    <x v="0"/>
    <x v="1"/>
    <x v="0"/>
    <x v="16"/>
    <x v="7"/>
    <x v="11"/>
    <x v="1"/>
    <x v="1"/>
    <m/>
    <d v="1899-12-30T00:01:23"/>
    <m/>
    <n v="8"/>
    <x v="1"/>
    <x v="16"/>
    <s v="-"/>
    <s v="ne"/>
    <s v="-"/>
    <n v="0"/>
  </r>
  <r>
    <s v="2009 :: Detour Vojta :: 2000"/>
    <x v="0"/>
    <x v="1"/>
    <x v="0"/>
    <x v="17"/>
    <x v="14"/>
    <x v="12"/>
    <x v="1"/>
    <x v="2"/>
    <m/>
    <d v="1899-12-30T00:00:38"/>
    <m/>
    <n v="3"/>
    <x v="1"/>
    <x v="17"/>
    <s v="-"/>
    <s v="ne"/>
    <s v="-"/>
    <n v="0"/>
  </r>
  <r>
    <s v="2009 :: Dočekal Benjamín :: 2005"/>
    <x v="0"/>
    <x v="1"/>
    <x v="0"/>
    <x v="18"/>
    <x v="15"/>
    <x v="13"/>
    <x v="1"/>
    <x v="1"/>
    <m/>
    <d v="1899-12-30T00:01:02"/>
    <m/>
    <n v="5"/>
    <x v="1"/>
    <x v="18"/>
    <s v="-"/>
    <s v="ne"/>
    <s v="-"/>
    <n v="0"/>
  </r>
  <r>
    <s v="2009 :: Fejfar Miroslav :: 1991"/>
    <x v="0"/>
    <x v="1"/>
    <x v="0"/>
    <x v="19"/>
    <x v="13"/>
    <x v="14"/>
    <x v="1"/>
    <x v="4"/>
    <m/>
    <d v="1899-12-30T00:07:47"/>
    <m/>
    <n v="4"/>
    <x v="2"/>
    <x v="19"/>
    <s v="-"/>
    <s v="ne"/>
    <s v="-"/>
    <n v="0"/>
  </r>
  <r>
    <s v="2009 :: Gazda Jiří :: 1991"/>
    <x v="0"/>
    <x v="1"/>
    <x v="0"/>
    <x v="20"/>
    <x v="13"/>
    <x v="14"/>
    <x v="1"/>
    <x v="4"/>
    <m/>
    <s v="DNF"/>
    <m/>
    <s v="DNF"/>
    <x v="8"/>
    <x v="20"/>
    <s v="-"/>
    <s v="ne"/>
    <s v="-"/>
    <n v="0"/>
  </r>
  <r>
    <s v="2009 :: Gazda Maxmilián :: 2002"/>
    <x v="0"/>
    <x v="1"/>
    <x v="0"/>
    <x v="21"/>
    <x v="11"/>
    <x v="15"/>
    <x v="1"/>
    <x v="1"/>
    <m/>
    <d v="1899-12-30T00:00:52"/>
    <m/>
    <n v="3"/>
    <x v="8"/>
    <x v="21"/>
    <s v="-"/>
    <s v="ne"/>
    <s v="-"/>
    <n v="0"/>
  </r>
  <r>
    <s v="2009 :: Chladová Dominika :: 2006"/>
    <x v="0"/>
    <x v="1"/>
    <x v="0"/>
    <x v="22"/>
    <x v="7"/>
    <x v="16"/>
    <x v="0"/>
    <x v="1"/>
    <m/>
    <d v="1899-12-30T00:01:42"/>
    <m/>
    <n v="10"/>
    <x v="6"/>
    <x v="22"/>
    <s v="-"/>
    <s v="ne"/>
    <s v="-"/>
    <n v="0"/>
  </r>
  <r>
    <s v="2009 :: Kaiserová Tereza :: 2004"/>
    <x v="0"/>
    <x v="1"/>
    <x v="0"/>
    <x v="23"/>
    <x v="10"/>
    <x v="15"/>
    <x v="0"/>
    <x v="1"/>
    <m/>
    <d v="1899-12-30T00:00:54"/>
    <m/>
    <n v="4"/>
    <x v="9"/>
    <x v="23"/>
    <s v="-"/>
    <s v="ne"/>
    <s v="-"/>
    <n v="0"/>
  </r>
  <r>
    <s v="2009 :: Kášek Filip :: 2006"/>
    <x v="0"/>
    <x v="1"/>
    <x v="0"/>
    <x v="24"/>
    <x v="7"/>
    <x v="8"/>
    <x v="1"/>
    <x v="1"/>
    <m/>
    <d v="1899-12-30T00:01:50"/>
    <m/>
    <n v="11"/>
    <x v="9"/>
    <x v="24"/>
    <s v="-"/>
    <s v="ne"/>
    <s v="-"/>
    <n v="0"/>
  </r>
  <r>
    <s v="2009 :: Kášková Adélka :: 2004"/>
    <x v="0"/>
    <x v="1"/>
    <x v="0"/>
    <x v="25"/>
    <x v="10"/>
    <x v="5"/>
    <x v="0"/>
    <x v="1"/>
    <m/>
    <d v="1899-12-30T00:01:06"/>
    <m/>
    <n v="8"/>
    <x v="9"/>
    <x v="25"/>
    <s v="-"/>
    <s v="ne"/>
    <s v="-"/>
    <n v="0"/>
  </r>
  <r>
    <s v="2009 :: Klopfová Lenka :: 2001"/>
    <x v="0"/>
    <x v="1"/>
    <x v="0"/>
    <x v="26"/>
    <x v="8"/>
    <x v="12"/>
    <x v="0"/>
    <x v="2"/>
    <m/>
    <d v="1899-12-30T00:00:35"/>
    <m/>
    <n v="1"/>
    <x v="9"/>
    <x v="26"/>
    <s v="-"/>
    <s v="ne"/>
    <s v="-"/>
    <n v="0"/>
  </r>
  <r>
    <s v="2009 :: Krnínský Petr :: 2000"/>
    <x v="0"/>
    <x v="1"/>
    <x v="0"/>
    <x v="27"/>
    <x v="14"/>
    <x v="17"/>
    <x v="1"/>
    <x v="2"/>
    <m/>
    <d v="1899-12-30T00:00:32"/>
    <m/>
    <n v="2"/>
    <x v="9"/>
    <x v="27"/>
    <s v="-"/>
    <s v="ne"/>
    <s v="-"/>
    <n v="0"/>
  </r>
  <r>
    <s v="2009 :: Kučerová Klára :: 1999"/>
    <x v="0"/>
    <x v="1"/>
    <x v="0"/>
    <x v="28"/>
    <x v="4"/>
    <x v="17"/>
    <x v="0"/>
    <x v="5"/>
    <m/>
    <d v="1899-12-30T00:01:13"/>
    <m/>
    <n v="2"/>
    <x v="9"/>
    <x v="28"/>
    <s v="-"/>
    <s v="ne"/>
    <s v="-"/>
    <n v="0"/>
  </r>
  <r>
    <s v="2009 :: Lhotský Miloslav :: 1997"/>
    <x v="0"/>
    <x v="1"/>
    <x v="0"/>
    <x v="29"/>
    <x v="16"/>
    <x v="11"/>
    <x v="1"/>
    <x v="6"/>
    <m/>
    <d v="1899-12-30T00:02:06"/>
    <m/>
    <n v="3"/>
    <x v="10"/>
    <x v="29"/>
    <s v="-"/>
    <s v="ne"/>
    <s v="-"/>
    <n v="0"/>
  </r>
  <r>
    <s v="2009 :: Ločárek Mirek :: 2002"/>
    <x v="0"/>
    <x v="1"/>
    <x v="0"/>
    <x v="30"/>
    <x v="11"/>
    <x v="18"/>
    <x v="1"/>
    <x v="2"/>
    <m/>
    <d v="1899-12-30T00:00:39"/>
    <m/>
    <n v="4"/>
    <x v="10"/>
    <x v="30"/>
    <s v="-"/>
    <s v="ne"/>
    <s v="-"/>
    <n v="0"/>
  </r>
  <r>
    <s v="2009 :: Lukš Jan :: 1998"/>
    <x v="0"/>
    <x v="1"/>
    <x v="0"/>
    <x v="31"/>
    <x v="17"/>
    <x v="19"/>
    <x v="1"/>
    <x v="6"/>
    <m/>
    <d v="1899-12-30T00:01:51"/>
    <m/>
    <n v="1"/>
    <x v="10"/>
    <x v="31"/>
    <s v="-"/>
    <s v="ne"/>
    <s v="-"/>
    <n v="0"/>
  </r>
  <r>
    <s v="2009 :: Lukšová Kristýna :: 1996"/>
    <x v="0"/>
    <x v="1"/>
    <x v="0"/>
    <x v="32"/>
    <x v="18"/>
    <x v="19"/>
    <x v="0"/>
    <x v="6"/>
    <m/>
    <d v="1899-12-30T00:01:46"/>
    <m/>
    <n v="2"/>
    <x v="10"/>
    <x v="32"/>
    <s v="-"/>
    <s v="ne"/>
    <s v="-"/>
    <n v="0"/>
  </r>
  <r>
    <s v="2009 :: Lukšová Natálka :: 2003"/>
    <x v="0"/>
    <x v="1"/>
    <x v="1"/>
    <x v="33"/>
    <x v="19"/>
    <x v="19"/>
    <x v="0"/>
    <x v="1"/>
    <m/>
    <d v="1899-12-30T00:00:47"/>
    <m/>
    <n v="1"/>
    <x v="10"/>
    <x v="33"/>
    <s v="-"/>
    <s v="ne"/>
    <s v="-"/>
    <n v="0"/>
  </r>
  <r>
    <s v="2009 :: Mach Karel :: 2001"/>
    <x v="0"/>
    <x v="1"/>
    <x v="0"/>
    <x v="34"/>
    <x v="8"/>
    <x v="12"/>
    <x v="1"/>
    <x v="2"/>
    <m/>
    <d v="1899-12-30T00:00:30"/>
    <m/>
    <n v="1"/>
    <x v="3"/>
    <x v="34"/>
    <s v="-"/>
    <s v="ne"/>
    <s v="-"/>
    <n v="0"/>
  </r>
  <r>
    <s v="2009 :: Mašek František :: 2005"/>
    <x v="0"/>
    <x v="1"/>
    <x v="0"/>
    <x v="35"/>
    <x v="15"/>
    <x v="15"/>
    <x v="1"/>
    <x v="1"/>
    <m/>
    <d v="1899-12-30T00:01:22"/>
    <m/>
    <n v="7"/>
    <x v="3"/>
    <x v="35"/>
    <s v="-"/>
    <s v="ne"/>
    <s v="-"/>
    <n v="0"/>
  </r>
  <r>
    <s v="2009 :: Mihalik David :: 1996"/>
    <x v="0"/>
    <x v="1"/>
    <x v="0"/>
    <x v="36"/>
    <x v="18"/>
    <x v="20"/>
    <x v="1"/>
    <x v="6"/>
    <m/>
    <d v="1899-12-30T00:01:52"/>
    <m/>
    <n v="2"/>
    <x v="3"/>
    <x v="36"/>
    <s v="-"/>
    <s v="ne"/>
    <s v="-"/>
    <n v="0"/>
  </r>
  <r>
    <s v="2009 :: Mihalik Zdeněk :: 1991"/>
    <x v="0"/>
    <x v="1"/>
    <x v="0"/>
    <x v="37"/>
    <x v="13"/>
    <x v="20"/>
    <x v="1"/>
    <x v="4"/>
    <m/>
    <d v="1899-12-30T00:08:06"/>
    <m/>
    <n v="6"/>
    <x v="3"/>
    <x v="37"/>
    <s v="-"/>
    <s v="ne"/>
    <s v="-"/>
    <n v="0"/>
  </r>
  <r>
    <s v="2009 :: Mikšl Rostislav :: 2005"/>
    <x v="0"/>
    <x v="1"/>
    <x v="0"/>
    <x v="38"/>
    <x v="15"/>
    <x v="0"/>
    <x v="1"/>
    <x v="1"/>
    <m/>
    <d v="1899-12-30T00:00:58"/>
    <m/>
    <n v="4"/>
    <x v="3"/>
    <x v="38"/>
    <s v="-"/>
    <s v="ne"/>
    <s v="-"/>
    <n v="0"/>
  </r>
  <r>
    <s v="2009 :: Nováková Kristýna :: 2006"/>
    <x v="0"/>
    <x v="1"/>
    <x v="0"/>
    <x v="39"/>
    <x v="7"/>
    <x v="13"/>
    <x v="0"/>
    <x v="1"/>
    <m/>
    <d v="1899-12-30T00:01:35"/>
    <m/>
    <n v="9"/>
    <x v="11"/>
    <x v="39"/>
    <s v="-"/>
    <s v="ne"/>
    <s v="-"/>
    <n v="0"/>
  </r>
  <r>
    <s v="2009 :: Nováková Markéta :: 2003"/>
    <x v="0"/>
    <x v="1"/>
    <x v="0"/>
    <x v="40"/>
    <x v="19"/>
    <x v="13"/>
    <x v="0"/>
    <x v="1"/>
    <m/>
    <d v="1899-12-30T00:00:55"/>
    <m/>
    <n v="5"/>
    <x v="11"/>
    <x v="40"/>
    <s v="-"/>
    <s v="ne"/>
    <s v="-"/>
    <n v="0"/>
  </r>
  <r>
    <s v="2009 :: Nováková Týnka :: 2003"/>
    <x v="0"/>
    <x v="1"/>
    <x v="0"/>
    <x v="41"/>
    <x v="19"/>
    <x v="15"/>
    <x v="0"/>
    <x v="1"/>
    <m/>
    <d v="1899-12-30T00:00:46"/>
    <m/>
    <n v="2"/>
    <x v="11"/>
    <x v="41"/>
    <s v="-"/>
    <s v="ne"/>
    <s v="-"/>
    <n v="0"/>
  </r>
  <r>
    <s v="2009 :: Papoušek Lukáš :: 1990"/>
    <x v="0"/>
    <x v="1"/>
    <x v="0"/>
    <x v="42"/>
    <x v="1"/>
    <x v="8"/>
    <x v="1"/>
    <x v="4"/>
    <m/>
    <d v="1899-12-30T00:06:51"/>
    <m/>
    <n v="1"/>
    <x v="12"/>
    <x v="42"/>
    <s v="-"/>
    <s v="ne"/>
    <s v="-"/>
    <n v="0"/>
  </r>
  <r>
    <s v="2009 :: Petroušková Zuzana :: 2004"/>
    <x v="0"/>
    <x v="1"/>
    <x v="0"/>
    <x v="43"/>
    <x v="10"/>
    <x v="15"/>
    <x v="0"/>
    <x v="1"/>
    <m/>
    <d v="1899-12-30T00:01:01"/>
    <m/>
    <n v="6"/>
    <x v="12"/>
    <x v="43"/>
    <s v="-"/>
    <s v="ne"/>
    <s v="-"/>
    <n v="0"/>
  </r>
  <r>
    <s v="2009 :: Plosz Lukáš :: 1993"/>
    <x v="0"/>
    <x v="1"/>
    <x v="0"/>
    <x v="44"/>
    <x v="20"/>
    <x v="11"/>
    <x v="1"/>
    <x v="4"/>
    <m/>
    <d v="1899-12-30T00:08:05"/>
    <m/>
    <n v="5"/>
    <x v="12"/>
    <x v="44"/>
    <s v="-"/>
    <s v="ne"/>
    <s v="-"/>
    <n v="0"/>
  </r>
  <r>
    <s v="2009 :: Rada Josef :: 2000"/>
    <x v="0"/>
    <x v="1"/>
    <x v="0"/>
    <x v="45"/>
    <x v="14"/>
    <x v="6"/>
    <x v="1"/>
    <x v="2"/>
    <s v="ověřit rok narození!"/>
    <d v="1899-12-30T00:00:39"/>
    <m/>
    <n v="5"/>
    <x v="13"/>
    <x v="45"/>
    <s v="-"/>
    <s v="ne"/>
    <s v="-"/>
    <n v="0"/>
  </r>
  <r>
    <s v="2009 :: Radová Kristýna :: 1999"/>
    <x v="0"/>
    <x v="1"/>
    <x v="0"/>
    <x v="46"/>
    <x v="4"/>
    <x v="17"/>
    <x v="0"/>
    <x v="5"/>
    <m/>
    <d v="1899-12-30T00:01:15"/>
    <m/>
    <n v="3"/>
    <x v="13"/>
    <x v="46"/>
    <s v="-"/>
    <s v="ne"/>
    <s v="-"/>
    <n v="0"/>
  </r>
  <r>
    <s v="2009 :: Salva Petr :: 1993"/>
    <x v="0"/>
    <x v="1"/>
    <x v="0"/>
    <x v="47"/>
    <x v="20"/>
    <x v="11"/>
    <x v="1"/>
    <x v="4"/>
    <m/>
    <d v="1899-12-30T00:07:18"/>
    <m/>
    <n v="3"/>
    <x v="4"/>
    <x v="47"/>
    <s v="-"/>
    <s v="ne"/>
    <s v="-"/>
    <n v="0"/>
  </r>
  <r>
    <s v="2009 :: Salvová Marcela :: 1996"/>
    <x v="0"/>
    <x v="1"/>
    <x v="0"/>
    <x v="48"/>
    <x v="18"/>
    <x v="11"/>
    <x v="0"/>
    <x v="6"/>
    <s v="ověřit rok narození!"/>
    <d v="1899-12-30T00:02:43"/>
    <m/>
    <n v="3"/>
    <x v="4"/>
    <x v="48"/>
    <s v="-"/>
    <s v="ne"/>
    <s v="-"/>
    <n v="0"/>
  </r>
  <r>
    <s v="2009 :: Tomka Bartoloměj :: 1994"/>
    <x v="0"/>
    <x v="1"/>
    <x v="0"/>
    <x v="49"/>
    <x v="9"/>
    <x v="21"/>
    <x v="1"/>
    <x v="3"/>
    <m/>
    <d v="1899-12-30T00:04:19"/>
    <m/>
    <n v="1"/>
    <x v="14"/>
    <x v="49"/>
    <s v="-"/>
    <s v="ne"/>
    <s v="-"/>
    <n v="0"/>
  </r>
  <r>
    <s v="2009 :: Toncarová Barbora :: 2001"/>
    <x v="0"/>
    <x v="1"/>
    <x v="0"/>
    <x v="50"/>
    <x v="8"/>
    <x v="19"/>
    <x v="0"/>
    <x v="2"/>
    <s v="ověřit rok narození!"/>
    <d v="1899-12-30T00:00:38"/>
    <m/>
    <n v="3"/>
    <x v="14"/>
    <x v="50"/>
    <s v="-"/>
    <s v="ne"/>
    <s v="-"/>
    <n v="0"/>
  </r>
  <r>
    <s v="2009 :: Tunhofer Jan :: 1994"/>
    <x v="0"/>
    <x v="1"/>
    <x v="0"/>
    <x v="51"/>
    <x v="9"/>
    <x v="11"/>
    <x v="1"/>
    <x v="3"/>
    <m/>
    <d v="1899-12-30T00:05:43"/>
    <m/>
    <n v="3"/>
    <x v="14"/>
    <x v="51"/>
    <s v="-"/>
    <s v="ne"/>
    <s v="-"/>
    <n v="0"/>
  </r>
  <r>
    <s v="2009 :: Turz Jan :: 2006"/>
    <x v="0"/>
    <x v="1"/>
    <x v="0"/>
    <x v="52"/>
    <x v="7"/>
    <x v="22"/>
    <x v="1"/>
    <x v="1"/>
    <m/>
    <d v="1899-12-30T00:01:22"/>
    <m/>
    <n v="6"/>
    <x v="14"/>
    <x v="52"/>
    <s v="-"/>
    <s v="ne"/>
    <s v="-"/>
    <n v="0"/>
  </r>
  <r>
    <s v="2009 :: Tvrzová Gabriela :: 2002"/>
    <x v="0"/>
    <x v="1"/>
    <x v="0"/>
    <x v="53"/>
    <x v="11"/>
    <x v="22"/>
    <x v="0"/>
    <x v="2"/>
    <m/>
    <d v="1899-12-30T00:00:37"/>
    <m/>
    <n v="2"/>
    <x v="14"/>
    <x v="53"/>
    <s v="-"/>
    <s v="ne"/>
    <s v="-"/>
    <n v="0"/>
  </r>
  <r>
    <s v="2009 :: Tvrzová Veronika :: 1999"/>
    <x v="0"/>
    <x v="1"/>
    <x v="0"/>
    <x v="54"/>
    <x v="4"/>
    <x v="22"/>
    <x v="0"/>
    <x v="5"/>
    <m/>
    <d v="1899-12-30T00:01:06"/>
    <m/>
    <n v="1"/>
    <x v="14"/>
    <x v="54"/>
    <s v="-"/>
    <s v="ne"/>
    <s v="-"/>
    <n v="0"/>
  </r>
  <r>
    <s v="2009 :: Vaněček David :: 1999"/>
    <x v="0"/>
    <x v="1"/>
    <x v="0"/>
    <x v="55"/>
    <x v="4"/>
    <x v="12"/>
    <x v="1"/>
    <x v="5"/>
    <m/>
    <d v="1899-12-30T00:01:15"/>
    <m/>
    <n v="1"/>
    <x v="15"/>
    <x v="55"/>
    <s v="-"/>
    <s v="ne"/>
    <s v="-"/>
    <n v="0"/>
  </r>
  <r>
    <s v="2009 :: Vašák Martin :: 1995"/>
    <x v="0"/>
    <x v="1"/>
    <x v="0"/>
    <x v="56"/>
    <x v="21"/>
    <x v="11"/>
    <x v="1"/>
    <x v="3"/>
    <m/>
    <d v="1899-12-30T00:05:43"/>
    <m/>
    <n v="4"/>
    <x v="15"/>
    <x v="56"/>
    <s v="-"/>
    <s v="ne"/>
    <s v="-"/>
    <n v="0"/>
  </r>
  <r>
    <s v="2009 :: Vodňanská Kristýna :: 1995"/>
    <x v="0"/>
    <x v="1"/>
    <x v="0"/>
    <x v="57"/>
    <x v="21"/>
    <x v="23"/>
    <x v="0"/>
    <x v="6"/>
    <m/>
    <d v="1899-12-30T00:01:41"/>
    <m/>
    <n v="1"/>
    <x v="15"/>
    <x v="57"/>
    <s v="-"/>
    <s v="ne"/>
    <s v="-"/>
    <n v="0"/>
  </r>
  <r>
    <s v="2009 :: Welserová Karolína :: 2005"/>
    <x v="0"/>
    <x v="1"/>
    <x v="0"/>
    <x v="58"/>
    <x v="15"/>
    <x v="24"/>
    <x v="0"/>
    <x v="1"/>
    <m/>
    <d v="1899-12-30T00:01:03"/>
    <m/>
    <n v="7"/>
    <x v="16"/>
    <x v="58"/>
    <s v="-"/>
    <s v="ne"/>
    <s v="-"/>
    <n v="0"/>
  </r>
  <r>
    <s v="2009 :: Bubal Milan :: 1976"/>
    <x v="0"/>
    <x v="2"/>
    <x v="0"/>
    <x v="59"/>
    <x v="22"/>
    <x v="0"/>
    <x v="1"/>
    <x v="7"/>
    <m/>
    <d v="1899-12-30T01:11:40"/>
    <n v="17"/>
    <n v="10"/>
    <x v="0"/>
    <x v="59"/>
    <s v="-"/>
    <s v="ne"/>
    <s v="-"/>
    <n v="0"/>
  </r>
  <r>
    <s v="2009 :: Budil Roman :: 1969"/>
    <x v="0"/>
    <x v="2"/>
    <x v="0"/>
    <x v="60"/>
    <x v="23"/>
    <x v="25"/>
    <x v="1"/>
    <x v="8"/>
    <m/>
    <d v="1899-12-30T00:55:11"/>
    <n v="1"/>
    <n v="1"/>
    <x v="0"/>
    <x v="60"/>
    <s v="-"/>
    <s v="ne"/>
    <s v="-"/>
    <n v="0"/>
  </r>
  <r>
    <s v="2009 :: Candrová Jana :: 1975"/>
    <x v="0"/>
    <x v="2"/>
    <x v="0"/>
    <x v="61"/>
    <x v="24"/>
    <x v="26"/>
    <x v="0"/>
    <x v="7"/>
    <m/>
    <d v="1899-12-30T01:08:52"/>
    <n v="13"/>
    <n v="1"/>
    <x v="6"/>
    <x v="61"/>
    <s v="-"/>
    <s v="ne"/>
    <s v="-"/>
    <n v="0"/>
  </r>
  <r>
    <s v="2009 :: Čábelka Zbyněk :: 1977"/>
    <x v="0"/>
    <x v="2"/>
    <x v="0"/>
    <x v="62"/>
    <x v="25"/>
    <x v="27"/>
    <x v="1"/>
    <x v="7"/>
    <m/>
    <d v="1899-12-30T01:02:15"/>
    <n v="4"/>
    <n v="3"/>
    <x v="7"/>
    <x v="62"/>
    <s v="-"/>
    <s v="ne"/>
    <s v="-"/>
    <n v="0"/>
  </r>
  <r>
    <s v="2009 :: Čaloud Milan :: 1969"/>
    <x v="0"/>
    <x v="2"/>
    <x v="0"/>
    <x v="63"/>
    <x v="23"/>
    <x v="28"/>
    <x v="1"/>
    <x v="8"/>
    <m/>
    <d v="1899-12-30T01:13:45"/>
    <n v="19"/>
    <n v="4"/>
    <x v="7"/>
    <x v="63"/>
    <s v="-"/>
    <s v="ne"/>
    <s v="-"/>
    <n v="0"/>
  </r>
  <r>
    <s v="2009 :: Hebík Štěpán :: 1989"/>
    <x v="0"/>
    <x v="2"/>
    <x v="0"/>
    <x v="64"/>
    <x v="26"/>
    <x v="29"/>
    <x v="1"/>
    <x v="7"/>
    <m/>
    <d v="1899-12-30T01:05:41"/>
    <n v="9"/>
    <n v="7"/>
    <x v="17"/>
    <x v="64"/>
    <s v="-"/>
    <s v="ne"/>
    <s v="-"/>
    <n v="0"/>
  </r>
  <r>
    <s v="2009 :: Huspeka Miroslav :: 1959"/>
    <x v="0"/>
    <x v="2"/>
    <x v="0"/>
    <x v="65"/>
    <x v="27"/>
    <x v="10"/>
    <x v="1"/>
    <x v="9"/>
    <m/>
    <d v="1899-12-30T01:09:23"/>
    <n v="14"/>
    <n v="3"/>
    <x v="17"/>
    <x v="65"/>
    <s v="-"/>
    <s v="ne"/>
    <s v="-"/>
    <n v="0"/>
  </r>
  <r>
    <s v="2009 :: Janoušek Hynek :: 1977"/>
    <x v="0"/>
    <x v="2"/>
    <x v="0"/>
    <x v="66"/>
    <x v="25"/>
    <x v="30"/>
    <x v="1"/>
    <x v="7"/>
    <m/>
    <d v="1899-12-30T01:05:42"/>
    <n v="10"/>
    <n v="8"/>
    <x v="18"/>
    <x v="66"/>
    <s v="-"/>
    <s v="ne"/>
    <s v="-"/>
    <n v="0"/>
  </r>
  <r>
    <s v="2009 :: Krčka Bohuslav :: 1959"/>
    <x v="0"/>
    <x v="2"/>
    <x v="0"/>
    <x v="67"/>
    <x v="27"/>
    <x v="28"/>
    <x v="1"/>
    <x v="9"/>
    <m/>
    <d v="1899-12-30T01:12:17"/>
    <n v="18"/>
    <n v="4"/>
    <x v="9"/>
    <x v="67"/>
    <s v="-"/>
    <s v="ne"/>
    <s v="-"/>
    <n v="0"/>
  </r>
  <r>
    <s v="2009 :: Majstr Jiří :: 1979"/>
    <x v="0"/>
    <x v="2"/>
    <x v="0"/>
    <x v="68"/>
    <x v="2"/>
    <x v="0"/>
    <x v="1"/>
    <x v="7"/>
    <m/>
    <d v="1899-12-30T01:04:32"/>
    <n v="6"/>
    <n v="4"/>
    <x v="3"/>
    <x v="68"/>
    <s v="-"/>
    <s v="ne"/>
    <s v="-"/>
    <n v="0"/>
  </r>
  <r>
    <s v="2009 :: Mikolášek Arnošt :: 1965"/>
    <x v="0"/>
    <x v="2"/>
    <x v="0"/>
    <x v="69"/>
    <x v="28"/>
    <x v="31"/>
    <x v="1"/>
    <x v="8"/>
    <m/>
    <d v="1899-12-30T01:17:39"/>
    <n v="22"/>
    <n v="5"/>
    <x v="3"/>
    <x v="69"/>
    <s v="-"/>
    <s v="ne"/>
    <s v="-"/>
    <n v="0"/>
  </r>
  <r>
    <s v="2009 :: Mikšl Rostislav :: 1972"/>
    <x v="0"/>
    <x v="2"/>
    <x v="0"/>
    <x v="38"/>
    <x v="29"/>
    <x v="0"/>
    <x v="1"/>
    <x v="7"/>
    <m/>
    <d v="1899-12-30T01:04:37"/>
    <n v="7"/>
    <n v="5"/>
    <x v="3"/>
    <x v="70"/>
    <s v="-"/>
    <s v="ne"/>
    <s v="-"/>
    <n v="0"/>
  </r>
  <r>
    <s v="2009 :: Mikšovský Zdeněk :: 1945"/>
    <x v="0"/>
    <x v="2"/>
    <x v="0"/>
    <x v="70"/>
    <x v="30"/>
    <x v="22"/>
    <x v="1"/>
    <x v="9"/>
    <m/>
    <d v="1899-12-30T01:17:04"/>
    <n v="21"/>
    <n v="6"/>
    <x v="3"/>
    <x v="71"/>
    <s v="-"/>
    <s v="ne"/>
    <s v="-"/>
    <n v="0"/>
  </r>
  <r>
    <s v="2009 :: Mražík Karel :: 1959"/>
    <x v="0"/>
    <x v="2"/>
    <x v="0"/>
    <x v="71"/>
    <x v="27"/>
    <x v="8"/>
    <x v="1"/>
    <x v="9"/>
    <m/>
    <d v="1899-12-30T01:25:14"/>
    <n v="23"/>
    <n v="7"/>
    <x v="3"/>
    <x v="72"/>
    <s v="-"/>
    <s v="ne"/>
    <s v="-"/>
    <n v="0"/>
  </r>
  <r>
    <s v="2009 :: Palkovič Vladislav :: 1939"/>
    <x v="0"/>
    <x v="2"/>
    <x v="0"/>
    <x v="72"/>
    <x v="5"/>
    <x v="28"/>
    <x v="1"/>
    <x v="9"/>
    <m/>
    <d v="1899-12-30T01:16:09"/>
    <n v="20"/>
    <n v="5"/>
    <x v="12"/>
    <x v="73"/>
    <s v="-"/>
    <s v="ne"/>
    <s v="-"/>
    <n v="0"/>
  </r>
  <r>
    <s v="2009 :: Petrou Jan :: 1964"/>
    <x v="0"/>
    <x v="2"/>
    <x v="0"/>
    <x v="73"/>
    <x v="31"/>
    <x v="32"/>
    <x v="1"/>
    <x v="8"/>
    <m/>
    <d v="1899-12-30T01:06:44"/>
    <n v="11"/>
    <n v="2"/>
    <x v="12"/>
    <x v="74"/>
    <s v="-"/>
    <s v="ne"/>
    <s v="-"/>
    <n v="0"/>
  </r>
  <r>
    <s v="2009 :: Růžička Karel :: 1952"/>
    <x v="0"/>
    <x v="2"/>
    <x v="0"/>
    <x v="74"/>
    <x v="32"/>
    <x v="33"/>
    <x v="1"/>
    <x v="9"/>
    <s v="přesný čas není znám"/>
    <d v="1899-12-30T01:30:00"/>
    <n v="24"/>
    <n v="8"/>
    <x v="13"/>
    <x v="75"/>
    <s v="-"/>
    <s v="ne"/>
    <s v="-"/>
    <n v="0"/>
  </r>
  <r>
    <s v="2009 :: Sládek Daniel :: 1971"/>
    <x v="0"/>
    <x v="2"/>
    <x v="0"/>
    <x v="75"/>
    <x v="33"/>
    <x v="0"/>
    <x v="1"/>
    <x v="7"/>
    <m/>
    <d v="1899-12-30T01:05:13"/>
    <n v="8"/>
    <n v="6"/>
    <x v="4"/>
    <x v="76"/>
    <s v="-"/>
    <s v="ne"/>
    <s v="-"/>
    <n v="0"/>
  </r>
  <r>
    <s v="2009 :: Svoboda Václav :: 1949"/>
    <x v="0"/>
    <x v="2"/>
    <x v="0"/>
    <x v="76"/>
    <x v="34"/>
    <x v="34"/>
    <x v="1"/>
    <x v="9"/>
    <m/>
    <d v="1899-12-30T01:08:10"/>
    <n v="12"/>
    <n v="2"/>
    <x v="4"/>
    <x v="77"/>
    <s v="-"/>
    <s v="ne"/>
    <s v="-"/>
    <n v="0"/>
  </r>
  <r>
    <s v="2009 :: Šlajs Štěpán :: 1980"/>
    <x v="0"/>
    <x v="2"/>
    <x v="0"/>
    <x v="77"/>
    <x v="35"/>
    <x v="8"/>
    <x v="1"/>
    <x v="7"/>
    <m/>
    <d v="1899-12-30T01:11:29"/>
    <n v="16"/>
    <n v="9"/>
    <x v="19"/>
    <x v="78"/>
    <s v="-"/>
    <s v="ne"/>
    <s v="-"/>
    <n v="0"/>
  </r>
  <r>
    <s v="2009 :: Tík František :: 1957"/>
    <x v="0"/>
    <x v="2"/>
    <x v="0"/>
    <x v="78"/>
    <x v="36"/>
    <x v="35"/>
    <x v="1"/>
    <x v="9"/>
    <m/>
    <d v="1899-12-30T01:03:23"/>
    <n v="5"/>
    <n v="1"/>
    <x v="14"/>
    <x v="79"/>
    <s v="-"/>
    <s v="ne"/>
    <s v="-"/>
    <n v="0"/>
  </r>
  <r>
    <s v="2009 :: Turek Jiří :: 1970"/>
    <x v="0"/>
    <x v="2"/>
    <x v="0"/>
    <x v="79"/>
    <x v="37"/>
    <x v="36"/>
    <x v="1"/>
    <x v="7"/>
    <m/>
    <d v="1899-12-30T01:00:32"/>
    <n v="3"/>
    <n v="2"/>
    <x v="14"/>
    <x v="80"/>
    <s v="-"/>
    <s v="ne"/>
    <s v="-"/>
    <n v="0"/>
  </r>
  <r>
    <s v="2009 :: Vejvara Pavel :: 1979"/>
    <x v="0"/>
    <x v="2"/>
    <x v="0"/>
    <x v="80"/>
    <x v="2"/>
    <x v="37"/>
    <x v="1"/>
    <x v="7"/>
    <m/>
    <d v="1899-12-30T00:59:40"/>
    <n v="2"/>
    <n v="1"/>
    <x v="15"/>
    <x v="81"/>
    <s v="-"/>
    <s v="ne"/>
    <s v="-"/>
    <n v="0"/>
  </r>
  <r>
    <s v="2009 :: Voráček Karel :: 1962"/>
    <x v="0"/>
    <x v="2"/>
    <x v="0"/>
    <x v="81"/>
    <x v="38"/>
    <x v="33"/>
    <x v="1"/>
    <x v="8"/>
    <m/>
    <d v="1899-12-30T01:11:09"/>
    <n v="15"/>
    <n v="3"/>
    <x v="15"/>
    <x v="82"/>
    <s v="-"/>
    <s v="ne"/>
    <s v="-"/>
    <n v="0"/>
  </r>
  <r>
    <s v="2010 :: Kolářová Martina :: 1972"/>
    <x v="1"/>
    <x v="0"/>
    <x v="0"/>
    <x v="82"/>
    <x v="29"/>
    <x v="8"/>
    <x v="0"/>
    <x v="0"/>
    <m/>
    <d v="1899-12-30T00:28:50"/>
    <n v="9"/>
    <n v="1"/>
    <x v="9"/>
    <x v="83"/>
    <s v="-"/>
    <s v="ne"/>
    <s v="-"/>
    <n v="0"/>
  </r>
  <r>
    <s v="2010 :: Krčka Bohuslav :: 1959"/>
    <x v="1"/>
    <x v="0"/>
    <x v="0"/>
    <x v="67"/>
    <x v="27"/>
    <x v="28"/>
    <x v="1"/>
    <x v="0"/>
    <m/>
    <d v="1899-12-30T00:20:58"/>
    <n v="4"/>
    <n v="4"/>
    <x v="9"/>
    <x v="67"/>
    <s v="-"/>
    <s v="ne"/>
    <s v="-"/>
    <n v="1"/>
  </r>
  <r>
    <s v="2010 :: Lavička Jan :: 1991"/>
    <x v="1"/>
    <x v="0"/>
    <x v="0"/>
    <x v="83"/>
    <x v="13"/>
    <x v="38"/>
    <x v="1"/>
    <x v="0"/>
    <m/>
    <d v="1899-12-30T00:52:00"/>
    <n v="12"/>
    <n v="10"/>
    <x v="10"/>
    <x v="84"/>
    <s v="-"/>
    <s v="ne"/>
    <s v="-"/>
    <n v="0"/>
  </r>
  <r>
    <s v="2010 :: Lavičková Květuše :: 1953"/>
    <x v="1"/>
    <x v="0"/>
    <x v="0"/>
    <x v="84"/>
    <x v="3"/>
    <x v="38"/>
    <x v="0"/>
    <x v="0"/>
    <m/>
    <d v="1899-12-30T00:52:07"/>
    <n v="13"/>
    <n v="3"/>
    <x v="10"/>
    <x v="85"/>
    <s v="-"/>
    <s v="ne"/>
    <s v="-"/>
    <n v="0"/>
  </r>
  <r>
    <s v="2010 :: Mikšl Miroslav :: 1999"/>
    <x v="1"/>
    <x v="0"/>
    <x v="0"/>
    <x v="4"/>
    <x v="4"/>
    <x v="0"/>
    <x v="1"/>
    <x v="0"/>
    <m/>
    <d v="1899-12-30T00:22:05"/>
    <n v="5"/>
    <n v="5"/>
    <x v="3"/>
    <x v="4"/>
    <s v="-"/>
    <s v="ne"/>
    <s v="-"/>
    <n v="1"/>
  </r>
  <r>
    <s v="2010 :: Mora Bedřich :: 1971"/>
    <x v="1"/>
    <x v="0"/>
    <x v="0"/>
    <x v="85"/>
    <x v="33"/>
    <x v="11"/>
    <x v="1"/>
    <x v="0"/>
    <m/>
    <d v="1899-12-30T00:24:50"/>
    <n v="7"/>
    <n v="7"/>
    <x v="3"/>
    <x v="86"/>
    <s v="-"/>
    <s v="ne"/>
    <s v="-"/>
    <n v="0"/>
  </r>
  <r>
    <s v="2010 :: Německá Klára :: 1994"/>
    <x v="1"/>
    <x v="0"/>
    <x v="0"/>
    <x v="86"/>
    <x v="9"/>
    <x v="11"/>
    <x v="0"/>
    <x v="0"/>
    <m/>
    <d v="1899-12-30T00:35:44"/>
    <n v="11"/>
    <n v="2"/>
    <x v="11"/>
    <x v="87"/>
    <s v="-"/>
    <s v="ne"/>
    <s v="-"/>
    <n v="0"/>
  </r>
  <r>
    <s v="2010 :: Papoušek Lukáš :: 1990"/>
    <x v="1"/>
    <x v="0"/>
    <x v="0"/>
    <x v="42"/>
    <x v="1"/>
    <x v="8"/>
    <x v="1"/>
    <x v="0"/>
    <m/>
    <d v="1899-12-30T00:23:07"/>
    <n v="6"/>
    <n v="6"/>
    <x v="12"/>
    <x v="42"/>
    <s v="-"/>
    <s v="ne"/>
    <s v="-"/>
    <n v="1"/>
  </r>
  <r>
    <s v="2010 :: Simbartl Pavel :: 1968"/>
    <x v="1"/>
    <x v="0"/>
    <x v="0"/>
    <x v="87"/>
    <x v="39"/>
    <x v="39"/>
    <x v="1"/>
    <x v="0"/>
    <m/>
    <d v="1899-12-30T00:18:20"/>
    <n v="1"/>
    <n v="1"/>
    <x v="4"/>
    <x v="88"/>
    <s v="-"/>
    <s v="ne"/>
    <s v="-"/>
    <n v="0"/>
  </r>
  <r>
    <s v="2010 :: Sýkora Jaromír :: 1978"/>
    <x v="1"/>
    <x v="0"/>
    <x v="0"/>
    <x v="88"/>
    <x v="6"/>
    <x v="40"/>
    <x v="1"/>
    <x v="0"/>
    <m/>
    <d v="1899-12-30T00:29:34"/>
    <n v="10"/>
    <n v="9"/>
    <x v="4"/>
    <x v="89"/>
    <s v="-"/>
    <s v="ne"/>
    <s v="-"/>
    <n v="0"/>
  </r>
  <r>
    <s v="2010 :: Ungerman Jan :: 1961"/>
    <x v="1"/>
    <x v="0"/>
    <x v="0"/>
    <x v="89"/>
    <x v="40"/>
    <x v="41"/>
    <x v="1"/>
    <x v="0"/>
    <m/>
    <d v="1899-12-30T00:18:25"/>
    <n v="2"/>
    <n v="2"/>
    <x v="20"/>
    <x v="90"/>
    <s v="-"/>
    <s v="ne"/>
    <s v="-"/>
    <n v="0"/>
  </r>
  <r>
    <s v="2010 :: Vopat Jan :: 1981"/>
    <x v="1"/>
    <x v="0"/>
    <x v="0"/>
    <x v="90"/>
    <x v="41"/>
    <x v="41"/>
    <x v="1"/>
    <x v="0"/>
    <m/>
    <d v="1899-12-30T00:18:34"/>
    <n v="3"/>
    <n v="3"/>
    <x v="15"/>
    <x v="91"/>
    <s v="-"/>
    <s v="ne"/>
    <s v="-"/>
    <n v="0"/>
  </r>
  <r>
    <s v="2010 :: Watzinger Herbert :: 1963"/>
    <x v="1"/>
    <x v="0"/>
    <x v="0"/>
    <x v="91"/>
    <x v="0"/>
    <x v="42"/>
    <x v="1"/>
    <x v="0"/>
    <m/>
    <d v="1899-12-30T00:26:07"/>
    <n v="8"/>
    <n v="8"/>
    <x v="16"/>
    <x v="92"/>
    <s v="-"/>
    <s v="ne"/>
    <s v="-"/>
    <n v="0"/>
  </r>
  <r>
    <s v="2010 :: Adámková Dominika :: 1996"/>
    <x v="1"/>
    <x v="1"/>
    <x v="0"/>
    <x v="92"/>
    <x v="18"/>
    <x v="43"/>
    <x v="0"/>
    <x v="10"/>
    <m/>
    <d v="1899-12-30T00:01:42"/>
    <m/>
    <n v="2"/>
    <x v="21"/>
    <x v="93"/>
    <s v="-"/>
    <s v="ne"/>
    <s v="-"/>
    <n v="0"/>
  </r>
  <r>
    <s v="2010 :: Adámková Nicola :: 2005"/>
    <x v="1"/>
    <x v="1"/>
    <x v="0"/>
    <x v="93"/>
    <x v="15"/>
    <x v="43"/>
    <x v="0"/>
    <x v="1"/>
    <m/>
    <d v="1899-12-30T00:00:46"/>
    <m/>
    <n v="2"/>
    <x v="21"/>
    <x v="94"/>
    <s v="-"/>
    <s v="ne"/>
    <s v="-"/>
    <n v="0"/>
  </r>
  <r>
    <s v="2010 :: Andršová Eliška :: 1998"/>
    <x v="1"/>
    <x v="1"/>
    <x v="0"/>
    <x v="94"/>
    <x v="17"/>
    <x v="44"/>
    <x v="0"/>
    <x v="11"/>
    <m/>
    <d v="1899-12-30T00:01:10"/>
    <m/>
    <n v="4"/>
    <x v="21"/>
    <x v="95"/>
    <s v="-"/>
    <s v="ne"/>
    <s v="-"/>
    <n v="0"/>
  </r>
  <r>
    <s v="2010 :: Ballák Petr :: 2005"/>
    <x v="1"/>
    <x v="1"/>
    <x v="0"/>
    <x v="95"/>
    <x v="15"/>
    <x v="5"/>
    <x v="1"/>
    <x v="1"/>
    <m/>
    <d v="1899-12-30T00:00:55"/>
    <m/>
    <n v="6"/>
    <x v="0"/>
    <x v="96"/>
    <s v="-"/>
    <s v="ne"/>
    <s v="-"/>
    <n v="0"/>
  </r>
  <r>
    <s v="2010 :: Balláková Barbora :: 2003"/>
    <x v="1"/>
    <x v="1"/>
    <x v="0"/>
    <x v="96"/>
    <x v="19"/>
    <x v="12"/>
    <x v="0"/>
    <x v="12"/>
    <m/>
    <d v="1899-12-30T00:01:16"/>
    <m/>
    <n v="5"/>
    <x v="0"/>
    <x v="97"/>
    <s v="-"/>
    <s v="ne"/>
    <s v="-"/>
    <n v="0"/>
  </r>
  <r>
    <s v="2010 :: Bělecká Žaneta :: 2004"/>
    <x v="1"/>
    <x v="1"/>
    <x v="0"/>
    <x v="10"/>
    <x v="10"/>
    <x v="45"/>
    <x v="0"/>
    <x v="1"/>
    <m/>
    <d v="1899-12-30T00:00:47"/>
    <m/>
    <n v="3"/>
    <x v="0"/>
    <x v="10"/>
    <s v="-"/>
    <s v="ne"/>
    <s v="-"/>
    <n v="1"/>
  </r>
  <r>
    <s v="2010 :: Beluská Eliška :: 2002"/>
    <x v="1"/>
    <x v="1"/>
    <x v="0"/>
    <x v="97"/>
    <x v="11"/>
    <x v="44"/>
    <x v="0"/>
    <x v="12"/>
    <s v="čas neznámý &gt;&gt; odhad"/>
    <d v="1899-12-30T00:01:30"/>
    <m/>
    <n v="9"/>
    <x v="0"/>
    <x v="98"/>
    <s v="-"/>
    <s v="ne"/>
    <s v="-"/>
    <n v="0"/>
  </r>
  <r>
    <s v="2010 :: Beluská Tereza :: 2003"/>
    <x v="1"/>
    <x v="1"/>
    <x v="0"/>
    <x v="98"/>
    <x v="19"/>
    <x v="44"/>
    <x v="0"/>
    <x v="12"/>
    <m/>
    <d v="1899-12-30T00:01:26"/>
    <m/>
    <n v="7"/>
    <x v="0"/>
    <x v="99"/>
    <s v="-"/>
    <s v="ne"/>
    <s v="-"/>
    <n v="0"/>
  </r>
  <r>
    <s v="2010 :: Bittner Michal :: 2006"/>
    <x v="1"/>
    <x v="1"/>
    <x v="0"/>
    <x v="99"/>
    <x v="7"/>
    <x v="46"/>
    <x v="1"/>
    <x v="1"/>
    <s v="čas neznámý &gt;&gt; odhad"/>
    <d v="1899-12-30T00:01:05"/>
    <m/>
    <n v="12"/>
    <x v="0"/>
    <x v="100"/>
    <s v="-"/>
    <s v="ne"/>
    <s v="-"/>
    <n v="0"/>
  </r>
  <r>
    <s v="2010 :: Cais František :: 1997"/>
    <x v="1"/>
    <x v="1"/>
    <x v="0"/>
    <x v="100"/>
    <x v="16"/>
    <x v="47"/>
    <x v="1"/>
    <x v="10"/>
    <m/>
    <d v="1899-12-30T00:01:38"/>
    <m/>
    <n v="1"/>
    <x v="6"/>
    <x v="101"/>
    <s v="-"/>
    <s v="ne"/>
    <s v="-"/>
    <n v="0"/>
  </r>
  <r>
    <s v="2010 :: Caisová Simona :: 2002"/>
    <x v="1"/>
    <x v="1"/>
    <x v="0"/>
    <x v="101"/>
    <x v="11"/>
    <x v="47"/>
    <x v="0"/>
    <x v="12"/>
    <m/>
    <d v="1899-12-30T00:01:10"/>
    <m/>
    <n v="1"/>
    <x v="6"/>
    <x v="102"/>
    <s v="-"/>
    <s v="ne"/>
    <s v="-"/>
    <n v="0"/>
  </r>
  <r>
    <s v="2010 :: Candra Tomáš :: 2004"/>
    <x v="1"/>
    <x v="1"/>
    <x v="0"/>
    <x v="13"/>
    <x v="10"/>
    <x v="10"/>
    <x v="1"/>
    <x v="1"/>
    <m/>
    <d v="1899-12-30T00:00:42"/>
    <m/>
    <n v="2"/>
    <x v="6"/>
    <x v="13"/>
    <s v="-"/>
    <s v="ne"/>
    <s v="-"/>
    <n v="1"/>
  </r>
  <r>
    <s v="2010 :: Candrová Michaela :: 2007"/>
    <x v="1"/>
    <x v="1"/>
    <x v="0"/>
    <x v="14"/>
    <x v="12"/>
    <x v="10"/>
    <x v="0"/>
    <x v="1"/>
    <s v="čas neznámý &gt;&gt; odhad"/>
    <d v="1899-12-30T00:01:02"/>
    <m/>
    <n v="9"/>
    <x v="6"/>
    <x v="14"/>
    <s v="-"/>
    <s v="ne"/>
    <s v="-"/>
    <n v="1"/>
  </r>
  <r>
    <s v="2010 :: Čapek Jaroslav :: 2002"/>
    <x v="1"/>
    <x v="1"/>
    <x v="0"/>
    <x v="102"/>
    <x v="11"/>
    <x v="48"/>
    <x v="1"/>
    <x v="12"/>
    <m/>
    <d v="1899-12-30T00:01:24"/>
    <m/>
    <n v="8"/>
    <x v="7"/>
    <x v="103"/>
    <s v="-"/>
    <s v="ne"/>
    <s v="-"/>
    <n v="0"/>
  </r>
  <r>
    <s v="2010 :: Čutka Václav :: 1991"/>
    <x v="1"/>
    <x v="1"/>
    <x v="0"/>
    <x v="15"/>
    <x v="13"/>
    <x v="8"/>
    <x v="1"/>
    <x v="13"/>
    <m/>
    <d v="1899-12-30T00:06:18"/>
    <m/>
    <n v="1"/>
    <x v="7"/>
    <x v="15"/>
    <s v="-"/>
    <s v="ne"/>
    <s v="-"/>
    <n v="1"/>
  </r>
  <r>
    <s v="2010 :: Dočekal Benjamín :: 2005"/>
    <x v="1"/>
    <x v="1"/>
    <x v="0"/>
    <x v="18"/>
    <x v="15"/>
    <x v="49"/>
    <x v="1"/>
    <x v="1"/>
    <m/>
    <d v="1899-12-30T00:00:49"/>
    <m/>
    <n v="5"/>
    <x v="1"/>
    <x v="18"/>
    <s v="-"/>
    <s v="ne"/>
    <s v="-"/>
    <n v="1"/>
  </r>
  <r>
    <s v="2010 :: Feketová Noemi :: 2002"/>
    <x v="1"/>
    <x v="1"/>
    <x v="0"/>
    <x v="103"/>
    <x v="11"/>
    <x v="11"/>
    <x v="0"/>
    <x v="12"/>
    <s v="čas neznámý &gt;&gt; odhad"/>
    <d v="1899-12-30T00:01:33"/>
    <m/>
    <n v="12"/>
    <x v="2"/>
    <x v="104"/>
    <s v="-"/>
    <s v="ne"/>
    <s v="-"/>
    <n v="0"/>
  </r>
  <r>
    <s v="2010 :: Gazda Maxmilián :: 2002"/>
    <x v="1"/>
    <x v="1"/>
    <x v="0"/>
    <x v="21"/>
    <x v="11"/>
    <x v="18"/>
    <x v="1"/>
    <x v="12"/>
    <s v="čas neznámý &gt;&gt; odhad"/>
    <d v="1899-12-30T00:01:34"/>
    <m/>
    <n v="13"/>
    <x v="8"/>
    <x v="21"/>
    <s v="-"/>
    <s v="ne"/>
    <s v="-"/>
    <n v="1"/>
  </r>
  <r>
    <s v="2010 :: Gažík Ondra :: 2002"/>
    <x v="1"/>
    <x v="1"/>
    <x v="0"/>
    <x v="104"/>
    <x v="11"/>
    <x v="12"/>
    <x v="1"/>
    <x v="12"/>
    <m/>
    <d v="1899-12-30T00:01:15"/>
    <m/>
    <n v="5"/>
    <x v="8"/>
    <x v="105"/>
    <s v="-"/>
    <s v="ne"/>
    <s v="-"/>
    <n v="0"/>
  </r>
  <r>
    <s v="2010 :: Gažíková Natálie :: 1999"/>
    <x v="1"/>
    <x v="1"/>
    <x v="0"/>
    <x v="105"/>
    <x v="4"/>
    <x v="12"/>
    <x v="0"/>
    <x v="11"/>
    <m/>
    <d v="1899-12-30T00:01:06"/>
    <m/>
    <n v="1"/>
    <x v="8"/>
    <x v="106"/>
    <s v="-"/>
    <s v="ne"/>
    <s v="-"/>
    <n v="0"/>
  </r>
  <r>
    <s v="2010 :: Haluzická Kristýna :: 1997"/>
    <x v="1"/>
    <x v="1"/>
    <x v="0"/>
    <x v="106"/>
    <x v="16"/>
    <x v="46"/>
    <x v="0"/>
    <x v="10"/>
    <m/>
    <d v="1899-12-30T00:02:06"/>
    <m/>
    <n v="6"/>
    <x v="17"/>
    <x v="107"/>
    <s v="-"/>
    <s v="ne"/>
    <s v="-"/>
    <n v="0"/>
  </r>
  <r>
    <s v="2010 :: Chýna Radek :: 1992"/>
    <x v="1"/>
    <x v="1"/>
    <x v="0"/>
    <x v="107"/>
    <x v="42"/>
    <x v="8"/>
    <x v="1"/>
    <x v="13"/>
    <m/>
    <d v="1899-12-30T00:06:47"/>
    <m/>
    <n v="2"/>
    <x v="6"/>
    <x v="108"/>
    <s v="-"/>
    <s v="ne"/>
    <s v="-"/>
    <n v="0"/>
  </r>
  <r>
    <s v="2010 :: Janovská Nicola :: 2003"/>
    <x v="1"/>
    <x v="1"/>
    <x v="0"/>
    <x v="108"/>
    <x v="19"/>
    <x v="50"/>
    <x v="0"/>
    <x v="12"/>
    <s v="čas neznámý &gt;&gt; odhad"/>
    <d v="1899-12-30T00:01:31"/>
    <m/>
    <n v="10"/>
    <x v="18"/>
    <x v="109"/>
    <s v="-"/>
    <s v="ne"/>
    <s v="-"/>
    <n v="0"/>
  </r>
  <r>
    <s v="2010 :: Janovská Tereza :: 2005"/>
    <x v="1"/>
    <x v="1"/>
    <x v="0"/>
    <x v="109"/>
    <x v="15"/>
    <x v="16"/>
    <x v="0"/>
    <x v="1"/>
    <m/>
    <d v="1899-12-30T00:00:55"/>
    <m/>
    <n v="6"/>
    <x v="18"/>
    <x v="110"/>
    <s v="-"/>
    <s v="ne"/>
    <s v="-"/>
    <n v="0"/>
  </r>
  <r>
    <s v="2010 :: Kaiserová Tereza :: 2004"/>
    <x v="1"/>
    <x v="1"/>
    <x v="0"/>
    <x v="23"/>
    <x v="10"/>
    <x v="11"/>
    <x v="0"/>
    <x v="1"/>
    <m/>
    <d v="1899-12-30T00:00:51"/>
    <m/>
    <n v="5"/>
    <x v="9"/>
    <x v="23"/>
    <s v="-"/>
    <s v="ne"/>
    <s v="-"/>
    <n v="1"/>
  </r>
  <r>
    <s v="2010 :: Klopfová Lenka :: 2001"/>
    <x v="1"/>
    <x v="1"/>
    <x v="0"/>
    <x v="26"/>
    <x v="8"/>
    <x v="12"/>
    <x v="0"/>
    <x v="12"/>
    <m/>
    <d v="1899-12-30T00:01:20"/>
    <m/>
    <n v="6"/>
    <x v="9"/>
    <x v="26"/>
    <s v="-"/>
    <s v="ne"/>
    <s v="-"/>
    <n v="1"/>
  </r>
  <r>
    <s v="2010 :: Komárek Adam :: 2006"/>
    <x v="1"/>
    <x v="1"/>
    <x v="0"/>
    <x v="110"/>
    <x v="7"/>
    <x v="47"/>
    <x v="1"/>
    <x v="1"/>
    <s v="čas neznámý &gt;&gt; odhad"/>
    <d v="1899-12-30T00:01:01"/>
    <m/>
    <n v="8"/>
    <x v="9"/>
    <x v="111"/>
    <s v="-"/>
    <s v="ne"/>
    <s v="-"/>
    <n v="0"/>
  </r>
  <r>
    <s v="2010 :: Komárková Alice :: 2004"/>
    <x v="1"/>
    <x v="1"/>
    <x v="0"/>
    <x v="111"/>
    <x v="10"/>
    <x v="47"/>
    <x v="0"/>
    <x v="1"/>
    <m/>
    <d v="1899-12-30T00:00:45"/>
    <m/>
    <n v="1"/>
    <x v="9"/>
    <x v="112"/>
    <s v="-"/>
    <s v="ne"/>
    <s v="-"/>
    <n v="0"/>
  </r>
  <r>
    <s v="2010 :: Kopačková Kateřina :: 2001"/>
    <x v="1"/>
    <x v="1"/>
    <x v="0"/>
    <x v="112"/>
    <x v="8"/>
    <x v="18"/>
    <x v="0"/>
    <x v="12"/>
    <m/>
    <d v="1899-12-30T00:01:13"/>
    <m/>
    <n v="3"/>
    <x v="9"/>
    <x v="113"/>
    <s v="-"/>
    <s v="ne"/>
    <s v="-"/>
    <n v="0"/>
  </r>
  <r>
    <s v="2010 :: Koreš Tomáš :: 2002"/>
    <x v="1"/>
    <x v="1"/>
    <x v="0"/>
    <x v="113"/>
    <x v="11"/>
    <x v="18"/>
    <x v="1"/>
    <x v="12"/>
    <s v="čas neznámý &gt;&gt; odhad"/>
    <d v="1899-12-30T00:01:33"/>
    <m/>
    <n v="12"/>
    <x v="9"/>
    <x v="114"/>
    <s v="-"/>
    <s v="ne"/>
    <s v="-"/>
    <n v="0"/>
  </r>
  <r>
    <s v="2010 :: Krnínský Petr :: 2000"/>
    <x v="1"/>
    <x v="1"/>
    <x v="0"/>
    <x v="27"/>
    <x v="14"/>
    <x v="47"/>
    <x v="1"/>
    <x v="12"/>
    <m/>
    <d v="1899-12-30T00:01:13"/>
    <m/>
    <n v="4"/>
    <x v="9"/>
    <x v="27"/>
    <s v="-"/>
    <s v="ne"/>
    <s v="-"/>
    <n v="1"/>
  </r>
  <r>
    <s v="2010 :: Kubálková Jana :: 2004"/>
    <x v="1"/>
    <x v="1"/>
    <x v="0"/>
    <x v="114"/>
    <x v="10"/>
    <x v="47"/>
    <x v="0"/>
    <x v="1"/>
    <m/>
    <d v="1899-12-30T00:00:48"/>
    <m/>
    <n v="4"/>
    <x v="9"/>
    <x v="115"/>
    <s v="-"/>
    <s v="ne"/>
    <s v="-"/>
    <n v="0"/>
  </r>
  <r>
    <s v="2010 :: Lhotský Matěj :: 2003"/>
    <x v="1"/>
    <x v="1"/>
    <x v="0"/>
    <x v="115"/>
    <x v="19"/>
    <x v="17"/>
    <x v="1"/>
    <x v="12"/>
    <s v="čas neznámý &gt;&gt; odhad"/>
    <d v="1899-12-30T00:01:31"/>
    <m/>
    <n v="10"/>
    <x v="10"/>
    <x v="116"/>
    <s v="-"/>
    <s v="ne"/>
    <s v="-"/>
    <n v="0"/>
  </r>
  <r>
    <s v="2010 :: Ločárek Mirek :: 2002"/>
    <x v="1"/>
    <x v="1"/>
    <x v="0"/>
    <x v="30"/>
    <x v="11"/>
    <x v="18"/>
    <x v="1"/>
    <x v="12"/>
    <s v="čas neznámý &gt;&gt; odhad"/>
    <d v="1899-12-30T00:01:35"/>
    <m/>
    <n v="14"/>
    <x v="10"/>
    <x v="30"/>
    <s v="-"/>
    <s v="ne"/>
    <s v="-"/>
    <n v="1"/>
  </r>
  <r>
    <s v="2010 :: Lukšová Kristýna :: 1996"/>
    <x v="1"/>
    <x v="1"/>
    <x v="0"/>
    <x v="32"/>
    <x v="18"/>
    <x v="47"/>
    <x v="0"/>
    <x v="10"/>
    <m/>
    <d v="1899-12-30T00:01:39"/>
    <m/>
    <n v="1"/>
    <x v="10"/>
    <x v="32"/>
    <s v="-"/>
    <s v="ne"/>
    <s v="-"/>
    <n v="1"/>
  </r>
  <r>
    <s v="2010 :: Lukšová Natálka :: 2003"/>
    <x v="1"/>
    <x v="1"/>
    <x v="0"/>
    <x v="33"/>
    <x v="19"/>
    <x v="47"/>
    <x v="0"/>
    <x v="12"/>
    <s v="čas neznámý &gt;&gt; odhad"/>
    <d v="1899-12-30T00:01:32"/>
    <m/>
    <n v="11"/>
    <x v="10"/>
    <x v="33"/>
    <s v="-"/>
    <s v="ne"/>
    <s v="-"/>
    <n v="1"/>
  </r>
  <r>
    <s v="2010 :: Mach Karel :: 2001"/>
    <x v="1"/>
    <x v="1"/>
    <x v="0"/>
    <x v="34"/>
    <x v="8"/>
    <x v="47"/>
    <x v="1"/>
    <x v="12"/>
    <m/>
    <d v="1899-12-30T00:01:10"/>
    <m/>
    <n v="2"/>
    <x v="3"/>
    <x v="34"/>
    <s v="-"/>
    <s v="ne"/>
    <s v="-"/>
    <n v="1"/>
  </r>
  <r>
    <s v="2010 :: Malická Hana :: 1999"/>
    <x v="1"/>
    <x v="1"/>
    <x v="0"/>
    <x v="116"/>
    <x v="4"/>
    <x v="51"/>
    <x v="0"/>
    <x v="11"/>
    <m/>
    <d v="1899-12-30T00:01:08"/>
    <m/>
    <n v="3"/>
    <x v="3"/>
    <x v="117"/>
    <s v="-"/>
    <s v="ne"/>
    <s v="-"/>
    <n v="0"/>
  </r>
  <r>
    <s v="2010 :: Malická Kateřina :: 1995"/>
    <x v="1"/>
    <x v="1"/>
    <x v="0"/>
    <x v="117"/>
    <x v="21"/>
    <x v="51"/>
    <x v="0"/>
    <x v="14"/>
    <m/>
    <d v="1899-12-30T00:05:19"/>
    <m/>
    <n v="1"/>
    <x v="3"/>
    <x v="118"/>
    <s v="-"/>
    <s v="ne"/>
    <s v="-"/>
    <n v="0"/>
  </r>
  <r>
    <s v="2010 :: Malický Jakub :: 2002"/>
    <x v="1"/>
    <x v="1"/>
    <x v="0"/>
    <x v="118"/>
    <x v="11"/>
    <x v="51"/>
    <x v="1"/>
    <x v="12"/>
    <m/>
    <d v="1899-12-30T00:01:21"/>
    <m/>
    <n v="6"/>
    <x v="3"/>
    <x v="119"/>
    <s v="-"/>
    <s v="ne"/>
    <s v="-"/>
    <n v="0"/>
  </r>
  <r>
    <s v="2010 :: Malický Marek :: 1998"/>
    <x v="1"/>
    <x v="1"/>
    <x v="0"/>
    <x v="119"/>
    <x v="17"/>
    <x v="8"/>
    <x v="1"/>
    <x v="11"/>
    <m/>
    <d v="1899-12-30T00:01:03"/>
    <m/>
    <n v="1"/>
    <x v="3"/>
    <x v="120"/>
    <s v="-"/>
    <s v="ne"/>
    <s v="-"/>
    <n v="0"/>
  </r>
  <r>
    <s v="2010 :: Matějíček Antonín :: 2000"/>
    <x v="1"/>
    <x v="1"/>
    <x v="0"/>
    <x v="120"/>
    <x v="14"/>
    <x v="52"/>
    <x v="1"/>
    <x v="12"/>
    <m/>
    <d v="1899-12-30T00:01:06"/>
    <m/>
    <n v="1"/>
    <x v="3"/>
    <x v="121"/>
    <s v="-"/>
    <s v="ne"/>
    <s v="-"/>
    <n v="0"/>
  </r>
  <r>
    <s v="2010 :: Maurerová Eliška :: 1999"/>
    <x v="1"/>
    <x v="1"/>
    <x v="0"/>
    <x v="121"/>
    <x v="4"/>
    <x v="53"/>
    <x v="0"/>
    <x v="11"/>
    <m/>
    <d v="1899-12-30T00:01:51"/>
    <m/>
    <n v="7"/>
    <x v="3"/>
    <x v="122"/>
    <s v="-"/>
    <s v="ne"/>
    <s v="-"/>
    <n v="0"/>
  </r>
  <r>
    <s v="2010 :: Menšík Jan :: 2003"/>
    <x v="1"/>
    <x v="1"/>
    <x v="0"/>
    <x v="122"/>
    <x v="19"/>
    <x v="12"/>
    <x v="1"/>
    <x v="12"/>
    <s v="čas neznámý &gt;&gt; odhad"/>
    <d v="1899-12-30T00:01:30"/>
    <m/>
    <n v="9"/>
    <x v="3"/>
    <x v="123"/>
    <s v="-"/>
    <s v="ne"/>
    <s v="-"/>
    <n v="0"/>
  </r>
  <r>
    <s v="2010 :: Menšík Josef :: 2005"/>
    <x v="1"/>
    <x v="1"/>
    <x v="0"/>
    <x v="123"/>
    <x v="15"/>
    <x v="13"/>
    <x v="1"/>
    <x v="1"/>
    <s v="čas neznámý &gt;&gt; odhad"/>
    <d v="1899-12-30T00:01:04"/>
    <m/>
    <n v="11"/>
    <x v="3"/>
    <x v="124"/>
    <s v="-"/>
    <s v="ne"/>
    <s v="-"/>
    <n v="0"/>
  </r>
  <r>
    <s v="2010 :: Michalková Nikolka :: 2000"/>
    <x v="1"/>
    <x v="1"/>
    <x v="0"/>
    <x v="124"/>
    <x v="14"/>
    <x v="54"/>
    <x v="0"/>
    <x v="12"/>
    <m/>
    <d v="1899-12-30T00:01:14"/>
    <m/>
    <n v="4"/>
    <x v="3"/>
    <x v="125"/>
    <s v="-"/>
    <s v="ne"/>
    <s v="-"/>
    <n v="0"/>
  </r>
  <r>
    <s v="2010 :: Mikšl Rostislav :: 2005"/>
    <x v="1"/>
    <x v="1"/>
    <x v="0"/>
    <x v="38"/>
    <x v="15"/>
    <x v="0"/>
    <x v="1"/>
    <x v="1"/>
    <m/>
    <d v="1899-12-30T00:00:43"/>
    <m/>
    <n v="3"/>
    <x v="3"/>
    <x v="38"/>
    <s v="-"/>
    <s v="ne"/>
    <s v="-"/>
    <n v="1"/>
  </r>
  <r>
    <s v="2010 :: Německá Dominika :: 2000"/>
    <x v="1"/>
    <x v="1"/>
    <x v="0"/>
    <x v="125"/>
    <x v="14"/>
    <x v="12"/>
    <x v="0"/>
    <x v="12"/>
    <m/>
    <d v="1899-12-30T00:01:27"/>
    <m/>
    <n v="8"/>
    <x v="11"/>
    <x v="126"/>
    <s v="-"/>
    <s v="ne"/>
    <s v="-"/>
    <n v="0"/>
  </r>
  <r>
    <s v="2010 :: Německý Olda :: 2003"/>
    <x v="1"/>
    <x v="1"/>
    <x v="0"/>
    <x v="126"/>
    <x v="19"/>
    <x v="8"/>
    <x v="1"/>
    <x v="12"/>
    <s v="čas neznámý &gt;&gt; odhad"/>
    <d v="1899-12-30T00:01:32"/>
    <m/>
    <n v="11"/>
    <x v="11"/>
    <x v="127"/>
    <s v="-"/>
    <s v="ne"/>
    <s v="-"/>
    <n v="0"/>
  </r>
  <r>
    <s v="2010 :: Novák Martin :: 2005"/>
    <x v="1"/>
    <x v="1"/>
    <x v="0"/>
    <x v="127"/>
    <x v="15"/>
    <x v="13"/>
    <x v="1"/>
    <x v="1"/>
    <s v="čas neznámý &gt;&gt; odhad"/>
    <d v="1899-12-30T00:01:07"/>
    <m/>
    <n v="14"/>
    <x v="11"/>
    <x v="128"/>
    <s v="-"/>
    <s v="ne"/>
    <s v="-"/>
    <n v="0"/>
  </r>
  <r>
    <s v="2010 :: Novák Michal :: 2006"/>
    <x v="1"/>
    <x v="1"/>
    <x v="0"/>
    <x v="128"/>
    <x v="7"/>
    <x v="13"/>
    <x v="1"/>
    <x v="1"/>
    <s v="čas neznámý &gt;&gt; odhad"/>
    <d v="1899-12-30T00:01:00"/>
    <m/>
    <n v="7"/>
    <x v="11"/>
    <x v="129"/>
    <s v="-"/>
    <s v="ne"/>
    <s v="-"/>
    <n v="0"/>
  </r>
  <r>
    <s v="2010 :: Nováková Kristýna :: 2006"/>
    <x v="1"/>
    <x v="1"/>
    <x v="0"/>
    <x v="39"/>
    <x v="7"/>
    <x v="13"/>
    <x v="0"/>
    <x v="1"/>
    <s v="čas neznámý &gt;&gt; odhad"/>
    <d v="1899-12-30T00:01:01"/>
    <m/>
    <n v="8"/>
    <x v="11"/>
    <x v="39"/>
    <s v="-"/>
    <s v="ne"/>
    <s v="-"/>
    <n v="1"/>
  </r>
  <r>
    <s v="2010 :: Nováková Markéta :: 2003"/>
    <x v="1"/>
    <x v="1"/>
    <x v="0"/>
    <x v="40"/>
    <x v="19"/>
    <x v="12"/>
    <x v="0"/>
    <x v="12"/>
    <s v="čas neznámý &gt;&gt; odhad"/>
    <d v="1899-12-30T00:01:34"/>
    <m/>
    <n v="13"/>
    <x v="11"/>
    <x v="40"/>
    <s v="-"/>
    <s v="ne"/>
    <s v="-"/>
    <n v="1"/>
  </r>
  <r>
    <s v="2010 :: Nováková Nikola :: 1997"/>
    <x v="1"/>
    <x v="1"/>
    <x v="0"/>
    <x v="129"/>
    <x v="16"/>
    <x v="11"/>
    <x v="0"/>
    <x v="10"/>
    <m/>
    <d v="1899-12-30T00:01:45"/>
    <m/>
    <n v="3"/>
    <x v="11"/>
    <x v="130"/>
    <s v="-"/>
    <s v="ne"/>
    <s v="-"/>
    <n v="0"/>
  </r>
  <r>
    <s v="2010 :: Pastier Denis :: 2001"/>
    <x v="1"/>
    <x v="1"/>
    <x v="0"/>
    <x v="130"/>
    <x v="8"/>
    <x v="47"/>
    <x v="1"/>
    <x v="12"/>
    <m/>
    <d v="1899-12-30T00:01:11"/>
    <m/>
    <n v="3"/>
    <x v="12"/>
    <x v="131"/>
    <s v="-"/>
    <s v="ne"/>
    <s v="-"/>
    <n v="0"/>
  </r>
  <r>
    <s v="2010 :: Pastier Erik :: 2004"/>
    <x v="1"/>
    <x v="1"/>
    <x v="0"/>
    <x v="131"/>
    <x v="10"/>
    <x v="47"/>
    <x v="1"/>
    <x v="1"/>
    <m/>
    <d v="1899-12-30T00:00:39"/>
    <m/>
    <n v="1"/>
    <x v="12"/>
    <x v="132"/>
    <s v="-"/>
    <s v="ne"/>
    <s v="-"/>
    <n v="0"/>
  </r>
  <r>
    <s v="2010 :: Plza Jan :: 2002"/>
    <x v="1"/>
    <x v="1"/>
    <x v="0"/>
    <x v="132"/>
    <x v="11"/>
    <x v="17"/>
    <x v="1"/>
    <x v="12"/>
    <m/>
    <d v="1899-12-30T00:01:23"/>
    <m/>
    <n v="7"/>
    <x v="12"/>
    <x v="133"/>
    <s v="-"/>
    <s v="ne"/>
    <s v="-"/>
    <n v="0"/>
  </r>
  <r>
    <s v="2010 :: Plzová Hana :: 1997"/>
    <x v="1"/>
    <x v="1"/>
    <x v="0"/>
    <x v="133"/>
    <x v="16"/>
    <x v="46"/>
    <x v="0"/>
    <x v="10"/>
    <m/>
    <d v="1899-12-30T00:01:48"/>
    <m/>
    <n v="4"/>
    <x v="12"/>
    <x v="134"/>
    <s v="-"/>
    <s v="ne"/>
    <s v="-"/>
    <n v="0"/>
  </r>
  <r>
    <s v="2010 :: Polák Jiří :: 1998"/>
    <x v="1"/>
    <x v="1"/>
    <x v="0"/>
    <x v="134"/>
    <x v="17"/>
    <x v="8"/>
    <x v="1"/>
    <x v="11"/>
    <m/>
    <d v="1899-12-30T00:02:00"/>
    <m/>
    <n v="2"/>
    <x v="12"/>
    <x v="135"/>
    <s v="-"/>
    <s v="ne"/>
    <s v="-"/>
    <n v="0"/>
  </r>
  <r>
    <s v="2010 :: Polák Ondřej :: 2004"/>
    <x v="1"/>
    <x v="1"/>
    <x v="0"/>
    <x v="135"/>
    <x v="10"/>
    <x v="5"/>
    <x v="1"/>
    <x v="1"/>
    <m/>
    <d v="1899-12-30T00:00:45"/>
    <m/>
    <n v="4"/>
    <x v="12"/>
    <x v="136"/>
    <s v="-"/>
    <s v="ne"/>
    <s v="-"/>
    <n v="0"/>
  </r>
  <r>
    <s v="2010 :: Radová Kristýna :: 1999"/>
    <x v="1"/>
    <x v="1"/>
    <x v="0"/>
    <x v="46"/>
    <x v="4"/>
    <x v="11"/>
    <x v="0"/>
    <x v="11"/>
    <m/>
    <d v="1899-12-30T00:01:16"/>
    <m/>
    <n v="5"/>
    <x v="13"/>
    <x v="46"/>
    <s v="-"/>
    <s v="ne"/>
    <s v="-"/>
    <n v="1"/>
  </r>
  <r>
    <s v="2010 :: Sedláčková Jiřina :: 1997"/>
    <x v="1"/>
    <x v="1"/>
    <x v="0"/>
    <x v="136"/>
    <x v="16"/>
    <x v="8"/>
    <x v="0"/>
    <x v="10"/>
    <m/>
    <d v="1899-12-30T00:01:53"/>
    <m/>
    <n v="5"/>
    <x v="4"/>
    <x v="137"/>
    <s v="-"/>
    <s v="ne"/>
    <s v="-"/>
    <n v="0"/>
  </r>
  <r>
    <s v="2010 :: Simbartl Eduard :: 2006"/>
    <x v="1"/>
    <x v="1"/>
    <x v="0"/>
    <x v="137"/>
    <x v="7"/>
    <x v="39"/>
    <x v="1"/>
    <x v="1"/>
    <s v="čas neznámý &gt;&gt; odhad"/>
    <d v="1899-12-30T00:01:06"/>
    <m/>
    <n v="13"/>
    <x v="4"/>
    <x v="138"/>
    <s v="-"/>
    <s v="ne"/>
    <s v="-"/>
    <n v="0"/>
  </r>
  <r>
    <s v="2010 :: Schwarzová Johana :: 1999"/>
    <x v="1"/>
    <x v="1"/>
    <x v="0"/>
    <x v="138"/>
    <x v="4"/>
    <x v="44"/>
    <x v="0"/>
    <x v="11"/>
    <m/>
    <d v="1899-12-30T00:01:17"/>
    <m/>
    <n v="6"/>
    <x v="4"/>
    <x v="139"/>
    <s v="-"/>
    <s v="ne"/>
    <s v="-"/>
    <n v="0"/>
  </r>
  <r>
    <s v="2010 :: Škodová Aneta :: 2005"/>
    <x v="1"/>
    <x v="1"/>
    <x v="0"/>
    <x v="139"/>
    <x v="15"/>
    <x v="55"/>
    <x v="0"/>
    <x v="1"/>
    <s v="čas neznámý &gt;&gt; odhad"/>
    <d v="1899-12-30T00:01:00"/>
    <m/>
    <n v="7"/>
    <x v="19"/>
    <x v="140"/>
    <s v="-"/>
    <s v="ne"/>
    <s v="-"/>
    <n v="0"/>
  </r>
  <r>
    <s v="2010 :: Thiel Ondřej :: 2006"/>
    <x v="1"/>
    <x v="1"/>
    <x v="0"/>
    <x v="140"/>
    <x v="7"/>
    <x v="56"/>
    <x v="1"/>
    <x v="1"/>
    <s v="čas neznámý &gt;&gt; odhad"/>
    <d v="1899-12-30T00:01:03"/>
    <m/>
    <n v="10"/>
    <x v="14"/>
    <x v="141"/>
    <s v="-"/>
    <s v="ne"/>
    <s v="-"/>
    <n v="0"/>
  </r>
  <r>
    <s v="2010 :: Tomka Bartoloměj :: 1994"/>
    <x v="1"/>
    <x v="1"/>
    <x v="0"/>
    <x v="49"/>
    <x v="9"/>
    <x v="8"/>
    <x v="1"/>
    <x v="14"/>
    <m/>
    <d v="1899-12-30T00:04:39"/>
    <m/>
    <n v="2"/>
    <x v="14"/>
    <x v="49"/>
    <s v="-"/>
    <s v="ne"/>
    <s v="-"/>
    <n v="1"/>
  </r>
  <r>
    <s v="2010 :: Turz Jan :: 2006"/>
    <x v="1"/>
    <x v="1"/>
    <x v="0"/>
    <x v="52"/>
    <x v="7"/>
    <x v="22"/>
    <x v="1"/>
    <x v="1"/>
    <s v="čas neznámý &gt;&gt; odhad"/>
    <d v="1899-12-30T00:01:02"/>
    <m/>
    <n v="9"/>
    <x v="14"/>
    <x v="52"/>
    <s v="-"/>
    <s v="ne"/>
    <s v="-"/>
    <n v="1"/>
  </r>
  <r>
    <s v="2010 :: Tvrzová Gabriela :: 2002"/>
    <x v="1"/>
    <x v="1"/>
    <x v="0"/>
    <x v="53"/>
    <x v="11"/>
    <x v="22"/>
    <x v="0"/>
    <x v="12"/>
    <m/>
    <d v="1899-12-30T00:01:12"/>
    <m/>
    <n v="2"/>
    <x v="14"/>
    <x v="53"/>
    <s v="-"/>
    <s v="ne"/>
    <s v="-"/>
    <n v="1"/>
  </r>
  <r>
    <s v="2010 :: Tvrzová Veronika :: 1999"/>
    <x v="1"/>
    <x v="1"/>
    <x v="0"/>
    <x v="54"/>
    <x v="4"/>
    <x v="22"/>
    <x v="0"/>
    <x v="11"/>
    <m/>
    <d v="1899-12-30T00:01:07"/>
    <m/>
    <n v="2"/>
    <x v="14"/>
    <x v="54"/>
    <s v="-"/>
    <s v="ne"/>
    <s v="-"/>
    <n v="1"/>
  </r>
  <r>
    <s v="2010 :: Vaněček Jiří :: 1995"/>
    <x v="1"/>
    <x v="1"/>
    <x v="0"/>
    <x v="141"/>
    <x v="21"/>
    <x v="8"/>
    <x v="1"/>
    <x v="14"/>
    <m/>
    <d v="1899-12-30T00:04:38"/>
    <m/>
    <n v="1"/>
    <x v="15"/>
    <x v="142"/>
    <s v="-"/>
    <s v="ne"/>
    <s v="-"/>
    <n v="0"/>
  </r>
  <r>
    <s v="2010 :: Borovec Zdeněk :: 1964"/>
    <x v="1"/>
    <x v="2"/>
    <x v="0"/>
    <x v="142"/>
    <x v="31"/>
    <x v="57"/>
    <x v="1"/>
    <x v="8"/>
    <m/>
    <d v="1899-12-30T01:31:36"/>
    <n v="30"/>
    <n v="11"/>
    <x v="0"/>
    <x v="143"/>
    <s v="-"/>
    <s v="ne"/>
    <s v="-"/>
    <n v="0"/>
  </r>
  <r>
    <s v="2010 :: Bubal Milan :: 1976"/>
    <x v="1"/>
    <x v="2"/>
    <x v="0"/>
    <x v="59"/>
    <x v="22"/>
    <x v="0"/>
    <x v="1"/>
    <x v="7"/>
    <m/>
    <d v="1899-12-30T01:10:29"/>
    <n v="13"/>
    <n v="6"/>
    <x v="0"/>
    <x v="59"/>
    <s v="-"/>
    <s v="ne"/>
    <s v="-"/>
    <n v="1"/>
  </r>
  <r>
    <s v="2010 :: Candrová Jana :: 1975"/>
    <x v="1"/>
    <x v="2"/>
    <x v="0"/>
    <x v="61"/>
    <x v="24"/>
    <x v="10"/>
    <x v="0"/>
    <x v="8"/>
    <m/>
    <d v="1899-12-30T01:07:33"/>
    <n v="9"/>
    <n v="1"/>
    <x v="6"/>
    <x v="61"/>
    <s v="-"/>
    <s v="ne"/>
    <s v="-"/>
    <n v="1"/>
  </r>
  <r>
    <s v="2010 :: Čaloud Milan :: 1969"/>
    <x v="1"/>
    <x v="2"/>
    <x v="0"/>
    <x v="63"/>
    <x v="23"/>
    <x v="28"/>
    <x v="1"/>
    <x v="8"/>
    <m/>
    <d v="1899-12-30T01:15:54"/>
    <n v="21"/>
    <n v="9"/>
    <x v="7"/>
    <x v="63"/>
    <s v="-"/>
    <s v="ne"/>
    <s v="-"/>
    <n v="1"/>
  </r>
  <r>
    <s v="2010 :: Gazda Martin :: 1968"/>
    <x v="1"/>
    <x v="2"/>
    <x v="0"/>
    <x v="143"/>
    <x v="39"/>
    <x v="11"/>
    <x v="1"/>
    <x v="8"/>
    <m/>
    <d v="1899-12-30T01:15:19"/>
    <n v="20"/>
    <n v="8"/>
    <x v="8"/>
    <x v="144"/>
    <s v="-"/>
    <s v="ne"/>
    <s v="-"/>
    <n v="0"/>
  </r>
  <r>
    <s v="2010 :: Juda Josef :: 1965"/>
    <x v="1"/>
    <x v="2"/>
    <x v="0"/>
    <x v="144"/>
    <x v="28"/>
    <x v="0"/>
    <x v="1"/>
    <x v="8"/>
    <m/>
    <d v="1899-12-30T01:18:31"/>
    <n v="22"/>
    <n v="10"/>
    <x v="18"/>
    <x v="145"/>
    <s v="-"/>
    <s v="ne"/>
    <s v="-"/>
    <n v="0"/>
  </r>
  <r>
    <s v="2010 :: Kopecký Zdeněk :: 1937"/>
    <x v="1"/>
    <x v="2"/>
    <x v="0"/>
    <x v="145"/>
    <x v="43"/>
    <x v="58"/>
    <x v="1"/>
    <x v="15"/>
    <m/>
    <d v="1899-12-30T01:22:58"/>
    <n v="27"/>
    <n v="6"/>
    <x v="9"/>
    <x v="146"/>
    <s v="-"/>
    <s v="ne"/>
    <s v="-"/>
    <n v="0"/>
  </r>
  <r>
    <s v="2010 :: Kopřiva Josef :: 1952"/>
    <x v="1"/>
    <x v="2"/>
    <x v="0"/>
    <x v="146"/>
    <x v="32"/>
    <x v="59"/>
    <x v="1"/>
    <x v="9"/>
    <m/>
    <d v="1899-12-30T01:22:03"/>
    <n v="25"/>
    <n v="4"/>
    <x v="9"/>
    <x v="147"/>
    <s v="-"/>
    <s v="ne"/>
    <s v="-"/>
    <n v="0"/>
  </r>
  <r>
    <s v="2010 :: Kysel Jiří :: 1984"/>
    <x v="1"/>
    <x v="2"/>
    <x v="0"/>
    <x v="147"/>
    <x v="44"/>
    <x v="0"/>
    <x v="1"/>
    <x v="7"/>
    <m/>
    <d v="1899-12-30T01:08:16"/>
    <n v="10"/>
    <n v="4"/>
    <x v="9"/>
    <x v="148"/>
    <s v="-"/>
    <s v="ne"/>
    <s v="-"/>
    <n v="0"/>
  </r>
  <r>
    <s v="2010 :: Lácha Pavel :: 1969"/>
    <x v="1"/>
    <x v="2"/>
    <x v="0"/>
    <x v="148"/>
    <x v="23"/>
    <x v="10"/>
    <x v="1"/>
    <x v="8"/>
    <m/>
    <d v="1899-12-30T01:03:26"/>
    <n v="7"/>
    <n v="3"/>
    <x v="10"/>
    <x v="149"/>
    <s v="-"/>
    <s v="ne"/>
    <s v="-"/>
    <n v="0"/>
  </r>
  <r>
    <s v="2010 :: Mikolášek Arnošt :: 1965"/>
    <x v="1"/>
    <x v="2"/>
    <x v="0"/>
    <x v="69"/>
    <x v="28"/>
    <x v="31"/>
    <x v="1"/>
    <x v="8"/>
    <m/>
    <d v="1899-12-30T01:13:19"/>
    <n v="18"/>
    <n v="7"/>
    <x v="3"/>
    <x v="69"/>
    <s v="-"/>
    <s v="ne"/>
    <s v="-"/>
    <n v="1"/>
  </r>
  <r>
    <s v="2010 :: Mikšovský Zdeněk :: 1945"/>
    <x v="1"/>
    <x v="2"/>
    <x v="0"/>
    <x v="70"/>
    <x v="30"/>
    <x v="22"/>
    <x v="1"/>
    <x v="15"/>
    <m/>
    <d v="1899-12-30T01:19:59"/>
    <n v="23"/>
    <n v="3"/>
    <x v="3"/>
    <x v="71"/>
    <s v="-"/>
    <s v="ne"/>
    <s v="-"/>
    <n v="1"/>
  </r>
  <r>
    <s v="2010 :: Novák Jaroslav :: 1964"/>
    <x v="1"/>
    <x v="2"/>
    <x v="0"/>
    <x v="149"/>
    <x v="31"/>
    <x v="60"/>
    <x v="1"/>
    <x v="8"/>
    <m/>
    <d v="1899-12-30T01:12:16"/>
    <n v="16"/>
    <n v="6"/>
    <x v="11"/>
    <x v="150"/>
    <s v="-"/>
    <s v="ne"/>
    <s v="-"/>
    <n v="0"/>
  </r>
  <r>
    <s v="2010 :: Nový Lukáš :: 1976"/>
    <x v="1"/>
    <x v="2"/>
    <x v="0"/>
    <x v="150"/>
    <x v="22"/>
    <x v="10"/>
    <x v="1"/>
    <x v="7"/>
    <m/>
    <d v="1899-12-30T01:02:24"/>
    <n v="5"/>
    <n v="3"/>
    <x v="11"/>
    <x v="151"/>
    <s v="-"/>
    <s v="ne"/>
    <s v="-"/>
    <n v="0"/>
  </r>
  <r>
    <s v="2010 :: Palkovič Vladislav :: 1939"/>
    <x v="1"/>
    <x v="2"/>
    <x v="0"/>
    <x v="72"/>
    <x v="5"/>
    <x v="28"/>
    <x v="1"/>
    <x v="15"/>
    <m/>
    <d v="1899-12-30T01:22:08"/>
    <n v="26"/>
    <n v="5"/>
    <x v="12"/>
    <x v="73"/>
    <s v="-"/>
    <s v="ne"/>
    <s v="-"/>
    <n v="1"/>
  </r>
  <r>
    <s v="2010 :: Petrou Jan :: 1964"/>
    <x v="1"/>
    <x v="2"/>
    <x v="0"/>
    <x v="73"/>
    <x v="31"/>
    <x v="32"/>
    <x v="1"/>
    <x v="8"/>
    <m/>
    <d v="1899-12-30T01:03:03"/>
    <n v="6"/>
    <n v="2"/>
    <x v="12"/>
    <x v="74"/>
    <s v="-"/>
    <s v="ne"/>
    <s v="-"/>
    <n v="1"/>
  </r>
  <r>
    <s v="2010 :: Pexa Martin :: 1974"/>
    <x v="1"/>
    <x v="2"/>
    <x v="0"/>
    <x v="151"/>
    <x v="45"/>
    <x v="0"/>
    <x v="1"/>
    <x v="7"/>
    <m/>
    <d v="1899-12-30T01:09:27"/>
    <n v="12"/>
    <n v="5"/>
    <x v="12"/>
    <x v="152"/>
    <s v="-"/>
    <s v="ne"/>
    <s v="-"/>
    <n v="0"/>
  </r>
  <r>
    <s v="2010 :: Sládek Daniel :: 1971"/>
    <x v="1"/>
    <x v="2"/>
    <x v="0"/>
    <x v="75"/>
    <x v="33"/>
    <x v="0"/>
    <x v="1"/>
    <x v="7"/>
    <m/>
    <d v="1899-12-30T01:01:22"/>
    <n v="3"/>
    <n v="2"/>
    <x v="4"/>
    <x v="76"/>
    <s v="-"/>
    <s v="ne"/>
    <s v="-"/>
    <n v="1"/>
  </r>
  <r>
    <s v="2010 :: Sládek Miloslav :: 1939"/>
    <x v="1"/>
    <x v="2"/>
    <x v="0"/>
    <x v="5"/>
    <x v="5"/>
    <x v="3"/>
    <x v="1"/>
    <x v="15"/>
    <m/>
    <d v="1899-12-30T01:21:35"/>
    <n v="24"/>
    <n v="4"/>
    <x v="4"/>
    <x v="5"/>
    <s v="-"/>
    <s v="ne"/>
    <s v="-"/>
    <n v="1"/>
  </r>
  <r>
    <s v="2010 :: Svoboda Václav :: 1949"/>
    <x v="1"/>
    <x v="2"/>
    <x v="0"/>
    <x v="76"/>
    <x v="34"/>
    <x v="34"/>
    <x v="1"/>
    <x v="15"/>
    <m/>
    <d v="1899-12-30T01:10:45"/>
    <n v="14"/>
    <n v="1"/>
    <x v="4"/>
    <x v="77"/>
    <s v="-"/>
    <s v="ne"/>
    <s v="-"/>
    <n v="1"/>
  </r>
  <r>
    <s v="2010 :: Šoustar Lubomír :: 1941"/>
    <x v="1"/>
    <x v="2"/>
    <x v="0"/>
    <x v="152"/>
    <x v="46"/>
    <x v="61"/>
    <x v="1"/>
    <x v="15"/>
    <m/>
    <d v="1899-12-30T01:12:40"/>
    <n v="17"/>
    <n v="2"/>
    <x v="19"/>
    <x v="153"/>
    <s v="-"/>
    <s v="ne"/>
    <s v="-"/>
    <n v="0"/>
  </r>
  <r>
    <s v="2010 :: Tík František :: 1957"/>
    <x v="1"/>
    <x v="2"/>
    <x v="0"/>
    <x v="78"/>
    <x v="36"/>
    <x v="35"/>
    <x v="1"/>
    <x v="9"/>
    <m/>
    <d v="1899-12-30T01:01:27"/>
    <n v="4"/>
    <n v="1"/>
    <x v="14"/>
    <x v="79"/>
    <s v="-"/>
    <s v="ne"/>
    <s v="-"/>
    <n v="1"/>
  </r>
  <r>
    <s v="2010 :: Trnka Jiří :: 1963"/>
    <x v="1"/>
    <x v="2"/>
    <x v="0"/>
    <x v="153"/>
    <x v="0"/>
    <x v="62"/>
    <x v="1"/>
    <x v="8"/>
    <m/>
    <d v="1899-12-30T01:09:10"/>
    <n v="11"/>
    <n v="4"/>
    <x v="14"/>
    <x v="154"/>
    <s v="-"/>
    <s v="ne"/>
    <s v="-"/>
    <n v="0"/>
  </r>
  <r>
    <s v="2010 :: Turek Jiří :: 1970"/>
    <x v="1"/>
    <x v="2"/>
    <x v="0"/>
    <x v="79"/>
    <x v="37"/>
    <x v="36"/>
    <x v="1"/>
    <x v="8"/>
    <m/>
    <d v="1899-12-30T01:00:52"/>
    <n v="2"/>
    <n v="1"/>
    <x v="14"/>
    <x v="80"/>
    <s v="-"/>
    <s v="ne"/>
    <s v="-"/>
    <n v="1"/>
  </r>
  <r>
    <s v="2010 :: Vejvara Pavel :: 1979"/>
    <x v="1"/>
    <x v="2"/>
    <x v="0"/>
    <x v="80"/>
    <x v="2"/>
    <x v="37"/>
    <x v="1"/>
    <x v="7"/>
    <m/>
    <d v="1899-12-30T00:59:10"/>
    <n v="1"/>
    <n v="1"/>
    <x v="15"/>
    <x v="81"/>
    <s v="-"/>
    <s v="ne"/>
    <s v="-"/>
    <n v="1"/>
  </r>
  <r>
    <s v="2010 :: Voráček Karel :: 1962"/>
    <x v="1"/>
    <x v="2"/>
    <x v="0"/>
    <x v="81"/>
    <x v="38"/>
    <x v="33"/>
    <x v="1"/>
    <x v="8"/>
    <m/>
    <d v="1899-12-30T01:11:08"/>
    <n v="15"/>
    <n v="5"/>
    <x v="15"/>
    <x v="82"/>
    <s v="-"/>
    <s v="ne"/>
    <s v="-"/>
    <n v="1"/>
  </r>
  <r>
    <s v="2010 :: Watzinger Franz :: 1955"/>
    <x v="1"/>
    <x v="2"/>
    <x v="0"/>
    <x v="154"/>
    <x v="47"/>
    <x v="42"/>
    <x v="1"/>
    <x v="9"/>
    <m/>
    <d v="1899-12-30T01:07:05"/>
    <n v="8"/>
    <n v="2"/>
    <x v="16"/>
    <x v="155"/>
    <s v="-"/>
    <s v="ne"/>
    <s v="-"/>
    <n v="0"/>
  </r>
  <r>
    <s v="2010 :: Watzinger Johan :: 1953"/>
    <x v="1"/>
    <x v="2"/>
    <x v="0"/>
    <x v="155"/>
    <x v="3"/>
    <x v="42"/>
    <x v="1"/>
    <x v="9"/>
    <m/>
    <d v="1899-12-30T01:24:59"/>
    <n v="28"/>
    <n v="5"/>
    <x v="16"/>
    <x v="156"/>
    <s v="-"/>
    <s v="ne"/>
    <s v="-"/>
    <n v="0"/>
  </r>
  <r>
    <s v="2010 :: Zelenka Vladimír :: 1960"/>
    <x v="1"/>
    <x v="2"/>
    <x v="0"/>
    <x v="156"/>
    <x v="48"/>
    <x v="63"/>
    <x v="1"/>
    <x v="9"/>
    <m/>
    <d v="1899-12-30T01:13:59"/>
    <n v="19"/>
    <n v="3"/>
    <x v="22"/>
    <x v="157"/>
    <s v="-"/>
    <s v="ne"/>
    <s v="-"/>
    <n v="0"/>
  </r>
  <r>
    <s v="2010 :: Zelenková Alice :: 1963"/>
    <x v="1"/>
    <x v="2"/>
    <x v="0"/>
    <x v="157"/>
    <x v="0"/>
    <x v="63"/>
    <x v="0"/>
    <x v="8"/>
    <m/>
    <d v="1899-12-30T01:26:24"/>
    <n v="29"/>
    <n v="2"/>
    <x v="22"/>
    <x v="158"/>
    <s v="-"/>
    <s v="ne"/>
    <s v="-"/>
    <n v="0"/>
  </r>
  <r>
    <s v="2011 :: Čutka Václav :: 1991"/>
    <x v="2"/>
    <x v="0"/>
    <x v="0"/>
    <x v="15"/>
    <x v="13"/>
    <x v="64"/>
    <x v="1"/>
    <x v="0"/>
    <m/>
    <d v="1899-12-30T00:21:47"/>
    <n v="4"/>
    <n v="4"/>
    <x v="7"/>
    <x v="15"/>
    <s v="-"/>
    <s v="ne"/>
    <s v="-"/>
    <n v="2"/>
  </r>
  <r>
    <s v="2011 :: Gazda Jiří :: 1991"/>
    <x v="2"/>
    <x v="0"/>
    <x v="0"/>
    <x v="20"/>
    <x v="13"/>
    <x v="65"/>
    <x v="1"/>
    <x v="0"/>
    <m/>
    <d v="1899-12-30T00:25:56"/>
    <n v="16"/>
    <n v="12"/>
    <x v="8"/>
    <x v="20"/>
    <s v="-"/>
    <s v="ne"/>
    <s v="-"/>
    <n v="1"/>
  </r>
  <r>
    <s v="2011 :: CHýna Radek :: 1992"/>
    <x v="2"/>
    <x v="0"/>
    <x v="0"/>
    <x v="107"/>
    <x v="42"/>
    <x v="64"/>
    <x v="1"/>
    <x v="0"/>
    <m/>
    <d v="1899-12-30T00:23:16"/>
    <n v="9"/>
    <n v="8"/>
    <x v="6"/>
    <x v="108"/>
    <s v="-"/>
    <s v="ne"/>
    <s v="-"/>
    <n v="1"/>
  </r>
  <r>
    <s v="2011 :: Kolářová Martina :: 1972"/>
    <x v="2"/>
    <x v="0"/>
    <x v="0"/>
    <x v="82"/>
    <x v="29"/>
    <x v="66"/>
    <x v="0"/>
    <x v="0"/>
    <m/>
    <d v="1899-12-30T00:35:12"/>
    <n v="20"/>
    <n v="5"/>
    <x v="9"/>
    <x v="83"/>
    <s v="-"/>
    <s v="ne"/>
    <s v="-"/>
    <n v="1"/>
  </r>
  <r>
    <s v="2011 :: Kopačka Jan :: 1985"/>
    <x v="2"/>
    <x v="0"/>
    <x v="0"/>
    <x v="158"/>
    <x v="49"/>
    <x v="11"/>
    <x v="1"/>
    <x v="0"/>
    <m/>
    <d v="1899-12-30T00:24:11"/>
    <n v="12"/>
    <n v="10"/>
    <x v="9"/>
    <x v="159"/>
    <n v="1985"/>
    <s v="přihlášen"/>
    <s v="Hostinec U Ještěrky"/>
    <n v="0"/>
  </r>
  <r>
    <s v="2011 :: Kopačková Kateřina :: 2001"/>
    <x v="2"/>
    <x v="0"/>
    <x v="0"/>
    <x v="112"/>
    <x v="8"/>
    <x v="11"/>
    <x v="0"/>
    <x v="0"/>
    <m/>
    <d v="1899-12-30T00:24:03"/>
    <n v="11"/>
    <n v="2"/>
    <x v="9"/>
    <x v="113"/>
    <s v="-"/>
    <s v="ne"/>
    <s v="-"/>
    <n v="1"/>
  </r>
  <r>
    <s v="2011 :: Lukšová Kristýna :: 1996"/>
    <x v="2"/>
    <x v="0"/>
    <x v="0"/>
    <x v="32"/>
    <x v="18"/>
    <x v="8"/>
    <x v="0"/>
    <x v="0"/>
    <m/>
    <d v="1899-12-30T00:24:25"/>
    <n v="13"/>
    <n v="3"/>
    <x v="10"/>
    <x v="32"/>
    <s v="-"/>
    <s v="ne"/>
    <s v="-"/>
    <n v="2"/>
  </r>
  <r>
    <s v="2011 :: Matějíček Antonín :: 1962"/>
    <x v="2"/>
    <x v="0"/>
    <x v="0"/>
    <x v="120"/>
    <x v="38"/>
    <x v="52"/>
    <x v="1"/>
    <x v="0"/>
    <m/>
    <d v="1899-12-30T00:23:40"/>
    <n v="10"/>
    <n v="9"/>
    <x v="3"/>
    <x v="160"/>
    <s v="-"/>
    <s v="ne"/>
    <s v="-"/>
    <n v="0"/>
  </r>
  <r>
    <s v="2011 :: Menšík Josef :: 1982"/>
    <x v="2"/>
    <x v="0"/>
    <x v="0"/>
    <x v="123"/>
    <x v="50"/>
    <x v="67"/>
    <x v="1"/>
    <x v="0"/>
    <m/>
    <d v="1899-12-30T00:26:07"/>
    <n v="18"/>
    <n v="14"/>
    <x v="3"/>
    <x v="161"/>
    <s v="-"/>
    <s v="ne"/>
    <s v="-"/>
    <n v="0"/>
  </r>
  <r>
    <s v="2011 :: Menšíková Lenka :: 1973"/>
    <x v="2"/>
    <x v="0"/>
    <x v="0"/>
    <x v="159"/>
    <x v="51"/>
    <x v="67"/>
    <x v="0"/>
    <x v="0"/>
    <m/>
    <d v="1899-12-30T00:26:05"/>
    <n v="17"/>
    <n v="4"/>
    <x v="3"/>
    <x v="162"/>
    <s v="-"/>
    <s v="ne"/>
    <s v="-"/>
    <n v="0"/>
  </r>
  <r>
    <s v="2011 :: Mora Bedřich :: 1971"/>
    <x v="2"/>
    <x v="0"/>
    <x v="0"/>
    <x v="85"/>
    <x v="33"/>
    <x v="68"/>
    <x v="1"/>
    <x v="0"/>
    <m/>
    <d v="1899-12-30T00:24:40"/>
    <n v="14"/>
    <n v="11"/>
    <x v="3"/>
    <x v="86"/>
    <s v="-"/>
    <s v="ne"/>
    <s v="-"/>
    <n v="1"/>
  </r>
  <r>
    <s v="2011 :: Německý Olda :: 2003"/>
    <x v="2"/>
    <x v="0"/>
    <x v="0"/>
    <x v="126"/>
    <x v="19"/>
    <x v="12"/>
    <x v="1"/>
    <x v="0"/>
    <m/>
    <d v="1899-12-30T00:35:10"/>
    <n v="19"/>
    <n v="15"/>
    <x v="11"/>
    <x v="127"/>
    <s v="-"/>
    <s v="ne"/>
    <s v="-"/>
    <n v="1"/>
  </r>
  <r>
    <s v="2011 :: Schwarz Leo :: 1967"/>
    <x v="2"/>
    <x v="0"/>
    <x v="0"/>
    <x v="160"/>
    <x v="52"/>
    <x v="69"/>
    <x v="1"/>
    <x v="0"/>
    <m/>
    <d v="1899-12-30T00:22:27"/>
    <n v="8"/>
    <n v="7"/>
    <x v="4"/>
    <x v="163"/>
    <s v="-"/>
    <s v="ne"/>
    <s v="-"/>
    <n v="0"/>
  </r>
  <r>
    <s v="2011 :: Sýkora Miroslav :: 1997"/>
    <x v="2"/>
    <x v="0"/>
    <x v="0"/>
    <x v="161"/>
    <x v="16"/>
    <x v="70"/>
    <x v="1"/>
    <x v="0"/>
    <m/>
    <d v="1899-12-30T00:21:49"/>
    <n v="5"/>
    <n v="5"/>
    <x v="4"/>
    <x v="164"/>
    <s v="-"/>
    <s v="ne"/>
    <s v="-"/>
    <n v="0"/>
  </r>
  <r>
    <s v="2011 :: Szábo Miloš :: 1981"/>
    <x v="2"/>
    <x v="0"/>
    <x v="0"/>
    <x v="162"/>
    <x v="41"/>
    <x v="71"/>
    <x v="1"/>
    <x v="0"/>
    <m/>
    <d v="1899-12-30T00:18:15"/>
    <n v="1"/>
    <n v="1"/>
    <x v="4"/>
    <x v="165"/>
    <n v="1981"/>
    <s v="přihlášen"/>
    <s v="Discoworld"/>
    <n v="0"/>
  </r>
  <r>
    <s v="2011 :: Ševčík Petr :: 1988"/>
    <x v="2"/>
    <x v="0"/>
    <x v="0"/>
    <x v="163"/>
    <x v="53"/>
    <x v="11"/>
    <x v="1"/>
    <x v="0"/>
    <m/>
    <d v="1899-12-30T00:25:56"/>
    <n v="15"/>
    <n v="13"/>
    <x v="19"/>
    <x v="166"/>
    <s v="-"/>
    <s v="ne"/>
    <s v="-"/>
    <n v="0"/>
  </r>
  <r>
    <s v="2011 :: Tichý Petr :: 1984"/>
    <x v="2"/>
    <x v="0"/>
    <x v="0"/>
    <x v="164"/>
    <x v="44"/>
    <x v="11"/>
    <x v="1"/>
    <x v="0"/>
    <m/>
    <d v="1899-12-30T00:22:18"/>
    <n v="6"/>
    <n v="6"/>
    <x v="14"/>
    <x v="167"/>
    <s v="-"/>
    <s v="ne"/>
    <s v="-"/>
    <n v="0"/>
  </r>
  <r>
    <s v="2011 :: Tomka Bartoloměj :: 1994"/>
    <x v="2"/>
    <x v="0"/>
    <x v="0"/>
    <x v="49"/>
    <x v="9"/>
    <x v="72"/>
    <x v="1"/>
    <x v="0"/>
    <m/>
    <d v="1899-12-30T00:20:03"/>
    <n v="3"/>
    <n v="3"/>
    <x v="14"/>
    <x v="49"/>
    <s v="-"/>
    <s v="ne"/>
    <s v="-"/>
    <n v="2"/>
  </r>
  <r>
    <s v="2011 :: Vopat Jan :: 1981"/>
    <x v="2"/>
    <x v="0"/>
    <x v="0"/>
    <x v="90"/>
    <x v="41"/>
    <x v="41"/>
    <x v="1"/>
    <x v="0"/>
    <m/>
    <d v="1899-12-30T00:19:03"/>
    <n v="2"/>
    <n v="2"/>
    <x v="15"/>
    <x v="91"/>
    <s v="-"/>
    <s v="ne"/>
    <s v="-"/>
    <n v="1"/>
  </r>
  <r>
    <s v="2011 :: Zikešová Eliška :: 1998"/>
    <x v="2"/>
    <x v="0"/>
    <x v="0"/>
    <x v="165"/>
    <x v="17"/>
    <x v="70"/>
    <x v="0"/>
    <x v="0"/>
    <m/>
    <d v="1899-12-30T00:22:27"/>
    <n v="7"/>
    <n v="1"/>
    <x v="22"/>
    <x v="168"/>
    <s v="-"/>
    <s v="ne"/>
    <s v="-"/>
    <n v="0"/>
  </r>
  <r>
    <s v="2011 :: Adam Nikolas :: 2008"/>
    <x v="2"/>
    <x v="1"/>
    <x v="0"/>
    <x v="166"/>
    <x v="54"/>
    <x v="15"/>
    <x v="1"/>
    <x v="16"/>
    <s v="čas neznámý &gt;&gt; odhad"/>
    <d v="1899-12-30T00:00:55"/>
    <m/>
    <n v="11"/>
    <x v="21"/>
    <x v="169"/>
    <s v="-"/>
    <s v="ne"/>
    <s v="-"/>
    <n v="0"/>
  </r>
  <r>
    <s v="2011 :: Adámková Dominika :: 1996"/>
    <x v="2"/>
    <x v="1"/>
    <x v="0"/>
    <x v="92"/>
    <x v="18"/>
    <x v="43"/>
    <x v="0"/>
    <x v="14"/>
    <m/>
    <d v="1899-12-30T00:04:23"/>
    <m/>
    <n v="2"/>
    <x v="21"/>
    <x v="93"/>
    <s v="-"/>
    <s v="ne"/>
    <s v="-"/>
    <n v="1"/>
  </r>
  <r>
    <s v="2011 :: Adámková Nicola :: 2005"/>
    <x v="2"/>
    <x v="1"/>
    <x v="0"/>
    <x v="93"/>
    <x v="15"/>
    <x v="43"/>
    <x v="0"/>
    <x v="16"/>
    <m/>
    <d v="1899-12-30T00:00:35"/>
    <m/>
    <n v="1"/>
    <x v="21"/>
    <x v="94"/>
    <s v="-"/>
    <s v="ne"/>
    <s v="-"/>
    <n v="1"/>
  </r>
  <r>
    <s v="2011 :: Barták Jiří :: 2000"/>
    <x v="2"/>
    <x v="1"/>
    <x v="0"/>
    <x v="167"/>
    <x v="14"/>
    <x v="17"/>
    <x v="1"/>
    <x v="11"/>
    <m/>
    <d v="1899-12-30T00:01:12"/>
    <m/>
    <n v="5"/>
    <x v="0"/>
    <x v="170"/>
    <s v="-"/>
    <s v="ne"/>
    <s v="-"/>
    <n v="0"/>
  </r>
  <r>
    <s v="2011 :: Barták Ondřej :: 2006"/>
    <x v="2"/>
    <x v="1"/>
    <x v="0"/>
    <x v="7"/>
    <x v="7"/>
    <x v="5"/>
    <x v="1"/>
    <x v="16"/>
    <m/>
    <d v="1899-12-30T00:00:41"/>
    <m/>
    <n v="4"/>
    <x v="0"/>
    <x v="7"/>
    <s v="-"/>
    <s v="ne"/>
    <s v="-"/>
    <n v="1"/>
  </r>
  <r>
    <s v="2011 :: Bělecká Žaneta :: 2004"/>
    <x v="2"/>
    <x v="1"/>
    <x v="0"/>
    <x v="10"/>
    <x v="10"/>
    <x v="7"/>
    <x v="0"/>
    <x v="16"/>
    <m/>
    <d v="1899-12-30T00:00:41"/>
    <m/>
    <n v="4"/>
    <x v="0"/>
    <x v="10"/>
    <s v="-"/>
    <s v="ne"/>
    <s v="-"/>
    <n v="2"/>
  </r>
  <r>
    <s v="2011 :: Beluská Eliška :: 2002"/>
    <x v="2"/>
    <x v="1"/>
    <x v="0"/>
    <x v="97"/>
    <x v="11"/>
    <x v="12"/>
    <x v="0"/>
    <x v="17"/>
    <s v="čas neznámý &gt;&gt; odhad"/>
    <d v="1899-12-30T00:01:19"/>
    <m/>
    <n v="10"/>
    <x v="0"/>
    <x v="98"/>
    <s v="-"/>
    <s v="ne"/>
    <s v="-"/>
    <n v="1"/>
  </r>
  <r>
    <s v="2011 :: Beluská Tereza :: 2003"/>
    <x v="2"/>
    <x v="1"/>
    <x v="0"/>
    <x v="98"/>
    <x v="19"/>
    <x v="12"/>
    <x v="0"/>
    <x v="17"/>
    <s v="čas neznámý &gt;&gt; odhad"/>
    <d v="1899-12-30T00:01:16"/>
    <m/>
    <n v="7"/>
    <x v="0"/>
    <x v="99"/>
    <s v="-"/>
    <s v="ne"/>
    <s v="-"/>
    <n v="1"/>
  </r>
  <r>
    <s v="2011 :: Caisová Simona :: 2002"/>
    <x v="2"/>
    <x v="1"/>
    <x v="0"/>
    <x v="101"/>
    <x v="11"/>
    <x v="12"/>
    <x v="0"/>
    <x v="17"/>
    <m/>
    <d v="1899-12-30T00:01:10"/>
    <m/>
    <n v="4"/>
    <x v="6"/>
    <x v="102"/>
    <s v="-"/>
    <s v="ne"/>
    <s v="-"/>
    <n v="1"/>
  </r>
  <r>
    <s v="2011 :: Candra Tomáš :: 2004"/>
    <x v="2"/>
    <x v="1"/>
    <x v="0"/>
    <x v="13"/>
    <x v="10"/>
    <x v="10"/>
    <x v="1"/>
    <x v="16"/>
    <m/>
    <d v="1899-12-30T00:00:39"/>
    <m/>
    <n v="3"/>
    <x v="6"/>
    <x v="13"/>
    <s v="-"/>
    <s v="ne"/>
    <s v="-"/>
    <n v="2"/>
  </r>
  <r>
    <s v="2011 :: Candrová Michaela :: 2007"/>
    <x v="2"/>
    <x v="1"/>
    <x v="0"/>
    <x v="14"/>
    <x v="12"/>
    <x v="10"/>
    <x v="0"/>
    <x v="16"/>
    <s v="čas neznámý &gt;&gt; odhad"/>
    <d v="1899-12-30T00:00:56"/>
    <m/>
    <n v="12"/>
    <x v="6"/>
    <x v="14"/>
    <s v="-"/>
    <s v="ne"/>
    <s v="-"/>
    <n v="2"/>
  </r>
  <r>
    <s v="2011 :: Cipín Petr :: 1995"/>
    <x v="2"/>
    <x v="1"/>
    <x v="0"/>
    <x v="168"/>
    <x v="21"/>
    <x v="17"/>
    <x v="1"/>
    <x v="14"/>
    <m/>
    <d v="1899-12-30T00:03:49"/>
    <m/>
    <n v="3"/>
    <x v="6"/>
    <x v="171"/>
    <s v="-"/>
    <s v="ne"/>
    <s v="-"/>
    <n v="0"/>
  </r>
  <r>
    <s v="2011 :: Čech Petr :: 1998"/>
    <x v="2"/>
    <x v="1"/>
    <x v="0"/>
    <x v="169"/>
    <x v="17"/>
    <x v="17"/>
    <x v="1"/>
    <x v="10"/>
    <m/>
    <d v="1899-12-30T00:01:52"/>
    <m/>
    <n v="3"/>
    <x v="7"/>
    <x v="172"/>
    <s v="-"/>
    <s v="ne"/>
    <s v="-"/>
    <n v="0"/>
  </r>
  <r>
    <s v="2011 :: Čutka Vojtěch :: 2000"/>
    <x v="2"/>
    <x v="1"/>
    <x v="0"/>
    <x v="170"/>
    <x v="14"/>
    <x v="17"/>
    <x v="1"/>
    <x v="11"/>
    <m/>
    <d v="1899-12-30T00:01:10"/>
    <m/>
    <n v="2"/>
    <x v="7"/>
    <x v="173"/>
    <s v="-"/>
    <s v="ne"/>
    <s v="-"/>
    <n v="0"/>
  </r>
  <r>
    <s v="2011 :: Detour Vojta :: 2000"/>
    <x v="2"/>
    <x v="1"/>
    <x v="0"/>
    <x v="17"/>
    <x v="14"/>
    <x v="11"/>
    <x v="1"/>
    <x v="11"/>
    <s v="čas neznámý &gt;&gt; odhad"/>
    <d v="1899-12-30T00:01:17"/>
    <m/>
    <n v="8"/>
    <x v="1"/>
    <x v="17"/>
    <s v="-"/>
    <s v="ne"/>
    <s v="-"/>
    <n v="1"/>
  </r>
  <r>
    <s v="2011 :: Drábek Filip :: 2001"/>
    <x v="2"/>
    <x v="1"/>
    <x v="0"/>
    <x v="171"/>
    <x v="8"/>
    <x v="18"/>
    <x v="1"/>
    <x v="17"/>
    <s v="čas neznámý &gt;&gt; odhad"/>
    <d v="1899-12-30T00:01:20"/>
    <m/>
    <n v="6"/>
    <x v="1"/>
    <x v="174"/>
    <s v="-"/>
    <s v="ne"/>
    <s v="-"/>
    <n v="0"/>
  </r>
  <r>
    <s v="2011 :: Gazda Maxmilián :: 2002"/>
    <x v="2"/>
    <x v="1"/>
    <x v="0"/>
    <x v="21"/>
    <x v="11"/>
    <x v="18"/>
    <x v="1"/>
    <x v="17"/>
    <s v="čas neznámý &gt;&gt; odhad"/>
    <d v="1899-12-30T00:01:30"/>
    <m/>
    <n v="16"/>
    <x v="8"/>
    <x v="21"/>
    <s v="-"/>
    <s v="ne"/>
    <s v="-"/>
    <n v="2"/>
  </r>
  <r>
    <s v="2011 :: Hájek Matouš :: 2000"/>
    <x v="2"/>
    <x v="1"/>
    <x v="0"/>
    <x v="172"/>
    <x v="14"/>
    <x v="8"/>
    <x v="1"/>
    <x v="11"/>
    <s v="čas neznámý &gt;&gt; odhad"/>
    <d v="1899-12-30T00:01:15"/>
    <m/>
    <n v="6"/>
    <x v="17"/>
    <x v="175"/>
    <s v="-"/>
    <s v="ne"/>
    <s v="-"/>
    <n v="0"/>
  </r>
  <r>
    <s v="2011 :: Havlíček Tomáš :: 2000"/>
    <x v="2"/>
    <x v="1"/>
    <x v="0"/>
    <x v="173"/>
    <x v="14"/>
    <x v="11"/>
    <x v="1"/>
    <x v="11"/>
    <s v="čas neznámý &gt;&gt; odhad"/>
    <d v="1899-12-30T00:01:16"/>
    <m/>
    <n v="7"/>
    <x v="17"/>
    <x v="176"/>
    <s v="-"/>
    <s v="ne"/>
    <s v="-"/>
    <n v="0"/>
  </r>
  <r>
    <s v="2011 :: Chladová Adélka :: 2009"/>
    <x v="2"/>
    <x v="1"/>
    <x v="0"/>
    <x v="174"/>
    <x v="55"/>
    <x v="0"/>
    <x v="0"/>
    <x v="16"/>
    <s v="čas neznámý &gt;&gt; odhad"/>
    <d v="1899-12-30T00:01:00"/>
    <m/>
    <n v="16"/>
    <x v="6"/>
    <x v="177"/>
    <s v="-"/>
    <s v="ne"/>
    <s v="-"/>
    <n v="0"/>
  </r>
  <r>
    <s v="2011 :: Chladová Dominika :: 2006"/>
    <x v="2"/>
    <x v="1"/>
    <x v="0"/>
    <x v="22"/>
    <x v="7"/>
    <x v="0"/>
    <x v="0"/>
    <x v="16"/>
    <s v="čas neznámý &gt;&gt; odhad"/>
    <d v="1899-12-30T00:00:53"/>
    <m/>
    <n v="9"/>
    <x v="6"/>
    <x v="22"/>
    <s v="-"/>
    <s v="ne"/>
    <s v="-"/>
    <n v="1"/>
  </r>
  <r>
    <s v="2011 :: Janič Jakub :: 2000"/>
    <x v="2"/>
    <x v="1"/>
    <x v="0"/>
    <x v="175"/>
    <x v="14"/>
    <x v="73"/>
    <x v="1"/>
    <x v="11"/>
    <m/>
    <d v="1899-12-30T00:01:11"/>
    <m/>
    <n v="4"/>
    <x v="18"/>
    <x v="178"/>
    <s v="-"/>
    <s v="ne"/>
    <s v="-"/>
    <n v="0"/>
  </r>
  <r>
    <s v="2011 :: Kahovcová Anna :: 2006"/>
    <x v="2"/>
    <x v="1"/>
    <x v="0"/>
    <x v="176"/>
    <x v="7"/>
    <x v="74"/>
    <x v="0"/>
    <x v="16"/>
    <s v="ověřit rok narození! čas neznámý &gt;&gt; odhad"/>
    <d v="1899-12-30T00:00:55"/>
    <m/>
    <n v="11"/>
    <x v="9"/>
    <x v="179"/>
    <s v="-"/>
    <s v="ne"/>
    <s v="-"/>
    <n v="0"/>
  </r>
  <r>
    <s v="2011 :: Kaiserová Tereza :: 2004"/>
    <x v="2"/>
    <x v="1"/>
    <x v="0"/>
    <x v="23"/>
    <x v="10"/>
    <x v="11"/>
    <x v="0"/>
    <x v="16"/>
    <s v="čas neznámý &gt;&gt; odhad"/>
    <d v="1899-12-30T00:00:50"/>
    <m/>
    <n v="6"/>
    <x v="9"/>
    <x v="23"/>
    <s v="-"/>
    <s v="ne"/>
    <s v="-"/>
    <n v="2"/>
  </r>
  <r>
    <s v="2011 :: Kaňka Jan :: 2007"/>
    <x v="2"/>
    <x v="1"/>
    <x v="0"/>
    <x v="177"/>
    <x v="12"/>
    <x v="75"/>
    <x v="1"/>
    <x v="16"/>
    <s v="čas neznámý &gt;&gt; odhad"/>
    <d v="1899-12-30T00:00:51"/>
    <m/>
    <n v="7"/>
    <x v="9"/>
    <x v="180"/>
    <s v="-"/>
    <s v="ne"/>
    <s v="-"/>
    <n v="0"/>
  </r>
  <r>
    <s v="2011 :: Karala Matěj :: 2006"/>
    <x v="2"/>
    <x v="1"/>
    <x v="0"/>
    <x v="178"/>
    <x v="7"/>
    <x v="15"/>
    <x v="1"/>
    <x v="16"/>
    <s v="čas neznámý &gt;&gt; odhad"/>
    <d v="1899-12-30T00:00:54"/>
    <m/>
    <n v="10"/>
    <x v="9"/>
    <x v="181"/>
    <s v="-"/>
    <s v="ne"/>
    <s v="-"/>
    <n v="0"/>
  </r>
  <r>
    <s v="2011 :: Kažka Marek :: 2002"/>
    <x v="2"/>
    <x v="1"/>
    <x v="0"/>
    <x v="179"/>
    <x v="11"/>
    <x v="12"/>
    <x v="1"/>
    <x v="17"/>
    <s v="čas neznámý &gt;&gt; odhad"/>
    <d v="1899-12-30T00:01:21"/>
    <m/>
    <n v="7"/>
    <x v="9"/>
    <x v="182"/>
    <s v="-"/>
    <s v="ne"/>
    <s v="-"/>
    <n v="0"/>
  </r>
  <r>
    <s v="2011 :: Komárek Adam :: 2006"/>
    <x v="2"/>
    <x v="1"/>
    <x v="0"/>
    <x v="110"/>
    <x v="7"/>
    <x v="13"/>
    <x v="1"/>
    <x v="16"/>
    <m/>
    <d v="1899-12-30T00:00:42"/>
    <m/>
    <n v="5"/>
    <x v="9"/>
    <x v="111"/>
    <s v="-"/>
    <s v="ne"/>
    <s v="-"/>
    <n v="1"/>
  </r>
  <r>
    <s v="2011 :: Komárková Alice :: 2004"/>
    <x v="2"/>
    <x v="1"/>
    <x v="0"/>
    <x v="111"/>
    <x v="10"/>
    <x v="12"/>
    <x v="0"/>
    <x v="16"/>
    <m/>
    <d v="1899-12-30T00:00:36"/>
    <m/>
    <n v="2"/>
    <x v="9"/>
    <x v="112"/>
    <s v="-"/>
    <s v="ne"/>
    <s v="-"/>
    <n v="1"/>
  </r>
  <r>
    <s v="2011 :: Kopačková Kateřina :: 2001"/>
    <x v="2"/>
    <x v="1"/>
    <x v="0"/>
    <x v="112"/>
    <x v="8"/>
    <x v="11"/>
    <x v="0"/>
    <x v="17"/>
    <s v="čas neznámý &gt;&gt; odhad"/>
    <d v="1899-12-30T00:01:18"/>
    <m/>
    <n v="9"/>
    <x v="9"/>
    <x v="113"/>
    <s v="-"/>
    <s v="ne"/>
    <s v="-"/>
    <n v="2"/>
  </r>
  <r>
    <s v="2011 :: Koreš Tomáš :: 2002"/>
    <x v="2"/>
    <x v="1"/>
    <x v="0"/>
    <x v="113"/>
    <x v="11"/>
    <x v="18"/>
    <x v="1"/>
    <x v="17"/>
    <s v="čas neznámý &gt;&gt; odhad"/>
    <d v="1899-12-30T00:01:26"/>
    <m/>
    <n v="12"/>
    <x v="9"/>
    <x v="114"/>
    <s v="-"/>
    <s v="ne"/>
    <s v="-"/>
    <n v="1"/>
  </r>
  <r>
    <s v="2011 :: Korešová Natálka :: 2006"/>
    <x v="2"/>
    <x v="1"/>
    <x v="0"/>
    <x v="180"/>
    <x v="7"/>
    <x v="15"/>
    <x v="0"/>
    <x v="16"/>
    <s v="čas neznámý &gt;&gt; odhad"/>
    <d v="1899-12-30T00:00:57"/>
    <m/>
    <n v="13"/>
    <x v="9"/>
    <x v="183"/>
    <s v="-"/>
    <s v="ne"/>
    <s v="-"/>
    <n v="0"/>
  </r>
  <r>
    <s v="2011 :: Kozlík Ladislav :: 1996"/>
    <x v="2"/>
    <x v="1"/>
    <x v="0"/>
    <x v="181"/>
    <x v="18"/>
    <x v="12"/>
    <x v="1"/>
    <x v="14"/>
    <m/>
    <d v="1899-12-30T00:03:30"/>
    <m/>
    <n v="2"/>
    <x v="9"/>
    <x v="184"/>
    <s v="-"/>
    <s v="ne"/>
    <s v="-"/>
    <n v="0"/>
  </r>
  <r>
    <s v="2011 :: Kratochvíl Tomáš :: 2002"/>
    <x v="2"/>
    <x v="1"/>
    <x v="0"/>
    <x v="182"/>
    <x v="11"/>
    <x v="17"/>
    <x v="1"/>
    <x v="17"/>
    <m/>
    <d v="1899-12-30T00:01:09"/>
    <m/>
    <n v="3"/>
    <x v="9"/>
    <x v="185"/>
    <s v="-"/>
    <s v="ne"/>
    <s v="-"/>
    <n v="0"/>
  </r>
  <r>
    <s v="2011 :: Kříž Jan :: 2008"/>
    <x v="2"/>
    <x v="1"/>
    <x v="0"/>
    <x v="183"/>
    <x v="54"/>
    <x v="0"/>
    <x v="1"/>
    <x v="16"/>
    <s v="čas neznámý &gt;&gt; odhad"/>
    <d v="1899-12-30T00:00:53"/>
    <m/>
    <n v="9"/>
    <x v="9"/>
    <x v="186"/>
    <s v="-"/>
    <s v="ne"/>
    <s v="-"/>
    <n v="0"/>
  </r>
  <r>
    <s v="2011 :: Kubálková Jana :: 2004"/>
    <x v="2"/>
    <x v="1"/>
    <x v="0"/>
    <x v="114"/>
    <x v="10"/>
    <x v="12"/>
    <x v="0"/>
    <x v="16"/>
    <m/>
    <d v="1899-12-30T00:00:37"/>
    <m/>
    <n v="3"/>
    <x v="9"/>
    <x v="115"/>
    <s v="-"/>
    <s v="ne"/>
    <s v="-"/>
    <n v="1"/>
  </r>
  <r>
    <s v="2011 :: Kubíčková Kristýna :: 2004"/>
    <x v="2"/>
    <x v="1"/>
    <x v="0"/>
    <x v="184"/>
    <x v="10"/>
    <x v="76"/>
    <x v="0"/>
    <x v="16"/>
    <s v="čas neznámý &gt;&gt; odhad"/>
    <d v="1899-12-30T00:00:52"/>
    <m/>
    <n v="8"/>
    <x v="9"/>
    <x v="187"/>
    <s v="-"/>
    <s v="ne"/>
    <s v="-"/>
    <n v="0"/>
  </r>
  <r>
    <s v="2011 :: Kubíčková Nela :: 2006"/>
    <x v="2"/>
    <x v="1"/>
    <x v="0"/>
    <x v="185"/>
    <x v="7"/>
    <x v="76"/>
    <x v="0"/>
    <x v="16"/>
    <s v="čas neznámý &gt;&gt; odhad"/>
    <d v="1899-12-30T00:00:54"/>
    <m/>
    <n v="10"/>
    <x v="9"/>
    <x v="188"/>
    <s v="-"/>
    <s v="ne"/>
    <s v="-"/>
    <n v="0"/>
  </r>
  <r>
    <s v="2011 :: Kundrátová Anežka :: 2004"/>
    <x v="2"/>
    <x v="1"/>
    <x v="0"/>
    <x v="186"/>
    <x v="10"/>
    <x v="75"/>
    <x v="0"/>
    <x v="16"/>
    <s v="čas neznámý &gt;&gt; odhad"/>
    <d v="1899-12-30T00:00:59"/>
    <m/>
    <n v="15"/>
    <x v="9"/>
    <x v="189"/>
    <s v="-"/>
    <s v="ne"/>
    <s v="-"/>
    <n v="0"/>
  </r>
  <r>
    <s v="2011 :: Kundrátová Michala :: 2000"/>
    <x v="2"/>
    <x v="1"/>
    <x v="0"/>
    <x v="187"/>
    <x v="14"/>
    <x v="11"/>
    <x v="0"/>
    <x v="11"/>
    <m/>
    <d v="1899-12-30T00:01:14"/>
    <m/>
    <n v="5"/>
    <x v="9"/>
    <x v="190"/>
    <s v="-"/>
    <s v="ne"/>
    <s v="-"/>
    <n v="0"/>
  </r>
  <r>
    <s v="2011 :: Lácha Jaromír :: 2001"/>
    <x v="2"/>
    <x v="1"/>
    <x v="0"/>
    <x v="188"/>
    <x v="8"/>
    <x v="77"/>
    <x v="1"/>
    <x v="17"/>
    <m/>
    <d v="1899-12-30T00:01:14"/>
    <m/>
    <n v="4"/>
    <x v="10"/>
    <x v="191"/>
    <s v="-"/>
    <s v="ne"/>
    <s v="-"/>
    <n v="0"/>
  </r>
  <r>
    <s v="2011 :: Lácha Martin :: 2006"/>
    <x v="2"/>
    <x v="1"/>
    <x v="0"/>
    <x v="189"/>
    <x v="7"/>
    <x v="77"/>
    <x v="1"/>
    <x v="16"/>
    <s v="čas neznámý &gt;&gt; odhad"/>
    <d v="1899-12-30T00:00:52"/>
    <m/>
    <n v="8"/>
    <x v="10"/>
    <x v="192"/>
    <s v="-"/>
    <s v="ne"/>
    <s v="-"/>
    <n v="0"/>
  </r>
  <r>
    <s v="2011 :: Lácha Radek :: 2003"/>
    <x v="2"/>
    <x v="1"/>
    <x v="0"/>
    <x v="190"/>
    <x v="19"/>
    <x v="77"/>
    <x v="1"/>
    <x v="17"/>
    <s v="čas neznámý &gt;&gt; odhad"/>
    <d v="1899-12-30T00:01:28"/>
    <m/>
    <n v="14"/>
    <x v="10"/>
    <x v="193"/>
    <s v="-"/>
    <s v="ne"/>
    <s v="-"/>
    <n v="0"/>
  </r>
  <r>
    <s v="2011 :: Lhotský Matěj :: 2003"/>
    <x v="2"/>
    <x v="1"/>
    <x v="0"/>
    <x v="115"/>
    <x v="19"/>
    <x v="17"/>
    <x v="1"/>
    <x v="17"/>
    <m/>
    <d v="1899-12-30T00:01:15"/>
    <m/>
    <n v="5"/>
    <x v="10"/>
    <x v="116"/>
    <s v="-"/>
    <s v="ne"/>
    <s v="-"/>
    <n v="1"/>
  </r>
  <r>
    <s v="2011 :: Lhotský Miloslav :: 1997"/>
    <x v="2"/>
    <x v="1"/>
    <x v="0"/>
    <x v="29"/>
    <x v="16"/>
    <x v="17"/>
    <x v="1"/>
    <x v="10"/>
    <m/>
    <d v="1899-12-30T00:01:56"/>
    <m/>
    <n v="4"/>
    <x v="10"/>
    <x v="29"/>
    <s v="-"/>
    <s v="ne"/>
    <s v="-"/>
    <n v="1"/>
  </r>
  <r>
    <s v="2011 :: Lukš Jan :: 1998"/>
    <x v="2"/>
    <x v="1"/>
    <x v="0"/>
    <x v="31"/>
    <x v="17"/>
    <x v="72"/>
    <x v="1"/>
    <x v="10"/>
    <m/>
    <d v="1899-12-30T00:01:42"/>
    <m/>
    <n v="2"/>
    <x v="10"/>
    <x v="31"/>
    <s v="-"/>
    <s v="ne"/>
    <s v="-"/>
    <n v="1"/>
  </r>
  <r>
    <s v="2011 :: Lukš Petr :: 2002"/>
    <x v="2"/>
    <x v="1"/>
    <x v="0"/>
    <x v="191"/>
    <x v="11"/>
    <x v="12"/>
    <x v="1"/>
    <x v="17"/>
    <m/>
    <d v="1899-12-30T00:01:07"/>
    <m/>
    <n v="2"/>
    <x v="10"/>
    <x v="194"/>
    <s v="-"/>
    <s v="ne"/>
    <s v="-"/>
    <n v="0"/>
  </r>
  <r>
    <s v="2011 :: Lukšová Kristýna :: 1996"/>
    <x v="2"/>
    <x v="1"/>
    <x v="0"/>
    <x v="32"/>
    <x v="18"/>
    <x v="72"/>
    <x v="0"/>
    <x v="14"/>
    <m/>
    <d v="1899-12-30T00:03:57"/>
    <m/>
    <n v="1"/>
    <x v="10"/>
    <x v="32"/>
    <s v="-"/>
    <s v="ne"/>
    <s v="-"/>
    <n v="3"/>
  </r>
  <r>
    <s v="2011 :: Lukšová Natálka :: 2003"/>
    <x v="2"/>
    <x v="1"/>
    <x v="0"/>
    <x v="33"/>
    <x v="19"/>
    <x v="12"/>
    <x v="0"/>
    <x v="17"/>
    <s v="čas neznámý &gt;&gt; odhad"/>
    <d v="1899-12-30T00:01:20"/>
    <m/>
    <n v="11"/>
    <x v="10"/>
    <x v="33"/>
    <s v="-"/>
    <s v="ne"/>
    <s v="-"/>
    <n v="2"/>
  </r>
  <r>
    <s v="2011 :: Mach Karel :: 2001"/>
    <x v="2"/>
    <x v="1"/>
    <x v="0"/>
    <x v="34"/>
    <x v="8"/>
    <x v="12"/>
    <x v="1"/>
    <x v="17"/>
    <m/>
    <d v="1899-12-30T00:01:04"/>
    <m/>
    <n v="1"/>
    <x v="3"/>
    <x v="34"/>
    <s v="-"/>
    <s v="ne"/>
    <s v="-"/>
    <n v="2"/>
  </r>
  <r>
    <s v="2011 :: Martin Jan :: 2004"/>
    <x v="2"/>
    <x v="1"/>
    <x v="0"/>
    <x v="192"/>
    <x v="10"/>
    <x v="12"/>
    <x v="1"/>
    <x v="16"/>
    <m/>
    <d v="1899-12-30T00:00:36"/>
    <m/>
    <n v="2"/>
    <x v="3"/>
    <x v="195"/>
    <s v="-"/>
    <s v="ne"/>
    <s v="-"/>
    <n v="0"/>
  </r>
  <r>
    <s v="2011 :: Mášek Karel :: 1997"/>
    <x v="2"/>
    <x v="1"/>
    <x v="0"/>
    <x v="193"/>
    <x v="16"/>
    <x v="12"/>
    <x v="1"/>
    <x v="10"/>
    <m/>
    <d v="1899-12-30T00:01:32"/>
    <m/>
    <n v="1"/>
    <x v="3"/>
    <x v="196"/>
    <s v="-"/>
    <s v="ne"/>
    <s v="-"/>
    <n v="0"/>
  </r>
  <r>
    <s v="2011 :: Mašková Lucie :: 2001"/>
    <x v="2"/>
    <x v="1"/>
    <x v="0"/>
    <x v="194"/>
    <x v="8"/>
    <x v="73"/>
    <x v="0"/>
    <x v="17"/>
    <m/>
    <d v="1899-12-30T00:01:03"/>
    <m/>
    <n v="2"/>
    <x v="3"/>
    <x v="197"/>
    <s v="-"/>
    <s v="ne"/>
    <s v="-"/>
    <n v="0"/>
  </r>
  <r>
    <s v="2011 :: Matějíček Antonín :: 2000"/>
    <x v="2"/>
    <x v="1"/>
    <x v="0"/>
    <x v="120"/>
    <x v="14"/>
    <x v="52"/>
    <x v="1"/>
    <x v="11"/>
    <m/>
    <d v="1899-12-30T00:01:00"/>
    <m/>
    <n v="1"/>
    <x v="3"/>
    <x v="121"/>
    <s v="-"/>
    <s v="ne"/>
    <s v="-"/>
    <n v="1"/>
  </r>
  <r>
    <s v="2011 :: Maurerová Eliška :: 1999"/>
    <x v="2"/>
    <x v="1"/>
    <x v="0"/>
    <x v="121"/>
    <x v="4"/>
    <x v="17"/>
    <x v="0"/>
    <x v="11"/>
    <s v="čas neznámý &gt;&gt; odhad"/>
    <d v="1899-12-30T00:01:22"/>
    <m/>
    <n v="8"/>
    <x v="3"/>
    <x v="122"/>
    <s v="-"/>
    <s v="ne"/>
    <s v="-"/>
    <n v="1"/>
  </r>
  <r>
    <s v="2011 :: Medek Martin :: 1996"/>
    <x v="2"/>
    <x v="1"/>
    <x v="0"/>
    <x v="195"/>
    <x v="18"/>
    <x v="60"/>
    <x v="1"/>
    <x v="14"/>
    <m/>
    <d v="1899-12-30T00:03:29"/>
    <m/>
    <n v="1"/>
    <x v="3"/>
    <x v="198"/>
    <n v="1996"/>
    <s v="přihlášen"/>
    <s v="SK Čtyři Dvory"/>
    <n v="0"/>
  </r>
  <r>
    <s v="2011 :: Menšík Jan :: 2003"/>
    <x v="2"/>
    <x v="1"/>
    <x v="0"/>
    <x v="122"/>
    <x v="19"/>
    <x v="12"/>
    <x v="1"/>
    <x v="17"/>
    <s v="čas neznámý &gt;&gt; odhad"/>
    <d v="1899-12-30T00:01:24"/>
    <m/>
    <n v="10"/>
    <x v="3"/>
    <x v="123"/>
    <s v="-"/>
    <s v="ne"/>
    <s v="-"/>
    <n v="1"/>
  </r>
  <r>
    <s v="2011 :: Menšík Josef :: 2005"/>
    <x v="2"/>
    <x v="1"/>
    <x v="0"/>
    <x v="123"/>
    <x v="15"/>
    <x v="5"/>
    <x v="1"/>
    <x v="16"/>
    <s v="čas neznámý &gt;&gt; odhad"/>
    <d v="1899-12-30T00:00:50"/>
    <m/>
    <n v="6"/>
    <x v="3"/>
    <x v="124"/>
    <s v="-"/>
    <s v="ne"/>
    <s v="-"/>
    <n v="1"/>
  </r>
  <r>
    <s v="2011 :: Morová Petra :: 2000"/>
    <x v="2"/>
    <x v="1"/>
    <x v="0"/>
    <x v="196"/>
    <x v="14"/>
    <x v="12"/>
    <x v="0"/>
    <x v="11"/>
    <s v="čas neznámý &gt;&gt; odhad"/>
    <d v="1899-12-30T00:01:21"/>
    <m/>
    <n v="7"/>
    <x v="3"/>
    <x v="199"/>
    <s v="-"/>
    <s v="ne"/>
    <s v="-"/>
    <n v="0"/>
  </r>
  <r>
    <s v="2011 :: Německá Dominika :: 2000"/>
    <x v="2"/>
    <x v="1"/>
    <x v="0"/>
    <x v="125"/>
    <x v="14"/>
    <x v="12"/>
    <x v="0"/>
    <x v="11"/>
    <s v="čas neznámý &gt;&gt; odhad"/>
    <d v="1899-12-30T00:01:20"/>
    <m/>
    <n v="6"/>
    <x v="11"/>
    <x v="126"/>
    <s v="-"/>
    <s v="ne"/>
    <s v="-"/>
    <n v="1"/>
  </r>
  <r>
    <s v="2011 :: Nováková Alena :: 2001"/>
    <x v="2"/>
    <x v="1"/>
    <x v="0"/>
    <x v="197"/>
    <x v="8"/>
    <x v="18"/>
    <x v="0"/>
    <x v="17"/>
    <s v="čas neznámý &gt;&gt; odhad"/>
    <d v="1899-12-30T00:01:17"/>
    <m/>
    <n v="8"/>
    <x v="11"/>
    <x v="200"/>
    <s v="-"/>
    <s v="ne"/>
    <s v="-"/>
    <n v="0"/>
  </r>
  <r>
    <s v="2011 :: Nováková Markéta :: 2006"/>
    <x v="2"/>
    <x v="1"/>
    <x v="0"/>
    <x v="40"/>
    <x v="7"/>
    <x v="12"/>
    <x v="0"/>
    <x v="16"/>
    <s v="čas neznámý &gt;&gt; odhad"/>
    <d v="1899-12-30T00:00:51"/>
    <m/>
    <n v="7"/>
    <x v="11"/>
    <x v="201"/>
    <s v="-"/>
    <s v="ne"/>
    <s v="-"/>
    <n v="0"/>
  </r>
  <r>
    <s v="2011 :: Nováková Nikola :: 1997"/>
    <x v="2"/>
    <x v="1"/>
    <x v="0"/>
    <x v="129"/>
    <x v="16"/>
    <x v="11"/>
    <x v="0"/>
    <x v="10"/>
    <m/>
    <d v="1899-12-30T00:01:35"/>
    <m/>
    <n v="2"/>
    <x v="11"/>
    <x v="130"/>
    <s v="-"/>
    <s v="ne"/>
    <s v="-"/>
    <n v="1"/>
  </r>
  <r>
    <s v="2011 :: Pál Dan :: 2000"/>
    <x v="2"/>
    <x v="1"/>
    <x v="0"/>
    <x v="198"/>
    <x v="14"/>
    <x v="8"/>
    <x v="1"/>
    <x v="11"/>
    <m/>
    <d v="1899-12-30T00:01:11"/>
    <m/>
    <n v="3"/>
    <x v="12"/>
    <x v="202"/>
    <s v="-"/>
    <s v="ne"/>
    <s v="-"/>
    <n v="0"/>
  </r>
  <r>
    <s v="2011 :: Pastier Erik :: 2004"/>
    <x v="2"/>
    <x v="1"/>
    <x v="0"/>
    <x v="131"/>
    <x v="10"/>
    <x v="12"/>
    <x v="1"/>
    <x v="16"/>
    <m/>
    <d v="1899-12-30T00:00:34"/>
    <m/>
    <n v="1"/>
    <x v="12"/>
    <x v="132"/>
    <s v="-"/>
    <s v="ne"/>
    <s v="-"/>
    <n v="1"/>
  </r>
  <r>
    <s v="2011 :: Radová Kristýna :: 1999"/>
    <x v="2"/>
    <x v="1"/>
    <x v="0"/>
    <x v="46"/>
    <x v="4"/>
    <x v="11"/>
    <x v="0"/>
    <x v="11"/>
    <m/>
    <d v="1899-12-30T00:01:09"/>
    <m/>
    <n v="4"/>
    <x v="13"/>
    <x v="46"/>
    <s v="-"/>
    <s v="ne"/>
    <s v="-"/>
    <n v="2"/>
  </r>
  <r>
    <s v="2011 :: Sosna Jaroslav :: 2001"/>
    <x v="2"/>
    <x v="1"/>
    <x v="0"/>
    <x v="199"/>
    <x v="8"/>
    <x v="73"/>
    <x v="1"/>
    <x v="17"/>
    <s v="čas neznámý &gt;&gt; odhad"/>
    <d v="1899-12-30T00:01:23"/>
    <m/>
    <n v="9"/>
    <x v="4"/>
    <x v="203"/>
    <s v="-"/>
    <s v="ne"/>
    <s v="-"/>
    <n v="0"/>
  </r>
  <r>
    <s v="2011 :: Souka Pavel :: 2002"/>
    <x v="2"/>
    <x v="1"/>
    <x v="0"/>
    <x v="200"/>
    <x v="11"/>
    <x v="12"/>
    <x v="1"/>
    <x v="17"/>
    <s v="čas neznámý &gt;&gt; odhad"/>
    <d v="1899-12-30T00:01:27"/>
    <m/>
    <n v="13"/>
    <x v="4"/>
    <x v="204"/>
    <s v="-"/>
    <s v="ne"/>
    <s v="-"/>
    <n v="0"/>
  </r>
  <r>
    <s v="2011 :: Stejskal Filip :: 2003"/>
    <x v="2"/>
    <x v="1"/>
    <x v="0"/>
    <x v="201"/>
    <x v="19"/>
    <x v="0"/>
    <x v="1"/>
    <x v="17"/>
    <s v="čas neznámý &gt;&gt; odhad"/>
    <d v="1899-12-30T00:01:22"/>
    <m/>
    <n v="8"/>
    <x v="4"/>
    <x v="205"/>
    <s v="-"/>
    <s v="ne"/>
    <s v="-"/>
    <n v="0"/>
  </r>
  <r>
    <s v="2011 :: Stejskal Ladislav :: 2001"/>
    <x v="2"/>
    <x v="1"/>
    <x v="0"/>
    <x v="202"/>
    <x v="8"/>
    <x v="0"/>
    <x v="1"/>
    <x v="17"/>
    <s v="čas neznámý &gt;&gt; odhad"/>
    <d v="1899-12-30T00:01:29"/>
    <m/>
    <n v="15"/>
    <x v="4"/>
    <x v="206"/>
    <s v="-"/>
    <s v="ne"/>
    <s v="-"/>
    <n v="0"/>
  </r>
  <r>
    <s v="2011 :: Sýkora Miroslav :: 1997"/>
    <x v="2"/>
    <x v="1"/>
    <x v="0"/>
    <x v="161"/>
    <x v="16"/>
    <x v="70"/>
    <x v="1"/>
    <x v="14"/>
    <m/>
    <d v="1899-12-30T00:03:50"/>
    <m/>
    <n v="4"/>
    <x v="4"/>
    <x v="164"/>
    <s v="-"/>
    <s v="ne"/>
    <s v="-"/>
    <n v="1"/>
  </r>
  <r>
    <s v="2011 :: Sýkorová Eliška :: 2001"/>
    <x v="2"/>
    <x v="1"/>
    <x v="0"/>
    <x v="203"/>
    <x v="8"/>
    <x v="70"/>
    <x v="0"/>
    <x v="17"/>
    <s v="čas neznámý &gt;&gt; odhad"/>
    <d v="1899-12-30T00:01:00"/>
    <m/>
    <n v="1"/>
    <x v="4"/>
    <x v="207"/>
    <s v="-"/>
    <s v="ne"/>
    <s v="-"/>
    <n v="0"/>
  </r>
  <r>
    <s v="2011 :: Šimková Irena :: 2001"/>
    <x v="2"/>
    <x v="1"/>
    <x v="0"/>
    <x v="204"/>
    <x v="8"/>
    <x v="12"/>
    <x v="0"/>
    <x v="17"/>
    <m/>
    <d v="1899-12-30T00:01:13"/>
    <m/>
    <n v="5"/>
    <x v="19"/>
    <x v="208"/>
    <s v="-"/>
    <s v="ne"/>
    <s v="-"/>
    <n v="0"/>
  </r>
  <r>
    <s v="2011 :: Šimková Kristýna :: 2005"/>
    <x v="2"/>
    <x v="1"/>
    <x v="0"/>
    <x v="205"/>
    <x v="15"/>
    <x v="15"/>
    <x v="0"/>
    <x v="16"/>
    <m/>
    <d v="1899-12-30T00:00:42"/>
    <m/>
    <n v="5"/>
    <x v="19"/>
    <x v="209"/>
    <s v="-"/>
    <s v="ne"/>
    <s v="-"/>
    <n v="0"/>
  </r>
  <r>
    <s v="2011 :: Šlajsová Vanesa :: 2007"/>
    <x v="2"/>
    <x v="1"/>
    <x v="0"/>
    <x v="206"/>
    <x v="12"/>
    <x v="78"/>
    <x v="0"/>
    <x v="16"/>
    <s v="čas neznámý &gt;&gt; odhad"/>
    <d v="1899-12-30T00:00:58"/>
    <m/>
    <n v="14"/>
    <x v="19"/>
    <x v="210"/>
    <s v="-"/>
    <s v="ne"/>
    <s v="-"/>
    <n v="0"/>
  </r>
  <r>
    <s v="2011 :: Švarcová Johana :: 1999"/>
    <x v="2"/>
    <x v="1"/>
    <x v="0"/>
    <x v="207"/>
    <x v="4"/>
    <x v="69"/>
    <x v="0"/>
    <x v="11"/>
    <m/>
    <d v="1899-12-30T00:01:07"/>
    <m/>
    <n v="2"/>
    <x v="19"/>
    <x v="211"/>
    <s v="-"/>
    <s v="ne"/>
    <s v="-"/>
    <n v="0"/>
  </r>
  <r>
    <s v="2011 :: Táchová Petra :: 1995"/>
    <x v="2"/>
    <x v="1"/>
    <x v="0"/>
    <x v="208"/>
    <x v="21"/>
    <x v="17"/>
    <x v="0"/>
    <x v="14"/>
    <m/>
    <d v="1899-12-30T00:05:03"/>
    <m/>
    <n v="3"/>
    <x v="14"/>
    <x v="212"/>
    <s v="-"/>
    <s v="ne"/>
    <s v="-"/>
    <n v="0"/>
  </r>
  <r>
    <s v="2011 :: Toncarová Barbora :: 2001"/>
    <x v="2"/>
    <x v="1"/>
    <x v="0"/>
    <x v="50"/>
    <x v="8"/>
    <x v="12"/>
    <x v="0"/>
    <x v="17"/>
    <s v="čas neznámý &gt;&gt; odhad"/>
    <d v="1899-12-30T00:01:15"/>
    <m/>
    <n v="6"/>
    <x v="14"/>
    <x v="50"/>
    <s v="-"/>
    <s v="ne"/>
    <s v="-"/>
    <n v="1"/>
  </r>
  <r>
    <s v="2011 :: Tvrzová Gabriela :: 2002"/>
    <x v="2"/>
    <x v="1"/>
    <x v="0"/>
    <x v="53"/>
    <x v="11"/>
    <x v="22"/>
    <x v="0"/>
    <x v="17"/>
    <m/>
    <d v="1899-12-30T00:01:08"/>
    <m/>
    <n v="3"/>
    <x v="14"/>
    <x v="53"/>
    <s v="-"/>
    <s v="ne"/>
    <s v="-"/>
    <n v="2"/>
  </r>
  <r>
    <s v="2011 :: Tvrzová Veronika :: 1999"/>
    <x v="2"/>
    <x v="1"/>
    <x v="0"/>
    <x v="54"/>
    <x v="4"/>
    <x v="22"/>
    <x v="0"/>
    <x v="11"/>
    <m/>
    <d v="1899-12-30T00:01:00"/>
    <m/>
    <n v="1"/>
    <x v="14"/>
    <x v="54"/>
    <s v="-"/>
    <s v="ne"/>
    <s v="-"/>
    <n v="2"/>
  </r>
  <r>
    <s v="2011 :: Vanišová Simona :: 1999"/>
    <x v="2"/>
    <x v="1"/>
    <x v="0"/>
    <x v="209"/>
    <x v="4"/>
    <x v="12"/>
    <x v="0"/>
    <x v="11"/>
    <m/>
    <d v="1899-12-30T00:01:08"/>
    <m/>
    <n v="3"/>
    <x v="15"/>
    <x v="213"/>
    <s v="-"/>
    <s v="ne"/>
    <s v="-"/>
    <n v="0"/>
  </r>
  <r>
    <s v="2011 :: Vydra Milan :: 2002"/>
    <x v="2"/>
    <x v="1"/>
    <x v="0"/>
    <x v="210"/>
    <x v="11"/>
    <x v="12"/>
    <x v="1"/>
    <x v="17"/>
    <s v="čas neznámý &gt;&gt; odhad"/>
    <d v="1899-12-30T00:01:25"/>
    <m/>
    <n v="11"/>
    <x v="15"/>
    <x v="214"/>
    <s v="-"/>
    <s v="ne"/>
    <s v="-"/>
    <n v="0"/>
  </r>
  <r>
    <s v="2011 :: Zikešová Eliška :: 1998"/>
    <x v="2"/>
    <x v="1"/>
    <x v="0"/>
    <x v="165"/>
    <x v="17"/>
    <x v="11"/>
    <x v="0"/>
    <x v="10"/>
    <m/>
    <d v="1899-12-30T00:01:32"/>
    <m/>
    <n v="1"/>
    <x v="22"/>
    <x v="168"/>
    <s v="-"/>
    <s v="ne"/>
    <s v="-"/>
    <n v="1"/>
  </r>
  <r>
    <s v="2011 :: Bláha Jan :: 1971"/>
    <x v="2"/>
    <x v="2"/>
    <x v="0"/>
    <x v="211"/>
    <x v="33"/>
    <x v="79"/>
    <x v="1"/>
    <x v="8"/>
    <m/>
    <s v="DNF"/>
    <m/>
    <s v="DNF"/>
    <x v="0"/>
    <x v="215"/>
    <n v="1971"/>
    <s v="přihlášen"/>
    <s v="AK Kroměříž"/>
    <n v="0"/>
  </r>
  <r>
    <s v="2011 :: Candrová Jana :: 1975"/>
    <x v="2"/>
    <x v="2"/>
    <x v="0"/>
    <x v="61"/>
    <x v="24"/>
    <x v="26"/>
    <x v="0"/>
    <x v="8"/>
    <m/>
    <d v="1899-12-30T01:06:32"/>
    <n v="14"/>
    <n v="1"/>
    <x v="6"/>
    <x v="61"/>
    <n v="1975"/>
    <s v="přihlášen"/>
    <s v="BH Triatlon České Budějovice"/>
    <n v="2"/>
  </r>
  <r>
    <s v="2011 :: Coufal Patrik :: 1975"/>
    <x v="2"/>
    <x v="2"/>
    <x v="0"/>
    <x v="212"/>
    <x v="24"/>
    <x v="80"/>
    <x v="1"/>
    <x v="7"/>
    <m/>
    <d v="1899-12-30T01:09:57"/>
    <n v="16"/>
    <n v="5"/>
    <x v="6"/>
    <x v="216"/>
    <n v="1975"/>
    <s v="přihlášen"/>
    <s v="Hospic Prachatice"/>
    <n v="0"/>
  </r>
  <r>
    <s v="2011 :: Drázda Petr :: 1964"/>
    <x v="2"/>
    <x v="2"/>
    <x v="0"/>
    <x v="213"/>
    <x v="31"/>
    <x v="81"/>
    <x v="1"/>
    <x v="8"/>
    <m/>
    <d v="1899-12-30T01:20:35"/>
    <n v="26"/>
    <n v="10"/>
    <x v="1"/>
    <x v="217"/>
    <n v="1964"/>
    <s v="přihlášen"/>
    <s v="Pištín"/>
    <n v="0"/>
  </r>
  <r>
    <s v="2011 :: Flašár Jan :: 1986"/>
    <x v="2"/>
    <x v="2"/>
    <x v="0"/>
    <x v="214"/>
    <x v="56"/>
    <x v="60"/>
    <x v="1"/>
    <x v="7"/>
    <m/>
    <d v="1899-12-30T00:57:12"/>
    <n v="3"/>
    <n v="2"/>
    <x v="2"/>
    <x v="218"/>
    <s v="-"/>
    <s v="ne"/>
    <s v="-"/>
    <n v="0"/>
  </r>
  <r>
    <s v="2011 :: Hájíček František :: 1951"/>
    <x v="2"/>
    <x v="2"/>
    <x v="0"/>
    <x v="215"/>
    <x v="57"/>
    <x v="82"/>
    <x v="1"/>
    <x v="15"/>
    <m/>
    <d v="1899-12-30T01:36:45"/>
    <n v="38"/>
    <n v="3"/>
    <x v="17"/>
    <x v="219"/>
    <n v="1951"/>
    <s v="přihlášen"/>
    <s v="AVC Praha"/>
    <n v="0"/>
  </r>
  <r>
    <s v="2011 :: Jančář Stanislav :: 1967"/>
    <x v="2"/>
    <x v="2"/>
    <x v="0"/>
    <x v="216"/>
    <x v="52"/>
    <x v="60"/>
    <x v="1"/>
    <x v="8"/>
    <m/>
    <d v="1899-12-30T01:05:53"/>
    <n v="13"/>
    <n v="7"/>
    <x v="18"/>
    <x v="220"/>
    <n v="1967"/>
    <s v="přihlášen"/>
    <s v="SK Čtyři Dvory"/>
    <n v="0"/>
  </r>
  <r>
    <s v="2011 :: Janoušek Hynek :: 1977"/>
    <x v="2"/>
    <x v="2"/>
    <x v="0"/>
    <x v="66"/>
    <x v="25"/>
    <x v="83"/>
    <x v="1"/>
    <x v="7"/>
    <m/>
    <d v="1899-12-30T01:01:45"/>
    <n v="11"/>
    <n v="4"/>
    <x v="18"/>
    <x v="66"/>
    <s v="-"/>
    <s v="ne"/>
    <s v="-"/>
    <n v="1"/>
  </r>
  <r>
    <s v="2011 :: Klimeš Petr :: 1977"/>
    <x v="2"/>
    <x v="2"/>
    <x v="0"/>
    <x v="217"/>
    <x v="25"/>
    <x v="83"/>
    <x v="1"/>
    <x v="7"/>
    <m/>
    <d v="1899-12-30T01:24:03"/>
    <n v="33"/>
    <n v="9"/>
    <x v="9"/>
    <x v="221"/>
    <s v="-"/>
    <s v="ne"/>
    <s v="-"/>
    <n v="0"/>
  </r>
  <r>
    <s v="2011 :: Klosse Jiří :: 1970"/>
    <x v="2"/>
    <x v="2"/>
    <x v="0"/>
    <x v="218"/>
    <x v="37"/>
    <x v="84"/>
    <x v="1"/>
    <x v="8"/>
    <m/>
    <d v="1899-12-30T01:28:11"/>
    <n v="36"/>
    <n v="12"/>
    <x v="9"/>
    <x v="222"/>
    <s v="-"/>
    <s v="ne"/>
    <s v="-"/>
    <n v="0"/>
  </r>
  <r>
    <s v="2011 :: Kopecký Zdeněk :: 1937"/>
    <x v="2"/>
    <x v="2"/>
    <x v="0"/>
    <x v="145"/>
    <x v="43"/>
    <x v="58"/>
    <x v="1"/>
    <x v="18"/>
    <m/>
    <d v="1899-12-30T01:22:21"/>
    <n v="31"/>
    <n v="4"/>
    <x v="9"/>
    <x v="146"/>
    <n v="1937"/>
    <s v="přihlášen"/>
    <s v="Budvar České Budějovice"/>
    <n v="1"/>
  </r>
  <r>
    <s v="2011 :: Kopřiva Josef :: 1952"/>
    <x v="2"/>
    <x v="2"/>
    <x v="0"/>
    <x v="146"/>
    <x v="32"/>
    <x v="59"/>
    <x v="1"/>
    <x v="9"/>
    <m/>
    <d v="1899-12-30T01:14:51"/>
    <n v="22"/>
    <n v="5"/>
    <x v="9"/>
    <x v="147"/>
    <n v="1952"/>
    <s v="přihlášen"/>
    <s v="TC Dvořák České Budějovice 2"/>
    <n v="1"/>
  </r>
  <r>
    <s v="2011 :: Krejčí Karel :: 1972"/>
    <x v="2"/>
    <x v="2"/>
    <x v="0"/>
    <x v="219"/>
    <x v="29"/>
    <x v="85"/>
    <x v="1"/>
    <x v="7"/>
    <m/>
    <d v="1899-12-30T00:58:59"/>
    <n v="4"/>
    <n v="3"/>
    <x v="9"/>
    <x v="223"/>
    <n v="1972"/>
    <s v="přihlášen"/>
    <s v="TriSK České Budějovice"/>
    <n v="0"/>
  </r>
  <r>
    <s v="2011 :: Kučera Radek :: 1969"/>
    <x v="2"/>
    <x v="2"/>
    <x v="0"/>
    <x v="220"/>
    <x v="23"/>
    <x v="86"/>
    <x v="1"/>
    <x v="8"/>
    <m/>
    <d v="1899-12-30T00:56:55"/>
    <n v="2"/>
    <n v="1"/>
    <x v="9"/>
    <x v="224"/>
    <n v="1969"/>
    <s v="přihlášen"/>
    <s v="Pacov"/>
    <n v="0"/>
  </r>
  <r>
    <s v="2011 :: Lácha Miroslav :: 1967"/>
    <x v="2"/>
    <x v="2"/>
    <x v="0"/>
    <x v="221"/>
    <x v="52"/>
    <x v="0"/>
    <x v="1"/>
    <x v="8"/>
    <m/>
    <d v="1899-12-30T01:20:36"/>
    <n v="27"/>
    <n v="11"/>
    <x v="10"/>
    <x v="225"/>
    <s v="-"/>
    <s v="ne"/>
    <s v="-"/>
    <n v="0"/>
  </r>
  <r>
    <s v="2011 :: Lácha Pavel :: 1969"/>
    <x v="2"/>
    <x v="2"/>
    <x v="0"/>
    <x v="148"/>
    <x v="23"/>
    <x v="10"/>
    <x v="1"/>
    <x v="8"/>
    <m/>
    <d v="1899-12-30T01:02:21"/>
    <n v="12"/>
    <n v="6"/>
    <x v="10"/>
    <x v="149"/>
    <n v="1969"/>
    <s v="přihlášen"/>
    <s v="BH Triatlon České Budějovice"/>
    <n v="1"/>
  </r>
  <r>
    <s v="2011 :: Láchová Gabriela :: 1971"/>
    <x v="2"/>
    <x v="2"/>
    <x v="0"/>
    <x v="222"/>
    <x v="33"/>
    <x v="0"/>
    <x v="0"/>
    <x v="8"/>
    <m/>
    <d v="1899-12-30T01:15:54"/>
    <n v="24"/>
    <n v="2"/>
    <x v="10"/>
    <x v="226"/>
    <s v="-"/>
    <s v="ne"/>
    <s v="-"/>
    <n v="0"/>
  </r>
  <r>
    <s v="2011 :: Malík Vít :: 1969"/>
    <x v="2"/>
    <x v="2"/>
    <x v="0"/>
    <x v="223"/>
    <x v="23"/>
    <x v="70"/>
    <x v="1"/>
    <x v="8"/>
    <m/>
    <d v="1899-12-30T00:59:53"/>
    <n v="6"/>
    <n v="3"/>
    <x v="3"/>
    <x v="227"/>
    <n v="1969"/>
    <s v="přihlášen"/>
    <s v="Rožmberské sklepy Borovany"/>
    <n v="0"/>
  </r>
  <r>
    <s v="2011 :: Mikšovský Zdeněk :: 1945"/>
    <x v="2"/>
    <x v="2"/>
    <x v="0"/>
    <x v="70"/>
    <x v="30"/>
    <x v="22"/>
    <x v="1"/>
    <x v="15"/>
    <m/>
    <d v="1899-12-30T01:24:23"/>
    <n v="34"/>
    <n v="2"/>
    <x v="3"/>
    <x v="71"/>
    <n v="1945"/>
    <s v="přihlášen"/>
    <s v="AK Včelná"/>
    <n v="2"/>
  </r>
  <r>
    <s v="2011 :: Mondek Josef :: 1966"/>
    <x v="2"/>
    <x v="2"/>
    <x v="0"/>
    <x v="224"/>
    <x v="58"/>
    <x v="10"/>
    <x v="1"/>
    <x v="8"/>
    <m/>
    <d v="1899-12-30T01:00:05"/>
    <n v="9"/>
    <n v="5"/>
    <x v="3"/>
    <x v="228"/>
    <n v="1966"/>
    <s v="přihlášen"/>
    <s v="Cyklo Jiřička"/>
    <n v="0"/>
  </r>
  <r>
    <s v="2011 :: Mražík Karel :: 1959"/>
    <x v="2"/>
    <x v="2"/>
    <x v="0"/>
    <x v="71"/>
    <x v="27"/>
    <x v="8"/>
    <x v="1"/>
    <x v="9"/>
    <m/>
    <d v="1899-12-30T01:32:59"/>
    <n v="37"/>
    <n v="6"/>
    <x v="3"/>
    <x v="72"/>
    <s v="-"/>
    <s v="ne"/>
    <s v="-"/>
    <n v="1"/>
  </r>
  <r>
    <s v="2011 :: Palkovič Vladislav :: 1939"/>
    <x v="2"/>
    <x v="2"/>
    <x v="0"/>
    <x v="72"/>
    <x v="5"/>
    <x v="28"/>
    <x v="1"/>
    <x v="18"/>
    <m/>
    <d v="1899-12-30T01:22:08"/>
    <n v="30"/>
    <n v="3"/>
    <x v="12"/>
    <x v="73"/>
    <n v="1939"/>
    <s v="přihlášen"/>
    <s v="BOBO Větřní"/>
    <n v="2"/>
  </r>
  <r>
    <s v="2011 :: Průcha Jakub :: 1977"/>
    <x v="2"/>
    <x v="2"/>
    <x v="0"/>
    <x v="225"/>
    <x v="25"/>
    <x v="45"/>
    <x v="1"/>
    <x v="7"/>
    <m/>
    <d v="1899-12-30T01:23:37"/>
    <n v="32"/>
    <n v="8"/>
    <x v="12"/>
    <x v="229"/>
    <s v="-"/>
    <s v="ne"/>
    <s v="-"/>
    <n v="0"/>
  </r>
  <r>
    <s v="2011 :: Putschögl Jaroslav :: 1939"/>
    <x v="2"/>
    <x v="2"/>
    <x v="0"/>
    <x v="226"/>
    <x v="5"/>
    <x v="87"/>
    <x v="1"/>
    <x v="18"/>
    <m/>
    <d v="1899-12-30T01:21:40"/>
    <n v="29"/>
    <n v="2"/>
    <x v="12"/>
    <x v="230"/>
    <n v="1939"/>
    <s v="přihlášen"/>
    <s v="Atletika Písek"/>
    <n v="0"/>
  </r>
  <r>
    <s v="2011 :: Rodina Bohuslav :: 1959"/>
    <x v="2"/>
    <x v="2"/>
    <x v="0"/>
    <x v="227"/>
    <x v="27"/>
    <x v="88"/>
    <x v="1"/>
    <x v="9"/>
    <m/>
    <d v="1899-12-30T01:00:54"/>
    <n v="10"/>
    <n v="2"/>
    <x v="13"/>
    <x v="231"/>
    <n v="1959"/>
    <s v="přihlášen"/>
    <s v="Atletika Písek"/>
    <n v="0"/>
  </r>
  <r>
    <s v="2011 :: Stejskal Ladislav :: 1977"/>
    <x v="2"/>
    <x v="2"/>
    <x v="0"/>
    <x v="202"/>
    <x v="25"/>
    <x v="60"/>
    <x v="1"/>
    <x v="7"/>
    <m/>
    <d v="1899-12-30T00:56:38"/>
    <n v="1"/>
    <n v="1"/>
    <x v="4"/>
    <x v="232"/>
    <n v="1977"/>
    <s v="přihlášen"/>
    <s v="SK Čtyři Dvory"/>
    <n v="0"/>
  </r>
  <r>
    <s v="2011 :: Svoboda Václav :: 1949"/>
    <x v="2"/>
    <x v="2"/>
    <x v="0"/>
    <x v="76"/>
    <x v="34"/>
    <x v="34"/>
    <x v="1"/>
    <x v="15"/>
    <m/>
    <d v="1899-12-30T01:10:06"/>
    <n v="17"/>
    <n v="1"/>
    <x v="4"/>
    <x v="77"/>
    <n v="1949"/>
    <s v="přihlášen"/>
    <s v="Jihočeský klub maratonců"/>
    <n v="2"/>
  </r>
  <r>
    <s v="2011 :: Šlajs Štefan :: 1980"/>
    <x v="2"/>
    <x v="2"/>
    <x v="0"/>
    <x v="228"/>
    <x v="35"/>
    <x v="78"/>
    <x v="1"/>
    <x v="7"/>
    <m/>
    <d v="1899-12-30T01:12:51"/>
    <n v="20"/>
    <n v="6"/>
    <x v="19"/>
    <x v="233"/>
    <s v="-"/>
    <s v="ne"/>
    <s v="-"/>
    <n v="0"/>
  </r>
  <r>
    <s v="2011 :: Šoustar Lubomír :: 1941"/>
    <x v="2"/>
    <x v="2"/>
    <x v="0"/>
    <x v="152"/>
    <x v="46"/>
    <x v="61"/>
    <x v="1"/>
    <x v="18"/>
    <m/>
    <d v="1899-12-30T01:13:41"/>
    <n v="21"/>
    <n v="1"/>
    <x v="19"/>
    <x v="153"/>
    <n v="1941"/>
    <s v="přihlášen"/>
    <s v="Katastrální Úřad ČB."/>
    <n v="1"/>
  </r>
  <r>
    <s v="2011 :: Tík František :: 1957"/>
    <x v="2"/>
    <x v="2"/>
    <x v="0"/>
    <x v="78"/>
    <x v="36"/>
    <x v="35"/>
    <x v="1"/>
    <x v="9"/>
    <m/>
    <d v="1899-12-30T01:00:03"/>
    <n v="8"/>
    <n v="1"/>
    <x v="14"/>
    <x v="79"/>
    <n v="1957"/>
    <s v="přihlášen"/>
    <s v="Vodňanská drůbež"/>
    <n v="2"/>
  </r>
  <r>
    <s v="2011 :: Turek Jiří :: 1970"/>
    <x v="2"/>
    <x v="2"/>
    <x v="0"/>
    <x v="79"/>
    <x v="37"/>
    <x v="60"/>
    <x v="1"/>
    <x v="8"/>
    <m/>
    <d v="1899-12-30T01:00:00"/>
    <n v="7"/>
    <n v="4"/>
    <x v="14"/>
    <x v="80"/>
    <n v="1970"/>
    <s v="přihlášen"/>
    <s v="SK Český Krumlov"/>
    <n v="2"/>
  </r>
  <r>
    <s v="2011 :: Uhlíř Radek :: 1967"/>
    <x v="2"/>
    <x v="2"/>
    <x v="0"/>
    <x v="229"/>
    <x v="52"/>
    <x v="85"/>
    <x v="1"/>
    <x v="8"/>
    <m/>
    <d v="1899-12-30T00:59:05"/>
    <n v="5"/>
    <n v="2"/>
    <x v="20"/>
    <x v="234"/>
    <n v="1967"/>
    <s v="přihlášen"/>
    <s v="TriSK České Budějovice"/>
    <n v="0"/>
  </r>
  <r>
    <s v="2011 :: Valter Jaroslav :: 1972"/>
    <x v="2"/>
    <x v="2"/>
    <x v="0"/>
    <x v="230"/>
    <x v="29"/>
    <x v="45"/>
    <x v="1"/>
    <x v="7"/>
    <m/>
    <d v="1899-12-30T01:27:55"/>
    <n v="35"/>
    <n v="10"/>
    <x v="15"/>
    <x v="235"/>
    <s v="-"/>
    <s v="ne"/>
    <s v="-"/>
    <n v="0"/>
  </r>
  <r>
    <s v="2011 :: Vopad Jan st. :: 1954"/>
    <x v="2"/>
    <x v="2"/>
    <x v="0"/>
    <x v="231"/>
    <x v="59"/>
    <x v="41"/>
    <x v="1"/>
    <x v="9"/>
    <m/>
    <d v="1899-12-30T01:07:42"/>
    <n v="15"/>
    <n v="3"/>
    <x v="15"/>
    <x v="236"/>
    <s v="-"/>
    <s v="ne"/>
    <s v="-"/>
    <n v="0"/>
  </r>
  <r>
    <s v="2011 :: Voráček Karel :: 1962"/>
    <x v="2"/>
    <x v="2"/>
    <x v="0"/>
    <x v="81"/>
    <x v="38"/>
    <x v="33"/>
    <x v="1"/>
    <x v="8"/>
    <m/>
    <d v="1899-12-30T01:11:50"/>
    <n v="19"/>
    <n v="8"/>
    <x v="15"/>
    <x v="82"/>
    <n v="1962"/>
    <s v="přihlášen"/>
    <s v="Cyklo Velešín"/>
    <n v="2"/>
  </r>
  <r>
    <s v="2011 :: Vorel Jan :: 1960"/>
    <x v="2"/>
    <x v="2"/>
    <x v="0"/>
    <x v="232"/>
    <x v="48"/>
    <x v="84"/>
    <x v="1"/>
    <x v="9"/>
    <m/>
    <d v="1899-12-30T01:10:31"/>
    <n v="18"/>
    <n v="4"/>
    <x v="15"/>
    <x v="237"/>
    <s v="-"/>
    <s v="ne"/>
    <s v="-"/>
    <n v="0"/>
  </r>
  <r>
    <s v="2011 :: Vorel Michal :: 1989"/>
    <x v="2"/>
    <x v="2"/>
    <x v="0"/>
    <x v="233"/>
    <x v="26"/>
    <x v="45"/>
    <x v="1"/>
    <x v="7"/>
    <m/>
    <d v="1899-12-30T01:18:17"/>
    <n v="25"/>
    <n v="7"/>
    <x v="15"/>
    <x v="238"/>
    <s v="-"/>
    <s v="ne"/>
    <s v="-"/>
    <n v="0"/>
  </r>
  <r>
    <s v="2011 :: Vorlová Dana :: 1962"/>
    <x v="2"/>
    <x v="2"/>
    <x v="0"/>
    <x v="234"/>
    <x v="38"/>
    <x v="84"/>
    <x v="0"/>
    <x v="8"/>
    <m/>
    <d v="1899-12-30T01:20:48"/>
    <n v="28"/>
    <n v="3"/>
    <x v="15"/>
    <x v="239"/>
    <s v="-"/>
    <s v="ne"/>
    <s v="-"/>
    <n v="0"/>
  </r>
  <r>
    <s v="2011 :: Vosátka Zdeněk :: 1963"/>
    <x v="2"/>
    <x v="2"/>
    <x v="0"/>
    <x v="235"/>
    <x v="0"/>
    <x v="89"/>
    <x v="1"/>
    <x v="8"/>
    <m/>
    <d v="1899-12-30T01:15:07"/>
    <n v="23"/>
    <n v="9"/>
    <x v="15"/>
    <x v="240"/>
    <s v="-"/>
    <s v="ne"/>
    <s v="-"/>
    <n v="0"/>
  </r>
  <r>
    <s v="2012 :: Barták Jiří :: 2000"/>
    <x v="3"/>
    <x v="0"/>
    <x v="0"/>
    <x v="167"/>
    <x v="14"/>
    <x v="17"/>
    <x v="1"/>
    <x v="0"/>
    <m/>
    <d v="1899-12-30T00:26:52"/>
    <n v="15"/>
    <n v="12"/>
    <x v="0"/>
    <x v="170"/>
    <s v="-"/>
    <s v="ne"/>
    <s v="-"/>
    <n v="1"/>
  </r>
  <r>
    <s v="2012 :: Čutka Václav :: 1991"/>
    <x v="3"/>
    <x v="0"/>
    <x v="0"/>
    <x v="15"/>
    <x v="13"/>
    <x v="90"/>
    <x v="1"/>
    <x v="0"/>
    <m/>
    <d v="1899-12-30T00:21:56"/>
    <n v="5"/>
    <n v="5"/>
    <x v="7"/>
    <x v="15"/>
    <s v="-"/>
    <s v="ne"/>
    <s v="-"/>
    <n v="3"/>
  </r>
  <r>
    <s v="2012 :: CHýna Radek :: 1992"/>
    <x v="3"/>
    <x v="0"/>
    <x v="0"/>
    <x v="107"/>
    <x v="42"/>
    <x v="90"/>
    <x v="1"/>
    <x v="0"/>
    <m/>
    <d v="1899-12-30T00:21:19"/>
    <n v="4"/>
    <n v="4"/>
    <x v="6"/>
    <x v="108"/>
    <s v="-"/>
    <s v="ne"/>
    <s v="-"/>
    <n v="2"/>
  </r>
  <r>
    <s v="2012 :: Jašarová Ema :: 1959"/>
    <x v="3"/>
    <x v="0"/>
    <x v="0"/>
    <x v="236"/>
    <x v="27"/>
    <x v="62"/>
    <x v="0"/>
    <x v="0"/>
    <m/>
    <d v="1899-12-30T00:26:40"/>
    <n v="14"/>
    <n v="3"/>
    <x v="18"/>
    <x v="241"/>
    <n v="1959"/>
    <s v="přihlášen"/>
    <s v="SKP České Budějovice"/>
    <n v="0"/>
  </r>
  <r>
    <s v="2012 :: Kolářová Martina :: 1972"/>
    <x v="3"/>
    <x v="0"/>
    <x v="0"/>
    <x v="82"/>
    <x v="29"/>
    <x v="66"/>
    <x v="0"/>
    <x v="0"/>
    <m/>
    <d v="1899-12-30T00:30:17"/>
    <n v="20"/>
    <n v="7"/>
    <x v="9"/>
    <x v="83"/>
    <s v="-"/>
    <s v="ne"/>
    <s v="-"/>
    <n v="2"/>
  </r>
  <r>
    <s v="2012 :: Kopačková Káťa :: 2001"/>
    <x v="3"/>
    <x v="0"/>
    <x v="0"/>
    <x v="237"/>
    <x v="8"/>
    <x v="11"/>
    <x v="0"/>
    <x v="0"/>
    <m/>
    <d v="1899-12-30T00:25:02"/>
    <n v="11"/>
    <n v="2"/>
    <x v="9"/>
    <x v="242"/>
    <s v="-"/>
    <s v="ne"/>
    <s v="-"/>
    <n v="0"/>
  </r>
  <r>
    <s v="2012 :: Lukš Petr :: 2002"/>
    <x v="3"/>
    <x v="0"/>
    <x v="0"/>
    <x v="191"/>
    <x v="11"/>
    <x v="12"/>
    <x v="1"/>
    <x v="0"/>
    <m/>
    <d v="1899-12-30T00:25:16"/>
    <n v="12"/>
    <n v="10"/>
    <x v="10"/>
    <x v="194"/>
    <s v="-"/>
    <s v="ne"/>
    <s v="-"/>
    <n v="1"/>
  </r>
  <r>
    <s v="2012 :: Menšík Josef :: 1982"/>
    <x v="3"/>
    <x v="0"/>
    <x v="0"/>
    <x v="123"/>
    <x v="50"/>
    <x v="91"/>
    <x v="1"/>
    <x v="0"/>
    <m/>
    <d v="1899-12-30T00:22:05"/>
    <n v="6"/>
    <n v="6"/>
    <x v="3"/>
    <x v="161"/>
    <s v="-"/>
    <s v="ne"/>
    <s v="-"/>
    <n v="1"/>
  </r>
  <r>
    <s v="2012 :: Mikšl Miroslav :: 1999"/>
    <x v="3"/>
    <x v="0"/>
    <x v="0"/>
    <x v="4"/>
    <x v="4"/>
    <x v="92"/>
    <x v="1"/>
    <x v="0"/>
    <m/>
    <d v="1899-12-30T00:22:07"/>
    <n v="7"/>
    <n v="7"/>
    <x v="3"/>
    <x v="4"/>
    <n v="1999"/>
    <s v="přihlášen"/>
    <s v="České Budějovice"/>
    <n v="2"/>
  </r>
  <r>
    <s v="2012 :: Mladá Dominika :: 1987"/>
    <x v="3"/>
    <x v="0"/>
    <x v="0"/>
    <x v="238"/>
    <x v="60"/>
    <x v="11"/>
    <x v="0"/>
    <x v="0"/>
    <m/>
    <s v="DNF"/>
    <n v="21"/>
    <n v="0"/>
    <x v="3"/>
    <x v="243"/>
    <s v="-"/>
    <s v="ne"/>
    <s v="-"/>
    <n v="0"/>
  </r>
  <r>
    <s v="2012 :: Moravcová Petra :: 1978"/>
    <x v="3"/>
    <x v="0"/>
    <x v="0"/>
    <x v="239"/>
    <x v="6"/>
    <x v="45"/>
    <x v="0"/>
    <x v="0"/>
    <m/>
    <d v="1899-12-30T00:27:48"/>
    <n v="17"/>
    <n v="4"/>
    <x v="3"/>
    <x v="244"/>
    <s v="-"/>
    <s v="ne"/>
    <s v="-"/>
    <n v="0"/>
  </r>
  <r>
    <s v="2012 :: Německý Olda :: 2003"/>
    <x v="3"/>
    <x v="0"/>
    <x v="0"/>
    <x v="126"/>
    <x v="19"/>
    <x v="12"/>
    <x v="1"/>
    <x v="0"/>
    <m/>
    <d v="1899-12-30T00:26:53"/>
    <n v="16"/>
    <n v="13"/>
    <x v="11"/>
    <x v="127"/>
    <s v="-"/>
    <s v="ne"/>
    <s v="-"/>
    <n v="2"/>
  </r>
  <r>
    <s v="2012 :: Nováková Lenka :: 1979"/>
    <x v="3"/>
    <x v="0"/>
    <x v="0"/>
    <x v="240"/>
    <x v="2"/>
    <x v="93"/>
    <x v="0"/>
    <x v="0"/>
    <m/>
    <d v="1899-12-30T00:28:19"/>
    <n v="19"/>
    <n v="6"/>
    <x v="11"/>
    <x v="245"/>
    <s v="-"/>
    <s v="ne"/>
    <s v="-"/>
    <n v="0"/>
  </r>
  <r>
    <s v="2012 :: Pešula Marek :: 1978"/>
    <x v="3"/>
    <x v="0"/>
    <x v="0"/>
    <x v="241"/>
    <x v="6"/>
    <x v="93"/>
    <x v="1"/>
    <x v="0"/>
    <m/>
    <d v="1899-12-30T00:23:06"/>
    <n v="9"/>
    <n v="9"/>
    <x v="12"/>
    <x v="246"/>
    <s v="-"/>
    <s v="ne"/>
    <s v="-"/>
    <n v="0"/>
  </r>
  <r>
    <s v="2012 :: Schwarz Leo :: 1967"/>
    <x v="3"/>
    <x v="0"/>
    <x v="0"/>
    <x v="160"/>
    <x v="52"/>
    <x v="69"/>
    <x v="1"/>
    <x v="0"/>
    <m/>
    <d v="1899-12-30T00:22:21"/>
    <n v="8"/>
    <n v="8"/>
    <x v="4"/>
    <x v="163"/>
    <s v="-"/>
    <s v="ne"/>
    <s v="-"/>
    <n v="1"/>
  </r>
  <r>
    <s v="2012 :: Staněk Martin :: 1989"/>
    <x v="3"/>
    <x v="0"/>
    <x v="0"/>
    <x v="242"/>
    <x v="26"/>
    <x v="11"/>
    <x v="1"/>
    <x v="0"/>
    <m/>
    <d v="1899-12-30T00:26:06"/>
    <n v="13"/>
    <n v="11"/>
    <x v="4"/>
    <x v="247"/>
    <s v="-"/>
    <s v="ne"/>
    <s v="-"/>
    <n v="0"/>
  </r>
  <r>
    <s v="2012 :: Szábo Miloš :: 1981"/>
    <x v="3"/>
    <x v="0"/>
    <x v="0"/>
    <x v="162"/>
    <x v="41"/>
    <x v="71"/>
    <x v="1"/>
    <x v="0"/>
    <m/>
    <d v="1899-12-30T00:17:55"/>
    <n v="1"/>
    <n v="1"/>
    <x v="4"/>
    <x v="165"/>
    <n v="1981"/>
    <s v="přihlášen"/>
    <s v="Discoworld"/>
    <n v="1"/>
  </r>
  <r>
    <s v="2012 :: Ungerman Jan :: 1961"/>
    <x v="3"/>
    <x v="0"/>
    <x v="0"/>
    <x v="89"/>
    <x v="40"/>
    <x v="41"/>
    <x v="1"/>
    <x v="0"/>
    <m/>
    <d v="1899-12-30T00:19:11"/>
    <n v="2"/>
    <n v="2"/>
    <x v="20"/>
    <x v="90"/>
    <s v="-"/>
    <s v="ne"/>
    <s v="-"/>
    <n v="1"/>
  </r>
  <r>
    <s v="2012 :: Vopat Jan :: 1981"/>
    <x v="3"/>
    <x v="0"/>
    <x v="0"/>
    <x v="90"/>
    <x v="41"/>
    <x v="41"/>
    <x v="1"/>
    <x v="0"/>
    <m/>
    <d v="1899-12-30T00:19:36"/>
    <n v="3"/>
    <n v="3"/>
    <x v="15"/>
    <x v="91"/>
    <s v="-"/>
    <s v="ne"/>
    <s v="-"/>
    <n v="2"/>
  </r>
  <r>
    <s v="2012 :: Zikešová Eliška :: 1998"/>
    <x v="3"/>
    <x v="0"/>
    <x v="0"/>
    <x v="165"/>
    <x v="17"/>
    <x v="70"/>
    <x v="0"/>
    <x v="0"/>
    <m/>
    <d v="1899-12-30T00:23:15"/>
    <n v="10"/>
    <n v="1"/>
    <x v="22"/>
    <x v="168"/>
    <s v="-"/>
    <s v="ne"/>
    <s v="-"/>
    <n v="2"/>
  </r>
  <r>
    <s v="2012 :: Zoubková Eva :: 1976"/>
    <x v="3"/>
    <x v="0"/>
    <x v="0"/>
    <x v="243"/>
    <x v="22"/>
    <x v="0"/>
    <x v="0"/>
    <x v="0"/>
    <m/>
    <d v="1899-12-30T00:27:50"/>
    <n v="18"/>
    <n v="5"/>
    <x v="22"/>
    <x v="248"/>
    <s v="-"/>
    <s v="ne"/>
    <s v="-"/>
    <n v="0"/>
  </r>
  <r>
    <s v="2012 :: Adámková Nicola :: 2005"/>
    <x v="3"/>
    <x v="1"/>
    <x v="0"/>
    <x v="93"/>
    <x v="15"/>
    <x v="43"/>
    <x v="0"/>
    <x v="19"/>
    <m/>
    <d v="1899-12-30T00:01:00"/>
    <m/>
    <n v="1"/>
    <x v="21"/>
    <x v="94"/>
    <s v="-"/>
    <s v="ne"/>
    <s v="-"/>
    <n v="2"/>
  </r>
  <r>
    <s v="2012 :: Baldr  :: 2006"/>
    <x v="3"/>
    <x v="1"/>
    <x v="0"/>
    <x v="244"/>
    <x v="7"/>
    <x v="94"/>
    <x v="1"/>
    <x v="19"/>
    <s v="čas neznámý &gt;&gt; odhad"/>
    <d v="1899-12-30T00:00:51"/>
    <m/>
    <n v="10"/>
    <x v="0"/>
    <x v="249"/>
    <s v="-"/>
    <s v="ne"/>
    <s v="-"/>
    <n v="0"/>
  </r>
  <r>
    <s v="2012 :: Ballák Petr :: 2005"/>
    <x v="3"/>
    <x v="1"/>
    <x v="0"/>
    <x v="95"/>
    <x v="15"/>
    <x v="8"/>
    <x v="1"/>
    <x v="19"/>
    <m/>
    <d v="1899-12-30T00:00:36"/>
    <m/>
    <n v="3"/>
    <x v="0"/>
    <x v="96"/>
    <s v="-"/>
    <s v="ne"/>
    <s v="-"/>
    <n v="1"/>
  </r>
  <r>
    <s v="2012 :: Bárta Filip :: 2000"/>
    <x v="3"/>
    <x v="1"/>
    <x v="0"/>
    <x v="245"/>
    <x v="14"/>
    <x v="95"/>
    <x v="1"/>
    <x v="11"/>
    <m/>
    <d v="1899-12-30T00:00:57"/>
    <m/>
    <n v="1"/>
    <x v="0"/>
    <x v="250"/>
    <s v="-"/>
    <s v="ne"/>
    <s v="-"/>
    <n v="0"/>
  </r>
  <r>
    <s v="2012 :: Barták Jiří :: 2000"/>
    <x v="3"/>
    <x v="1"/>
    <x v="0"/>
    <x v="167"/>
    <x v="14"/>
    <x v="17"/>
    <x v="1"/>
    <x v="11"/>
    <m/>
    <d v="1899-12-30T00:01:13"/>
    <m/>
    <n v="7"/>
    <x v="0"/>
    <x v="170"/>
    <s v="-"/>
    <s v="ne"/>
    <s v="-"/>
    <n v="2"/>
  </r>
  <r>
    <s v="2012 :: Barták Ondřej :: 2006"/>
    <x v="3"/>
    <x v="1"/>
    <x v="0"/>
    <x v="7"/>
    <x v="7"/>
    <x v="5"/>
    <x v="1"/>
    <x v="19"/>
    <m/>
    <d v="1899-12-30T00:00:42"/>
    <m/>
    <n v="5"/>
    <x v="0"/>
    <x v="7"/>
    <s v="-"/>
    <s v="ne"/>
    <s v="-"/>
    <n v="2"/>
  </r>
  <r>
    <s v="2012 :: Bazsoová Eliška :: 2007"/>
    <x v="3"/>
    <x v="1"/>
    <x v="0"/>
    <x v="246"/>
    <x v="12"/>
    <x v="11"/>
    <x v="0"/>
    <x v="19"/>
    <m/>
    <d v="1899-12-30T00:01:17"/>
    <m/>
    <n v="7"/>
    <x v="0"/>
    <x v="251"/>
    <s v="-"/>
    <s v="ne"/>
    <s v="-"/>
    <n v="0"/>
  </r>
  <r>
    <s v="2012 :: Beluská Tereza :: 2003"/>
    <x v="3"/>
    <x v="1"/>
    <x v="0"/>
    <x v="98"/>
    <x v="19"/>
    <x v="12"/>
    <x v="0"/>
    <x v="17"/>
    <m/>
    <d v="1899-12-30T00:01:20"/>
    <m/>
    <n v="5"/>
    <x v="0"/>
    <x v="99"/>
    <s v="-"/>
    <s v="ne"/>
    <s v="-"/>
    <n v="2"/>
  </r>
  <r>
    <s v="2012 :: Bernkopf Miroslav :: 2006"/>
    <x v="3"/>
    <x v="1"/>
    <x v="0"/>
    <x v="247"/>
    <x v="7"/>
    <x v="6"/>
    <x v="1"/>
    <x v="19"/>
    <m/>
    <d v="1899-12-30T00:00:43"/>
    <m/>
    <n v="6"/>
    <x v="0"/>
    <x v="252"/>
    <s v="-"/>
    <s v="ne"/>
    <s v="-"/>
    <n v="0"/>
  </r>
  <r>
    <s v="2012 :: Bernkopf Slavomír :: 2003"/>
    <x v="3"/>
    <x v="1"/>
    <x v="0"/>
    <x v="248"/>
    <x v="19"/>
    <x v="96"/>
    <x v="1"/>
    <x v="17"/>
    <s v="čas neznámý &gt;&gt; odhad"/>
    <d v="1899-12-30T00:01:24"/>
    <m/>
    <n v="12"/>
    <x v="0"/>
    <x v="253"/>
    <s v="-"/>
    <s v="ne"/>
    <s v="-"/>
    <n v="0"/>
  </r>
  <r>
    <s v="2012 :: Bolláková Barbora :: 2003"/>
    <x v="3"/>
    <x v="1"/>
    <x v="0"/>
    <x v="249"/>
    <x v="19"/>
    <x v="8"/>
    <x v="0"/>
    <x v="17"/>
    <m/>
    <d v="1899-12-30T00:01:12"/>
    <m/>
    <n v="3"/>
    <x v="0"/>
    <x v="254"/>
    <s v="-"/>
    <s v="ne"/>
    <s v="-"/>
    <n v="0"/>
  </r>
  <r>
    <s v="2012 :: Borucký Petr :: 2003"/>
    <x v="3"/>
    <x v="1"/>
    <x v="0"/>
    <x v="250"/>
    <x v="19"/>
    <x v="45"/>
    <x v="1"/>
    <x v="17"/>
    <m/>
    <d v="1899-12-30T00:01:14"/>
    <m/>
    <n v="5"/>
    <x v="0"/>
    <x v="255"/>
    <s v="-"/>
    <s v="ne"/>
    <s v="-"/>
    <n v="0"/>
  </r>
  <r>
    <s v="2012 :: Bořucká Adéla :: 2001"/>
    <x v="3"/>
    <x v="1"/>
    <x v="0"/>
    <x v="251"/>
    <x v="8"/>
    <x v="97"/>
    <x v="0"/>
    <x v="11"/>
    <m/>
    <d v="1899-12-30T00:01:21"/>
    <m/>
    <n v="6"/>
    <x v="0"/>
    <x v="256"/>
    <s v="-"/>
    <s v="ne"/>
    <s v="-"/>
    <n v="0"/>
  </r>
  <r>
    <s v="2012 :: Cába Jakub :: 2003"/>
    <x v="3"/>
    <x v="1"/>
    <x v="0"/>
    <x v="252"/>
    <x v="19"/>
    <x v="98"/>
    <x v="1"/>
    <x v="17"/>
    <s v="čas neznámý &gt;&gt; odhad"/>
    <d v="1899-12-30T00:01:27"/>
    <m/>
    <n v="15"/>
    <x v="6"/>
    <x v="257"/>
    <s v="-"/>
    <s v="ne"/>
    <s v="-"/>
    <n v="0"/>
  </r>
  <r>
    <s v="2012 :: Cába Vilém :: 2007"/>
    <x v="3"/>
    <x v="1"/>
    <x v="0"/>
    <x v="253"/>
    <x v="12"/>
    <x v="99"/>
    <x v="1"/>
    <x v="19"/>
    <s v="čas neznámý &gt;&gt; odhad"/>
    <d v="1899-12-30T00:00:55"/>
    <m/>
    <n v="14"/>
    <x v="6"/>
    <x v="258"/>
    <s v="-"/>
    <s v="ne"/>
    <s v="-"/>
    <n v="0"/>
  </r>
  <r>
    <s v="2012 :: Caisová Simona :: 2002"/>
    <x v="3"/>
    <x v="1"/>
    <x v="0"/>
    <x v="101"/>
    <x v="11"/>
    <x v="12"/>
    <x v="0"/>
    <x v="17"/>
    <m/>
    <d v="1899-12-30T00:01:06"/>
    <m/>
    <n v="1"/>
    <x v="6"/>
    <x v="102"/>
    <s v="-"/>
    <s v="ne"/>
    <s v="-"/>
    <n v="2"/>
  </r>
  <r>
    <s v="2012 :: Candra Tomáš :: 2004"/>
    <x v="3"/>
    <x v="1"/>
    <x v="0"/>
    <x v="13"/>
    <x v="10"/>
    <x v="10"/>
    <x v="1"/>
    <x v="17"/>
    <s v="čas neznámý &gt;&gt; odhad"/>
    <d v="1899-12-30T00:01:23"/>
    <m/>
    <n v="11"/>
    <x v="6"/>
    <x v="13"/>
    <s v="-"/>
    <s v="ne"/>
    <s v="-"/>
    <n v="3"/>
  </r>
  <r>
    <s v="2012 :: Candrová Michaela :: 2007"/>
    <x v="3"/>
    <x v="1"/>
    <x v="0"/>
    <x v="14"/>
    <x v="12"/>
    <x v="10"/>
    <x v="0"/>
    <x v="19"/>
    <m/>
    <d v="1899-12-30T00:01:11"/>
    <m/>
    <n v="5"/>
    <x v="6"/>
    <x v="14"/>
    <s v="-"/>
    <s v="ne"/>
    <s v="-"/>
    <n v="3"/>
  </r>
  <r>
    <s v="2012 :: Cipín Petr :: 1995"/>
    <x v="3"/>
    <x v="1"/>
    <x v="0"/>
    <x v="168"/>
    <x v="21"/>
    <x v="100"/>
    <x v="1"/>
    <x v="13"/>
    <m/>
    <d v="1899-12-30T00:06:29"/>
    <m/>
    <n v="2"/>
    <x v="6"/>
    <x v="171"/>
    <s v="-"/>
    <s v="ne"/>
    <s v="-"/>
    <n v="1"/>
  </r>
  <r>
    <s v="2012 :: Čech Petr :: 1998"/>
    <x v="3"/>
    <x v="1"/>
    <x v="0"/>
    <x v="169"/>
    <x v="17"/>
    <x v="101"/>
    <x v="1"/>
    <x v="10"/>
    <m/>
    <d v="1899-12-30T00:01:53"/>
    <m/>
    <n v="2"/>
    <x v="7"/>
    <x v="172"/>
    <s v="-"/>
    <s v="ne"/>
    <s v="-"/>
    <n v="1"/>
  </r>
  <r>
    <s v="2012 :: Čutka Vojtěch :: 2000"/>
    <x v="3"/>
    <x v="1"/>
    <x v="0"/>
    <x v="170"/>
    <x v="14"/>
    <x v="17"/>
    <x v="1"/>
    <x v="11"/>
    <m/>
    <d v="1899-12-30T00:01:03"/>
    <m/>
    <n v="3"/>
    <x v="7"/>
    <x v="173"/>
    <s v="-"/>
    <s v="ne"/>
    <s v="-"/>
    <n v="1"/>
  </r>
  <r>
    <s v="2012 :: Dobiášová Marcela :: 1997"/>
    <x v="3"/>
    <x v="1"/>
    <x v="0"/>
    <x v="254"/>
    <x v="16"/>
    <x v="102"/>
    <x v="0"/>
    <x v="14"/>
    <m/>
    <d v="1899-12-30T00:04:30"/>
    <m/>
    <n v="2"/>
    <x v="1"/>
    <x v="259"/>
    <s v="-"/>
    <s v="ne"/>
    <s v="-"/>
    <n v="0"/>
  </r>
  <r>
    <s v="2012 :: Doušek David :: 2000"/>
    <x v="3"/>
    <x v="1"/>
    <x v="0"/>
    <x v="255"/>
    <x v="14"/>
    <x v="12"/>
    <x v="1"/>
    <x v="11"/>
    <m/>
    <d v="1899-12-30T00:01:10"/>
    <m/>
    <n v="5"/>
    <x v="1"/>
    <x v="260"/>
    <s v="-"/>
    <s v="ne"/>
    <s v="-"/>
    <n v="0"/>
  </r>
  <r>
    <s v="2012 :: Faltus Matěj :: 2005"/>
    <x v="3"/>
    <x v="1"/>
    <x v="0"/>
    <x v="256"/>
    <x v="15"/>
    <x v="103"/>
    <x v="1"/>
    <x v="19"/>
    <m/>
    <d v="1899-12-30T00:00:34"/>
    <m/>
    <n v="1"/>
    <x v="2"/>
    <x v="261"/>
    <s v="-"/>
    <s v="ne"/>
    <s v="-"/>
    <n v="0"/>
  </r>
  <r>
    <s v="2012 :: Faltusová Lenka :: 1999"/>
    <x v="3"/>
    <x v="1"/>
    <x v="0"/>
    <x v="257"/>
    <x v="4"/>
    <x v="70"/>
    <x v="0"/>
    <x v="10"/>
    <m/>
    <d v="1899-12-30T00:01:39"/>
    <m/>
    <n v="3"/>
    <x v="2"/>
    <x v="262"/>
    <s v="-"/>
    <s v="ne"/>
    <s v="-"/>
    <n v="0"/>
  </r>
  <r>
    <s v="2012 :: Fravková Aneta :: 1996"/>
    <x v="3"/>
    <x v="1"/>
    <x v="0"/>
    <x v="258"/>
    <x v="18"/>
    <x v="70"/>
    <x v="0"/>
    <x v="14"/>
    <m/>
    <d v="1899-12-30T00:04:01"/>
    <m/>
    <n v="1"/>
    <x v="2"/>
    <x v="263"/>
    <s v="-"/>
    <s v="ne"/>
    <s v="-"/>
    <n v="0"/>
  </r>
  <r>
    <s v="2012 :: Gaborová Olga :: 1998"/>
    <x v="3"/>
    <x v="1"/>
    <x v="0"/>
    <x v="259"/>
    <x v="17"/>
    <x v="102"/>
    <x v="0"/>
    <x v="10"/>
    <m/>
    <d v="1899-12-30T00:02:09"/>
    <m/>
    <n v="8"/>
    <x v="8"/>
    <x v="264"/>
    <s v="-"/>
    <s v="ne"/>
    <s v="-"/>
    <n v="0"/>
  </r>
  <r>
    <s v="2012 :: Gazda Maxmilián :: 2002"/>
    <x v="3"/>
    <x v="1"/>
    <x v="0"/>
    <x v="21"/>
    <x v="11"/>
    <x v="18"/>
    <x v="1"/>
    <x v="17"/>
    <s v="čas neznámý &gt;&gt; odhad"/>
    <d v="1899-12-30T00:01:28"/>
    <m/>
    <n v="16"/>
    <x v="8"/>
    <x v="21"/>
    <s v="-"/>
    <s v="ne"/>
    <s v="-"/>
    <n v="3"/>
  </r>
  <r>
    <s v="2012 :: Gregar Daniel :: 2008"/>
    <x v="3"/>
    <x v="1"/>
    <x v="0"/>
    <x v="260"/>
    <x v="54"/>
    <x v="11"/>
    <x v="1"/>
    <x v="20"/>
    <m/>
    <d v="1899-12-30T00:00:57"/>
    <m/>
    <n v="1"/>
    <x v="8"/>
    <x v="265"/>
    <s v="-"/>
    <s v="ne"/>
    <s v="-"/>
    <n v="0"/>
  </r>
  <r>
    <s v="2012 :: Jágerová Aneta :: 2009"/>
    <x v="3"/>
    <x v="1"/>
    <x v="0"/>
    <x v="261"/>
    <x v="55"/>
    <x v="102"/>
    <x v="0"/>
    <x v="20"/>
    <m/>
    <d v="1899-12-30T00:02:50"/>
    <m/>
    <n v="3"/>
    <x v="18"/>
    <x v="266"/>
    <s v="-"/>
    <s v="ne"/>
    <s v="-"/>
    <n v="0"/>
  </r>
  <r>
    <s v="2012 :: Kahovcová Anna :: 2006"/>
    <x v="3"/>
    <x v="1"/>
    <x v="0"/>
    <x v="176"/>
    <x v="7"/>
    <x v="5"/>
    <x v="0"/>
    <x v="19"/>
    <m/>
    <d v="1899-12-30T00:01:09"/>
    <m/>
    <n v="4"/>
    <x v="9"/>
    <x v="179"/>
    <s v="-"/>
    <s v="ne"/>
    <s v="-"/>
    <n v="1"/>
  </r>
  <r>
    <s v="2012 :: Kahovcová Barbora :: 2009"/>
    <x v="3"/>
    <x v="1"/>
    <x v="0"/>
    <x v="262"/>
    <x v="55"/>
    <x v="5"/>
    <x v="0"/>
    <x v="20"/>
    <m/>
    <d v="1899-12-30T00:01:00"/>
    <m/>
    <n v="1"/>
    <x v="9"/>
    <x v="267"/>
    <s v="-"/>
    <s v="ne"/>
    <s v="-"/>
    <n v="0"/>
  </r>
  <r>
    <s v="2012 :: Kaiserová Tereza :: 2004"/>
    <x v="3"/>
    <x v="1"/>
    <x v="0"/>
    <x v="23"/>
    <x v="10"/>
    <x v="11"/>
    <x v="0"/>
    <x v="17"/>
    <m/>
    <d v="1899-12-30T00:01:37"/>
    <m/>
    <n v="7"/>
    <x v="9"/>
    <x v="23"/>
    <s v="-"/>
    <s v="ne"/>
    <s v="-"/>
    <n v="3"/>
  </r>
  <r>
    <s v="2012 :: Klimeš Jan :: 2007"/>
    <x v="3"/>
    <x v="1"/>
    <x v="0"/>
    <x v="263"/>
    <x v="12"/>
    <x v="104"/>
    <x v="1"/>
    <x v="19"/>
    <s v="čas neznámý &gt;&gt; odhad"/>
    <d v="1899-12-30T00:00:53"/>
    <m/>
    <n v="12"/>
    <x v="9"/>
    <x v="268"/>
    <s v="-"/>
    <s v="ne"/>
    <s v="-"/>
    <n v="0"/>
  </r>
  <r>
    <s v="2012 :: Klimešová Alena :: 2001"/>
    <x v="3"/>
    <x v="1"/>
    <x v="0"/>
    <x v="264"/>
    <x v="8"/>
    <x v="104"/>
    <x v="0"/>
    <x v="11"/>
    <m/>
    <d v="1899-12-30T00:01:25"/>
    <m/>
    <n v="8"/>
    <x v="9"/>
    <x v="269"/>
    <s v="-"/>
    <s v="ne"/>
    <s v="-"/>
    <n v="0"/>
  </r>
  <r>
    <s v="2012 :: Klimešová Šarlota :: 2000"/>
    <x v="3"/>
    <x v="1"/>
    <x v="0"/>
    <x v="265"/>
    <x v="14"/>
    <x v="104"/>
    <x v="0"/>
    <x v="11"/>
    <m/>
    <d v="1899-12-30T00:01:11"/>
    <m/>
    <n v="2"/>
    <x v="9"/>
    <x v="270"/>
    <s v="-"/>
    <s v="ne"/>
    <s v="-"/>
    <n v="0"/>
  </r>
  <r>
    <s v="2012 :: Klosse Patricie :: 1997"/>
    <x v="3"/>
    <x v="1"/>
    <x v="0"/>
    <x v="266"/>
    <x v="16"/>
    <x v="105"/>
    <x v="0"/>
    <x v="14"/>
    <m/>
    <d v="1899-12-30T00:05:32"/>
    <m/>
    <n v="3"/>
    <x v="9"/>
    <x v="271"/>
    <s v="-"/>
    <s v="ne"/>
    <s v="-"/>
    <n v="0"/>
  </r>
  <r>
    <s v="2012 :: Kolářová Andrea :: 2006"/>
    <x v="3"/>
    <x v="1"/>
    <x v="0"/>
    <x v="267"/>
    <x v="7"/>
    <x v="106"/>
    <x v="0"/>
    <x v="19"/>
    <m/>
    <d v="1899-12-30T00:01:06"/>
    <m/>
    <n v="3"/>
    <x v="9"/>
    <x v="272"/>
    <s v="-"/>
    <s v="ne"/>
    <s v="-"/>
    <n v="0"/>
  </r>
  <r>
    <s v="2012 :: Komárková Alice :: 2004"/>
    <x v="3"/>
    <x v="1"/>
    <x v="0"/>
    <x v="111"/>
    <x v="10"/>
    <x v="12"/>
    <x v="0"/>
    <x v="17"/>
    <m/>
    <d v="1899-12-30T00:01:22"/>
    <m/>
    <n v="6"/>
    <x v="9"/>
    <x v="112"/>
    <s v="-"/>
    <s v="ne"/>
    <s v="-"/>
    <n v="2"/>
  </r>
  <r>
    <s v="2012 :: Kratochvíl David :: 2001"/>
    <x v="3"/>
    <x v="1"/>
    <x v="0"/>
    <x v="268"/>
    <x v="8"/>
    <x v="8"/>
    <x v="1"/>
    <x v="11"/>
    <m/>
    <d v="1899-12-30T00:01:12"/>
    <m/>
    <n v="6"/>
    <x v="9"/>
    <x v="273"/>
    <s v="-"/>
    <s v="ne"/>
    <s v="-"/>
    <n v="0"/>
  </r>
  <r>
    <s v="2012 :: Kratochvíl Tomáš :: 2002"/>
    <x v="3"/>
    <x v="1"/>
    <x v="0"/>
    <x v="182"/>
    <x v="11"/>
    <x v="17"/>
    <x v="1"/>
    <x v="17"/>
    <m/>
    <d v="1899-12-30T00:01:07"/>
    <m/>
    <n v="2"/>
    <x v="9"/>
    <x v="185"/>
    <s v="-"/>
    <s v="ne"/>
    <s v="-"/>
    <n v="1"/>
  </r>
  <r>
    <s v="2012 :: Krechko Oleksandra :: 1998"/>
    <x v="3"/>
    <x v="1"/>
    <x v="0"/>
    <x v="269"/>
    <x v="17"/>
    <x v="17"/>
    <x v="0"/>
    <x v="10"/>
    <m/>
    <d v="1899-12-30T00:02:07"/>
    <m/>
    <n v="7"/>
    <x v="9"/>
    <x v="274"/>
    <s v="-"/>
    <s v="ne"/>
    <s v="-"/>
    <n v="0"/>
  </r>
  <r>
    <s v="2012 :: Kundrátová Michala :: 2000"/>
    <x v="3"/>
    <x v="1"/>
    <x v="0"/>
    <x v="187"/>
    <x v="14"/>
    <x v="11"/>
    <x v="0"/>
    <x v="11"/>
    <m/>
    <d v="1899-12-30T00:01:17"/>
    <m/>
    <n v="5"/>
    <x v="9"/>
    <x v="190"/>
    <s v="-"/>
    <s v="ne"/>
    <s v="-"/>
    <n v="1"/>
  </r>
  <r>
    <s v="2012 :: Kupská Nikola :: 1999"/>
    <x v="3"/>
    <x v="1"/>
    <x v="0"/>
    <x v="270"/>
    <x v="4"/>
    <x v="102"/>
    <x v="0"/>
    <x v="10"/>
    <m/>
    <d v="1899-12-30T00:01:47"/>
    <m/>
    <n v="5"/>
    <x v="9"/>
    <x v="275"/>
    <s v="-"/>
    <s v="ne"/>
    <s v="-"/>
    <n v="0"/>
  </r>
  <r>
    <s v="2012 :: Kupský Jan :: 2002"/>
    <x v="3"/>
    <x v="1"/>
    <x v="0"/>
    <x v="271"/>
    <x v="11"/>
    <x v="107"/>
    <x v="1"/>
    <x v="17"/>
    <m/>
    <d v="1899-12-30T00:01:08"/>
    <m/>
    <n v="3"/>
    <x v="9"/>
    <x v="276"/>
    <s v="-"/>
    <s v="ne"/>
    <s v="-"/>
    <n v="0"/>
  </r>
  <r>
    <s v="2012 :: Kozlík Ladislav :: 1996"/>
    <x v="3"/>
    <x v="1"/>
    <x v="0"/>
    <x v="181"/>
    <x v="18"/>
    <x v="12"/>
    <x v="1"/>
    <x v="14"/>
    <m/>
    <d v="1899-12-30T00:03:32"/>
    <m/>
    <n v="1"/>
    <x v="9"/>
    <x v="184"/>
    <s v="-"/>
    <s v="ne"/>
    <s v="-"/>
    <n v="1"/>
  </r>
  <r>
    <s v="2012 :: Lebeda David :: 2007"/>
    <x v="3"/>
    <x v="1"/>
    <x v="0"/>
    <x v="272"/>
    <x v="12"/>
    <x v="93"/>
    <x v="1"/>
    <x v="19"/>
    <s v="čas neznámý &gt;&gt; odhad"/>
    <d v="1899-12-30T00:00:54"/>
    <m/>
    <n v="13"/>
    <x v="10"/>
    <x v="277"/>
    <s v="-"/>
    <s v="ne"/>
    <s v="-"/>
    <n v="0"/>
  </r>
  <r>
    <s v="2012 :: Lovasová Nikola :: 2002"/>
    <x v="3"/>
    <x v="1"/>
    <x v="0"/>
    <x v="273"/>
    <x v="11"/>
    <x v="107"/>
    <x v="0"/>
    <x v="17"/>
    <m/>
    <d v="1899-12-30T00:01:16"/>
    <m/>
    <n v="4"/>
    <x v="10"/>
    <x v="278"/>
    <s v="-"/>
    <s v="ne"/>
    <s v="-"/>
    <n v="0"/>
  </r>
  <r>
    <s v="2012 :: Lukš Petr :: 2002"/>
    <x v="3"/>
    <x v="1"/>
    <x v="0"/>
    <x v="191"/>
    <x v="11"/>
    <x v="12"/>
    <x v="1"/>
    <x v="17"/>
    <m/>
    <d v="1899-12-30T00:01:04"/>
    <m/>
    <n v="1"/>
    <x v="10"/>
    <x v="194"/>
    <s v="-"/>
    <s v="ne"/>
    <s v="-"/>
    <n v="2"/>
  </r>
  <r>
    <s v="2012 :: Mašek František :: 2005"/>
    <x v="3"/>
    <x v="1"/>
    <x v="0"/>
    <x v="35"/>
    <x v="15"/>
    <x v="11"/>
    <x v="1"/>
    <x v="19"/>
    <s v="čas neznámý &gt;&gt; odhad"/>
    <d v="1899-12-30T00:00:50"/>
    <m/>
    <n v="9"/>
    <x v="3"/>
    <x v="35"/>
    <s v="-"/>
    <s v="ne"/>
    <s v="-"/>
    <n v="1"/>
  </r>
  <r>
    <s v="2012 :: Matějíček Antonín :: 2000"/>
    <x v="3"/>
    <x v="1"/>
    <x v="0"/>
    <x v="120"/>
    <x v="14"/>
    <x v="70"/>
    <x v="1"/>
    <x v="11"/>
    <m/>
    <d v="1899-12-30T00:00:58"/>
    <m/>
    <n v="2"/>
    <x v="3"/>
    <x v="121"/>
    <s v="-"/>
    <s v="ne"/>
    <s v="-"/>
    <n v="2"/>
  </r>
  <r>
    <s v="2012 :: Matuš Toník :: 2004"/>
    <x v="3"/>
    <x v="1"/>
    <x v="0"/>
    <x v="274"/>
    <x v="10"/>
    <x v="12"/>
    <x v="1"/>
    <x v="17"/>
    <s v="čas neznámý &gt;&gt; odhad"/>
    <d v="1899-12-30T00:01:22"/>
    <m/>
    <n v="10"/>
    <x v="3"/>
    <x v="279"/>
    <s v="-"/>
    <s v="ne"/>
    <s v="-"/>
    <n v="0"/>
  </r>
  <r>
    <s v="2012 :: Micková Tereza :: 2001"/>
    <x v="3"/>
    <x v="1"/>
    <x v="0"/>
    <x v="275"/>
    <x v="8"/>
    <x v="102"/>
    <x v="0"/>
    <x v="11"/>
    <m/>
    <d v="1899-12-30T00:01:07"/>
    <m/>
    <n v="1"/>
    <x v="3"/>
    <x v="280"/>
    <s v="-"/>
    <s v="ne"/>
    <s v="-"/>
    <n v="0"/>
  </r>
  <r>
    <s v="2012 :: Mikšl Martin :: 2006"/>
    <x v="3"/>
    <x v="1"/>
    <x v="0"/>
    <x v="276"/>
    <x v="7"/>
    <x v="0"/>
    <x v="1"/>
    <x v="19"/>
    <m/>
    <d v="1899-12-30T00:00:44"/>
    <m/>
    <n v="7"/>
    <x v="3"/>
    <x v="281"/>
    <s v="-"/>
    <s v="ne"/>
    <s v="-"/>
    <n v="0"/>
  </r>
  <r>
    <s v="2012 :: Mikšl Miroslav :: 1999"/>
    <x v="3"/>
    <x v="1"/>
    <x v="0"/>
    <x v="4"/>
    <x v="4"/>
    <x v="92"/>
    <x v="1"/>
    <x v="10"/>
    <m/>
    <d v="1899-12-30T00:01:48"/>
    <m/>
    <n v="1"/>
    <x v="3"/>
    <x v="4"/>
    <n v="1999"/>
    <s v="přihlášen"/>
    <s v="České Budějovice"/>
    <n v="3"/>
  </r>
  <r>
    <s v="2012 :: Mikšl Rostislav :: 2005"/>
    <x v="3"/>
    <x v="1"/>
    <x v="0"/>
    <x v="38"/>
    <x v="15"/>
    <x v="0"/>
    <x v="1"/>
    <x v="19"/>
    <m/>
    <d v="1899-12-30T00:00:35"/>
    <m/>
    <n v="2"/>
    <x v="3"/>
    <x v="38"/>
    <s v="-"/>
    <s v="ne"/>
    <s v="-"/>
    <n v="2"/>
  </r>
  <r>
    <s v="2012 :: Moravcová Nela :: 2006"/>
    <x v="3"/>
    <x v="1"/>
    <x v="0"/>
    <x v="277"/>
    <x v="7"/>
    <x v="45"/>
    <x v="0"/>
    <x v="19"/>
    <m/>
    <d v="1899-12-30T00:01:15"/>
    <m/>
    <n v="6"/>
    <x v="3"/>
    <x v="282"/>
    <s v="-"/>
    <s v="ne"/>
    <s v="-"/>
    <n v="0"/>
  </r>
  <r>
    <s v="2012 :: Mottl Pavel :: 2003"/>
    <x v="3"/>
    <x v="1"/>
    <x v="0"/>
    <x v="278"/>
    <x v="19"/>
    <x v="11"/>
    <x v="1"/>
    <x v="17"/>
    <s v="čas neznámý &gt;&gt; odhad"/>
    <d v="1899-12-30T00:01:26"/>
    <m/>
    <n v="14"/>
    <x v="3"/>
    <x v="283"/>
    <s v="-"/>
    <s v="ne"/>
    <s v="-"/>
    <n v="0"/>
  </r>
  <r>
    <s v="2012 :: Německá Dominika :: 2000"/>
    <x v="3"/>
    <x v="1"/>
    <x v="0"/>
    <x v="125"/>
    <x v="14"/>
    <x v="12"/>
    <x v="0"/>
    <x v="11"/>
    <m/>
    <d v="1899-12-30T00:01:23"/>
    <m/>
    <n v="7"/>
    <x v="11"/>
    <x v="126"/>
    <s v="-"/>
    <s v="ne"/>
    <s v="-"/>
    <n v="2"/>
  </r>
  <r>
    <s v="2012 :: Nováková Adéla :: 2008"/>
    <x v="3"/>
    <x v="1"/>
    <x v="0"/>
    <x v="279"/>
    <x v="54"/>
    <x v="93"/>
    <x v="0"/>
    <x v="20"/>
    <m/>
    <d v="1899-12-30T00:01:14"/>
    <m/>
    <n v="2"/>
    <x v="11"/>
    <x v="284"/>
    <s v="-"/>
    <s v="ne"/>
    <s v="-"/>
    <n v="0"/>
  </r>
  <r>
    <s v="2012 :: Oušková Andrea :: 1998"/>
    <x v="3"/>
    <x v="1"/>
    <x v="0"/>
    <x v="280"/>
    <x v="17"/>
    <x v="102"/>
    <x v="0"/>
    <x v="10"/>
    <m/>
    <d v="1899-12-30T00:01:43"/>
    <m/>
    <n v="4"/>
    <x v="23"/>
    <x v="285"/>
    <s v="-"/>
    <s v="ne"/>
    <s v="-"/>
    <n v="0"/>
  </r>
  <r>
    <s v="2012 :: Papoušek Petr :: 1994"/>
    <x v="3"/>
    <x v="1"/>
    <x v="0"/>
    <x v="281"/>
    <x v="9"/>
    <x v="90"/>
    <x v="1"/>
    <x v="13"/>
    <m/>
    <d v="1899-12-30T00:06:27"/>
    <m/>
    <n v="1"/>
    <x v="12"/>
    <x v="286"/>
    <s v="-"/>
    <s v="ne"/>
    <s v="-"/>
    <n v="0"/>
  </r>
  <r>
    <s v="2012 :: Pastier Denis :: 2001"/>
    <x v="3"/>
    <x v="1"/>
    <x v="0"/>
    <x v="130"/>
    <x v="8"/>
    <x v="12"/>
    <x v="1"/>
    <x v="11"/>
    <m/>
    <d v="1899-12-30T00:01:06"/>
    <m/>
    <n v="4"/>
    <x v="12"/>
    <x v="131"/>
    <s v="-"/>
    <s v="ne"/>
    <s v="-"/>
    <n v="1"/>
  </r>
  <r>
    <s v="2012 :: Pastier Erik :: 2004"/>
    <x v="3"/>
    <x v="1"/>
    <x v="0"/>
    <x v="131"/>
    <x v="10"/>
    <x v="12"/>
    <x v="1"/>
    <x v="17"/>
    <s v="čas neznámý &gt;&gt; odhad"/>
    <d v="1899-12-30T00:01:20"/>
    <m/>
    <n v="8"/>
    <x v="12"/>
    <x v="132"/>
    <s v="-"/>
    <s v="ne"/>
    <s v="-"/>
    <n v="2"/>
  </r>
  <r>
    <s v="2012 :: Petroušková Zuzana :: 2004"/>
    <x v="3"/>
    <x v="1"/>
    <x v="0"/>
    <x v="43"/>
    <x v="10"/>
    <x v="11"/>
    <x v="0"/>
    <x v="17"/>
    <s v="čas neznámý &gt;&gt; odhad"/>
    <d v="1899-12-30T00:01:41"/>
    <m/>
    <n v="10"/>
    <x v="12"/>
    <x v="43"/>
    <s v="-"/>
    <s v="ne"/>
    <s v="-"/>
    <n v="1"/>
  </r>
  <r>
    <s v="2012 :: Radová Adéla :: 2004"/>
    <x v="3"/>
    <x v="1"/>
    <x v="0"/>
    <x v="282"/>
    <x v="10"/>
    <x v="11"/>
    <x v="0"/>
    <x v="17"/>
    <m/>
    <d v="1899-12-30T00:01:38"/>
    <m/>
    <n v="8"/>
    <x v="13"/>
    <x v="287"/>
    <s v="-"/>
    <s v="ne"/>
    <s v="-"/>
    <n v="0"/>
  </r>
  <r>
    <s v="2012 :: Sezemský Josef :: 2002"/>
    <x v="3"/>
    <x v="1"/>
    <x v="0"/>
    <x v="283"/>
    <x v="11"/>
    <x v="12"/>
    <x v="1"/>
    <x v="17"/>
    <m/>
    <d v="1899-12-30T00:01:09"/>
    <m/>
    <n v="4"/>
    <x v="4"/>
    <x v="288"/>
    <s v="-"/>
    <s v="ne"/>
    <s v="-"/>
    <n v="0"/>
  </r>
  <r>
    <s v="2012 :: Schwarzová Johana :: 1999"/>
    <x v="3"/>
    <x v="1"/>
    <x v="0"/>
    <x v="138"/>
    <x v="4"/>
    <x v="108"/>
    <x v="0"/>
    <x v="10"/>
    <m/>
    <d v="1899-12-30T00:01:53"/>
    <m/>
    <n v="6"/>
    <x v="4"/>
    <x v="139"/>
    <s v="-"/>
    <s v="ne"/>
    <s v="-"/>
    <n v="1"/>
  </r>
  <r>
    <s v="2012 :: Stejskal Filip :: 2003"/>
    <x v="3"/>
    <x v="1"/>
    <x v="0"/>
    <x v="201"/>
    <x v="19"/>
    <x v="60"/>
    <x v="1"/>
    <x v="17"/>
    <m/>
    <d v="1899-12-30T00:01:14"/>
    <m/>
    <n v="6"/>
    <x v="4"/>
    <x v="205"/>
    <s v="-"/>
    <s v="ne"/>
    <s v="-"/>
    <n v="1"/>
  </r>
  <r>
    <s v="2012 :: Stejskal Ladislav :: 2001"/>
    <x v="3"/>
    <x v="1"/>
    <x v="0"/>
    <x v="202"/>
    <x v="8"/>
    <x v="0"/>
    <x v="1"/>
    <x v="11"/>
    <s v="čas neznámý &gt;&gt; odhad"/>
    <d v="1899-12-30T00:01:25"/>
    <m/>
    <n v="9"/>
    <x v="4"/>
    <x v="206"/>
    <s v="-"/>
    <s v="ne"/>
    <s v="-"/>
    <n v="1"/>
  </r>
  <r>
    <s v="2012 :: Stýblová Jiřina :: 1998"/>
    <x v="3"/>
    <x v="1"/>
    <x v="0"/>
    <x v="284"/>
    <x v="17"/>
    <x v="17"/>
    <x v="0"/>
    <x v="10"/>
    <s v="čas neznámý &gt;&gt; odhad"/>
    <d v="1899-12-30T00:02:15"/>
    <m/>
    <n v="9"/>
    <x v="4"/>
    <x v="289"/>
    <s v="-"/>
    <s v="ne"/>
    <s v="-"/>
    <n v="0"/>
  </r>
  <r>
    <s v="2012 :: Šimková Irena :: 2001"/>
    <x v="3"/>
    <x v="1"/>
    <x v="0"/>
    <x v="204"/>
    <x v="8"/>
    <x v="12"/>
    <x v="0"/>
    <x v="11"/>
    <m/>
    <d v="1899-12-30T00:01:14"/>
    <m/>
    <n v="3"/>
    <x v="19"/>
    <x v="208"/>
    <s v="-"/>
    <s v="ne"/>
    <s v="-"/>
    <n v="1"/>
  </r>
  <r>
    <s v="2012 :: Šimková Kristýna :: 2005"/>
    <x v="3"/>
    <x v="1"/>
    <x v="0"/>
    <x v="205"/>
    <x v="15"/>
    <x v="12"/>
    <x v="0"/>
    <x v="19"/>
    <m/>
    <d v="1899-12-30T00:01:04"/>
    <m/>
    <n v="2"/>
    <x v="19"/>
    <x v="209"/>
    <s v="-"/>
    <s v="ne"/>
    <s v="-"/>
    <n v="1"/>
  </r>
  <r>
    <s v="2012 :: Štiftr Pavel :: 2002"/>
    <x v="3"/>
    <x v="1"/>
    <x v="0"/>
    <x v="285"/>
    <x v="11"/>
    <x v="12"/>
    <x v="1"/>
    <x v="17"/>
    <s v="čas neznámý &gt;&gt; odhad"/>
    <d v="1899-12-30T00:01:21"/>
    <m/>
    <n v="9"/>
    <x v="19"/>
    <x v="290"/>
    <s v="-"/>
    <s v="ne"/>
    <s v="-"/>
    <n v="0"/>
  </r>
  <r>
    <s v="2012 :: Štiftr Petr :: 2002"/>
    <x v="3"/>
    <x v="1"/>
    <x v="0"/>
    <x v="286"/>
    <x v="11"/>
    <x v="12"/>
    <x v="1"/>
    <x v="17"/>
    <m/>
    <d v="1899-12-30T00:01:15"/>
    <m/>
    <n v="7"/>
    <x v="19"/>
    <x v="291"/>
    <s v="-"/>
    <s v="ne"/>
    <s v="-"/>
    <n v="0"/>
  </r>
  <r>
    <s v="2012 :: Švec Jakub :: 2002"/>
    <x v="3"/>
    <x v="1"/>
    <x v="0"/>
    <x v="287"/>
    <x v="11"/>
    <x v="11"/>
    <x v="1"/>
    <x v="17"/>
    <s v="čas neznámý &gt;&gt; odhad"/>
    <d v="1899-12-30T00:01:25"/>
    <m/>
    <n v="13"/>
    <x v="19"/>
    <x v="292"/>
    <s v="-"/>
    <s v="ne"/>
    <s v="-"/>
    <n v="0"/>
  </r>
  <r>
    <s v="2012 :: Švecová Pavlína :: 2001"/>
    <x v="3"/>
    <x v="1"/>
    <x v="0"/>
    <x v="288"/>
    <x v="8"/>
    <x v="11"/>
    <x v="0"/>
    <x v="11"/>
    <m/>
    <d v="1899-12-30T00:01:15"/>
    <m/>
    <n v="4"/>
    <x v="19"/>
    <x v="293"/>
    <s v="-"/>
    <s v="ne"/>
    <s v="-"/>
    <n v="0"/>
  </r>
  <r>
    <s v="2012 :: Teringl Vojtěch :: 2007"/>
    <x v="3"/>
    <x v="1"/>
    <x v="0"/>
    <x v="289"/>
    <x v="12"/>
    <x v="109"/>
    <x v="1"/>
    <x v="19"/>
    <m/>
    <d v="1899-12-30T00:00:47"/>
    <m/>
    <n v="8"/>
    <x v="14"/>
    <x v="294"/>
    <s v="-"/>
    <s v="ne"/>
    <s v="-"/>
    <n v="0"/>
  </r>
  <r>
    <s v="2012 :: Teringlová Vendula :: 2004"/>
    <x v="3"/>
    <x v="1"/>
    <x v="0"/>
    <x v="290"/>
    <x v="10"/>
    <x v="109"/>
    <x v="0"/>
    <x v="17"/>
    <s v="čas neznámý &gt;&gt; odhad"/>
    <d v="1899-12-30T00:01:40"/>
    <m/>
    <n v="9"/>
    <x v="14"/>
    <x v="295"/>
    <s v="-"/>
    <s v="ne"/>
    <s v="-"/>
    <n v="0"/>
  </r>
  <r>
    <s v="2012 :: Tovaryšová Alice :: 1998"/>
    <x v="3"/>
    <x v="1"/>
    <x v="0"/>
    <x v="291"/>
    <x v="17"/>
    <x v="102"/>
    <x v="0"/>
    <x v="10"/>
    <m/>
    <d v="1899-12-30T00:01:37"/>
    <m/>
    <n v="1"/>
    <x v="14"/>
    <x v="296"/>
    <s v="-"/>
    <s v="ne"/>
    <s v="-"/>
    <n v="0"/>
  </r>
  <r>
    <s v="2012 :: Tresťanská Natálka :: 2004"/>
    <x v="3"/>
    <x v="1"/>
    <x v="0"/>
    <x v="292"/>
    <x v="10"/>
    <x v="6"/>
    <x v="0"/>
    <x v="19"/>
    <s v="čas neznámý &gt;&gt; odhad"/>
    <d v="1899-12-30T00:01:20"/>
    <m/>
    <n v="8"/>
    <x v="14"/>
    <x v="297"/>
    <s v="-"/>
    <s v="ne"/>
    <s v="-"/>
    <n v="0"/>
  </r>
  <r>
    <s v="2012 :: Tresťanský Josef :: 2006"/>
    <x v="3"/>
    <x v="1"/>
    <x v="0"/>
    <x v="293"/>
    <x v="7"/>
    <x v="6"/>
    <x v="1"/>
    <x v="19"/>
    <m/>
    <d v="1899-12-30T00:00:37"/>
    <m/>
    <n v="4"/>
    <x v="14"/>
    <x v="298"/>
    <s v="-"/>
    <s v="ne"/>
    <s v="-"/>
    <n v="0"/>
  </r>
  <r>
    <s v="2012 :: Tvrzová Veronika :: 1999"/>
    <x v="3"/>
    <x v="1"/>
    <x v="0"/>
    <x v="54"/>
    <x v="4"/>
    <x v="70"/>
    <x v="0"/>
    <x v="10"/>
    <m/>
    <d v="1899-12-30T00:01:38"/>
    <m/>
    <n v="2"/>
    <x v="14"/>
    <x v="54"/>
    <s v="-"/>
    <s v="ne"/>
    <s v="-"/>
    <n v="3"/>
  </r>
  <r>
    <s v="2012 :: Vanišová Simona :: 1999"/>
    <x v="3"/>
    <x v="1"/>
    <x v="0"/>
    <x v="209"/>
    <x v="4"/>
    <x v="12"/>
    <x v="0"/>
    <x v="10"/>
    <s v="čas neznámý &gt;&gt; odhad"/>
    <d v="1899-12-30T00:02:16"/>
    <m/>
    <n v="10"/>
    <x v="15"/>
    <x v="213"/>
    <s v="-"/>
    <s v="ne"/>
    <s v="-"/>
    <n v="1"/>
  </r>
  <r>
    <s v="2012 :: Varga Dominik :: 2001"/>
    <x v="3"/>
    <x v="1"/>
    <x v="0"/>
    <x v="294"/>
    <x v="8"/>
    <x v="0"/>
    <x v="1"/>
    <x v="11"/>
    <m/>
    <d v="1899-12-30T00:01:22"/>
    <m/>
    <n v="8"/>
    <x v="15"/>
    <x v="299"/>
    <s v="-"/>
    <s v="ne"/>
    <s v="-"/>
    <n v="0"/>
  </r>
  <r>
    <s v="2012 :: Varga Ondřej :: 2006"/>
    <x v="3"/>
    <x v="1"/>
    <x v="0"/>
    <x v="295"/>
    <x v="7"/>
    <x v="0"/>
    <x v="1"/>
    <x v="19"/>
    <s v="čas neznámý &gt;&gt; odhad"/>
    <d v="1899-12-30T00:00:52"/>
    <m/>
    <n v="11"/>
    <x v="15"/>
    <x v="300"/>
    <s v="-"/>
    <s v="ne"/>
    <s v="-"/>
    <n v="0"/>
  </r>
  <r>
    <s v="2012 :: Zikešová Anna :: 1995"/>
    <x v="3"/>
    <x v="1"/>
    <x v="0"/>
    <x v="296"/>
    <x v="21"/>
    <x v="0"/>
    <x v="0"/>
    <x v="13"/>
    <m/>
    <d v="1899-12-30T00:08:40"/>
    <m/>
    <n v="1"/>
    <x v="22"/>
    <x v="301"/>
    <s v="-"/>
    <s v="ne"/>
    <s v="-"/>
    <n v="0"/>
  </r>
  <r>
    <s v="2012 :: Adámková Dominika :: 1996"/>
    <x v="3"/>
    <x v="2"/>
    <x v="0"/>
    <x v="92"/>
    <x v="18"/>
    <x v="110"/>
    <x v="0"/>
    <x v="21"/>
    <m/>
    <d v="1899-12-30T01:27:10"/>
    <n v="64"/>
    <n v="1"/>
    <x v="21"/>
    <x v="93"/>
    <s v="-"/>
    <s v="ne"/>
    <s v="-"/>
    <n v="2"/>
  </r>
  <r>
    <s v="2012 :: Bláha Jan :: 1971"/>
    <x v="3"/>
    <x v="2"/>
    <x v="0"/>
    <x v="211"/>
    <x v="33"/>
    <x v="79"/>
    <x v="1"/>
    <x v="8"/>
    <m/>
    <d v="1899-12-30T01:00:15"/>
    <n v="7"/>
    <n v="2"/>
    <x v="0"/>
    <x v="215"/>
    <n v="1971"/>
    <s v="přihlášen"/>
    <s v="AK Kroměříž"/>
    <n v="1"/>
  </r>
  <r>
    <s v="2012 :: Bláhová  :: 1979"/>
    <x v="3"/>
    <x v="2"/>
    <x v="0"/>
    <x v="297"/>
    <x v="2"/>
    <x v="0"/>
    <x v="0"/>
    <x v="7"/>
    <m/>
    <d v="1899-12-30T01:29:09"/>
    <n v="68"/>
    <n v="4"/>
    <x v="0"/>
    <x v="302"/>
    <s v="-"/>
    <s v="ne"/>
    <s v="-"/>
    <n v="0"/>
  </r>
  <r>
    <s v="2012 :: Boháč Karel :: 1947"/>
    <x v="3"/>
    <x v="2"/>
    <x v="0"/>
    <x v="298"/>
    <x v="61"/>
    <x v="111"/>
    <x v="1"/>
    <x v="15"/>
    <m/>
    <d v="1899-12-30T01:21:49"/>
    <n v="56"/>
    <n v="4"/>
    <x v="0"/>
    <x v="303"/>
    <n v="1947"/>
    <s v="přihlášen"/>
    <s v="Liga 2000 Tábor"/>
    <n v="0"/>
  </r>
  <r>
    <s v="2012 :: Bumba Libor :: 1968"/>
    <x v="3"/>
    <x v="2"/>
    <x v="0"/>
    <x v="299"/>
    <x v="39"/>
    <x v="112"/>
    <x v="1"/>
    <x v="8"/>
    <m/>
    <d v="1899-12-30T01:25:12"/>
    <n v="61"/>
    <n v="25"/>
    <x v="0"/>
    <x v="304"/>
    <n v="1968"/>
    <s v="přihlášen"/>
    <s v="Kamenictví Bumba ČB"/>
    <n v="0"/>
  </r>
  <r>
    <s v="2012 :: Candrová Jana :: 1975"/>
    <x v="3"/>
    <x v="2"/>
    <x v="0"/>
    <x v="61"/>
    <x v="24"/>
    <x v="10"/>
    <x v="0"/>
    <x v="8"/>
    <m/>
    <d v="1899-12-30T01:06:04"/>
    <n v="21"/>
    <n v="1"/>
    <x v="6"/>
    <x v="61"/>
    <n v="1975"/>
    <s v="přihlášen"/>
    <s v="BH Triatlon České Budějovice"/>
    <n v="3"/>
  </r>
  <r>
    <s v="2012 :: Csirik Jiří :: 1992"/>
    <x v="3"/>
    <x v="2"/>
    <x v="0"/>
    <x v="300"/>
    <x v="42"/>
    <x v="88"/>
    <x v="1"/>
    <x v="7"/>
    <m/>
    <d v="1899-12-30T00:57:53"/>
    <n v="4"/>
    <n v="4"/>
    <x v="6"/>
    <x v="305"/>
    <n v="1992"/>
    <s v="přihlášen"/>
    <s v="Atletika Písek"/>
    <n v="0"/>
  </r>
  <r>
    <s v="2012 :: Čapek František :: 1977"/>
    <x v="3"/>
    <x v="2"/>
    <x v="0"/>
    <x v="301"/>
    <x v="25"/>
    <x v="113"/>
    <x v="1"/>
    <x v="7"/>
    <m/>
    <d v="1899-12-30T01:10:14"/>
    <n v="30"/>
    <n v="12"/>
    <x v="7"/>
    <x v="306"/>
    <n v="1977"/>
    <s v="přihlášen"/>
    <s v="SK Oslov"/>
    <n v="0"/>
  </r>
  <r>
    <s v="2012 :: Debnár Martin :: 1992"/>
    <x v="3"/>
    <x v="2"/>
    <x v="0"/>
    <x v="302"/>
    <x v="42"/>
    <x v="114"/>
    <x v="1"/>
    <x v="7"/>
    <m/>
    <d v="1899-12-30T00:53:28"/>
    <n v="1"/>
    <n v="1"/>
    <x v="1"/>
    <x v="307"/>
    <s v="-"/>
    <s v="ne"/>
    <s v="-"/>
    <n v="0"/>
  </r>
  <r>
    <s v="2012 :: Doležálek Zdeněk :: 1955"/>
    <x v="3"/>
    <x v="2"/>
    <x v="0"/>
    <x v="303"/>
    <x v="47"/>
    <x v="111"/>
    <x v="1"/>
    <x v="9"/>
    <m/>
    <d v="1899-12-30T01:10:27"/>
    <n v="31"/>
    <n v="4"/>
    <x v="1"/>
    <x v="308"/>
    <n v="1955"/>
    <s v="přihlášen"/>
    <s v="Liga 2000 Tábor"/>
    <n v="0"/>
  </r>
  <r>
    <s v="2012 :: Drázda Petr :: 1964"/>
    <x v="3"/>
    <x v="2"/>
    <x v="0"/>
    <x v="213"/>
    <x v="31"/>
    <x v="81"/>
    <x v="1"/>
    <x v="8"/>
    <m/>
    <d v="1899-12-30T01:18:26"/>
    <n v="46"/>
    <n v="21"/>
    <x v="1"/>
    <x v="217"/>
    <n v="1964"/>
    <s v="přihlášen"/>
    <s v="Pištín"/>
    <n v="1"/>
  </r>
  <r>
    <s v="2012 :: Flašár Jan :: 1986"/>
    <x v="3"/>
    <x v="2"/>
    <x v="0"/>
    <x v="214"/>
    <x v="56"/>
    <x v="60"/>
    <x v="1"/>
    <x v="7"/>
    <m/>
    <d v="1899-12-30T00:58:33"/>
    <n v="5"/>
    <n v="5"/>
    <x v="2"/>
    <x v="218"/>
    <s v="-"/>
    <s v="ne"/>
    <s v="-"/>
    <n v="1"/>
  </r>
  <r>
    <s v="2012 :: Flíčková Alice :: 1970"/>
    <x v="3"/>
    <x v="2"/>
    <x v="0"/>
    <x v="304"/>
    <x v="37"/>
    <x v="115"/>
    <x v="0"/>
    <x v="8"/>
    <m/>
    <d v="1899-12-30T01:26:14"/>
    <n v="63"/>
    <n v="5"/>
    <x v="2"/>
    <x v="309"/>
    <s v="-"/>
    <s v="ne"/>
    <s v="-"/>
    <n v="0"/>
  </r>
  <r>
    <s v="2012 :: Gazda Martin :: 1968"/>
    <x v="3"/>
    <x v="2"/>
    <x v="0"/>
    <x v="143"/>
    <x v="39"/>
    <x v="68"/>
    <x v="1"/>
    <x v="8"/>
    <m/>
    <d v="1899-12-30T01:17:43"/>
    <n v="45"/>
    <n v="20"/>
    <x v="8"/>
    <x v="144"/>
    <n v="1968"/>
    <s v="přihlášen"/>
    <s v="King team"/>
    <n v="1"/>
  </r>
  <r>
    <s v="2012 :: Hájíček František :: 1951"/>
    <x v="3"/>
    <x v="2"/>
    <x v="0"/>
    <x v="215"/>
    <x v="57"/>
    <x v="82"/>
    <x v="1"/>
    <x v="15"/>
    <m/>
    <d v="1899-12-30T01:41:28"/>
    <n v="70"/>
    <n v="7"/>
    <x v="17"/>
    <x v="219"/>
    <n v="1951"/>
    <s v="přihlášen"/>
    <s v="AVC Praha"/>
    <n v="1"/>
  </r>
  <r>
    <s v="2012 :: Haraba Jaromír :: 1974"/>
    <x v="3"/>
    <x v="2"/>
    <x v="0"/>
    <x v="305"/>
    <x v="45"/>
    <x v="55"/>
    <x v="1"/>
    <x v="7"/>
    <m/>
    <d v="1899-12-30T01:01:13"/>
    <n v="11"/>
    <n v="7"/>
    <x v="17"/>
    <x v="310"/>
    <s v="-"/>
    <s v="ne"/>
    <s v="-"/>
    <n v="0"/>
  </r>
  <r>
    <s v="2012 :: Háša Michal :: 1981"/>
    <x v="3"/>
    <x v="2"/>
    <x v="0"/>
    <x v="306"/>
    <x v="41"/>
    <x v="116"/>
    <x v="1"/>
    <x v="7"/>
    <m/>
    <d v="1899-12-30T00:57:43"/>
    <n v="2"/>
    <n v="2"/>
    <x v="17"/>
    <x v="311"/>
    <n v="1981"/>
    <s v="přihlášen"/>
    <s v="EON Triatlon Tým"/>
    <n v="0"/>
  </r>
  <r>
    <s v="2012 :: Chodura Vladimír :: 1970"/>
    <x v="3"/>
    <x v="2"/>
    <x v="0"/>
    <x v="307"/>
    <x v="37"/>
    <x v="105"/>
    <x v="1"/>
    <x v="8"/>
    <m/>
    <d v="1899-12-30T01:27:57"/>
    <n v="66"/>
    <n v="26"/>
    <x v="6"/>
    <x v="312"/>
    <s v="-"/>
    <s v="ne"/>
    <s v="-"/>
    <n v="0"/>
  </r>
  <r>
    <s v="2012 :: Jančář Stanislav :: 1967"/>
    <x v="3"/>
    <x v="2"/>
    <x v="0"/>
    <x v="216"/>
    <x v="52"/>
    <x v="60"/>
    <x v="1"/>
    <x v="8"/>
    <m/>
    <d v="1899-12-30T01:03:19"/>
    <n v="15"/>
    <n v="7"/>
    <x v="18"/>
    <x v="220"/>
    <n v="1967"/>
    <s v="přihlášen"/>
    <s v="SK Čtyři Dvory"/>
    <n v="1"/>
  </r>
  <r>
    <s v="2012 :: Janko Roman :: 1954"/>
    <x v="3"/>
    <x v="2"/>
    <x v="0"/>
    <x v="308"/>
    <x v="59"/>
    <x v="117"/>
    <x v="1"/>
    <x v="9"/>
    <m/>
    <d v="1899-12-30T01:06:55"/>
    <n v="23"/>
    <n v="2"/>
    <x v="18"/>
    <x v="313"/>
    <s v="-"/>
    <s v="ne"/>
    <s v="-"/>
    <n v="0"/>
  </r>
  <r>
    <s v="2012 :: Jansa Jiří :: 1966"/>
    <x v="3"/>
    <x v="2"/>
    <x v="0"/>
    <x v="309"/>
    <x v="58"/>
    <x v="88"/>
    <x v="1"/>
    <x v="8"/>
    <m/>
    <d v="1899-12-30T00:59:29"/>
    <n v="6"/>
    <n v="1"/>
    <x v="18"/>
    <x v="314"/>
    <n v="1966"/>
    <s v="přihlášen"/>
    <s v="Atletika Písek"/>
    <n v="0"/>
  </r>
  <r>
    <s v="2012 :: Jašarov Zdeněk :: 1957"/>
    <x v="3"/>
    <x v="2"/>
    <x v="0"/>
    <x v="310"/>
    <x v="36"/>
    <x v="62"/>
    <x v="1"/>
    <x v="9"/>
    <m/>
    <d v="1899-12-30T01:04:48"/>
    <n v="19"/>
    <n v="1"/>
    <x v="18"/>
    <x v="315"/>
    <n v="1957"/>
    <s v="přihlášen"/>
    <s v="TC Dvořák České Budějovice 2"/>
    <n v="0"/>
  </r>
  <r>
    <s v="2012 :: Klimeš Petr :: 1977"/>
    <x v="3"/>
    <x v="2"/>
    <x v="0"/>
    <x v="217"/>
    <x v="25"/>
    <x v="104"/>
    <x v="1"/>
    <x v="7"/>
    <m/>
    <d v="1899-12-30T01:17:08"/>
    <n v="44"/>
    <n v="14"/>
    <x v="9"/>
    <x v="221"/>
    <n v="1977"/>
    <s v="přihlášen"/>
    <s v="VJČ"/>
    <n v="1"/>
  </r>
  <r>
    <s v="2012 :: Klosse Jiří :: 1970"/>
    <x v="3"/>
    <x v="2"/>
    <x v="0"/>
    <x v="218"/>
    <x v="37"/>
    <x v="105"/>
    <x v="1"/>
    <x v="8"/>
    <m/>
    <d v="1899-12-30T01:24:58"/>
    <n v="60"/>
    <n v="24"/>
    <x v="9"/>
    <x v="222"/>
    <s v="-"/>
    <s v="ne"/>
    <s v="-"/>
    <n v="1"/>
  </r>
  <r>
    <s v="2012 :: Kocourek Vít :: 1969"/>
    <x v="3"/>
    <x v="2"/>
    <x v="0"/>
    <x v="311"/>
    <x v="23"/>
    <x v="10"/>
    <x v="1"/>
    <x v="8"/>
    <m/>
    <d v="1899-12-30T01:08:39"/>
    <n v="26"/>
    <n v="12"/>
    <x v="9"/>
    <x v="316"/>
    <n v="1969"/>
    <s v="přihlášen"/>
    <s v="BH Triatlon České Budějovice"/>
    <n v="0"/>
  </r>
  <r>
    <s v="2012 :: Kohout Luděk :: 1965"/>
    <x v="3"/>
    <x v="2"/>
    <x v="0"/>
    <x v="312"/>
    <x v="28"/>
    <x v="118"/>
    <x v="1"/>
    <x v="8"/>
    <m/>
    <d v="1899-12-30T01:20:27"/>
    <n v="54"/>
    <n v="23"/>
    <x v="9"/>
    <x v="317"/>
    <n v="1965"/>
    <s v="přihlášen"/>
    <s v="Nová Ves"/>
    <n v="0"/>
  </r>
  <r>
    <s v="2012 :: Kolář Ivan :: 1963"/>
    <x v="3"/>
    <x v="2"/>
    <x v="0"/>
    <x v="313"/>
    <x v="0"/>
    <x v="119"/>
    <x v="1"/>
    <x v="8"/>
    <m/>
    <d v="1899-12-30T01:08:15"/>
    <n v="25"/>
    <n v="11"/>
    <x v="9"/>
    <x v="318"/>
    <s v="-"/>
    <s v="ne"/>
    <s v="-"/>
    <n v="0"/>
  </r>
  <r>
    <s v="2012 :: Kopačka Jan :: 1985"/>
    <x v="3"/>
    <x v="2"/>
    <x v="0"/>
    <x v="158"/>
    <x v="49"/>
    <x v="11"/>
    <x v="1"/>
    <x v="7"/>
    <m/>
    <d v="1899-12-30T01:23:59"/>
    <n v="57"/>
    <n v="17"/>
    <x v="9"/>
    <x v="159"/>
    <n v="1985"/>
    <s v="přihlášen"/>
    <s v="Hostinec U Ještěrky"/>
    <n v="1"/>
  </r>
  <r>
    <s v="2012 :: Kopřiva Josef :: 1952"/>
    <x v="3"/>
    <x v="2"/>
    <x v="0"/>
    <x v="146"/>
    <x v="32"/>
    <x v="59"/>
    <x v="1"/>
    <x v="15"/>
    <m/>
    <d v="1899-12-30T01:20:27"/>
    <n v="52"/>
    <n v="3"/>
    <x v="9"/>
    <x v="147"/>
    <n v="1952"/>
    <s v="přihlášen"/>
    <s v="TC Dvořák České Budějovice 2"/>
    <n v="2"/>
  </r>
  <r>
    <s v="2012 :: Koranda David :: 1983"/>
    <x v="3"/>
    <x v="2"/>
    <x v="0"/>
    <x v="314"/>
    <x v="62"/>
    <x v="85"/>
    <x v="1"/>
    <x v="7"/>
    <m/>
    <d v="1899-12-30T01:00:42"/>
    <n v="10"/>
    <n v="6"/>
    <x v="9"/>
    <x v="319"/>
    <n v="1983"/>
    <s v="přihlášen"/>
    <s v="TriSK České Budějovice"/>
    <n v="0"/>
  </r>
  <r>
    <s v="2012 :: Krejčí Karel :: 1972"/>
    <x v="3"/>
    <x v="2"/>
    <x v="0"/>
    <x v="219"/>
    <x v="29"/>
    <x v="85"/>
    <x v="1"/>
    <x v="8"/>
    <m/>
    <d v="1899-12-30T01:00:42"/>
    <n v="9"/>
    <n v="4"/>
    <x v="9"/>
    <x v="223"/>
    <n v="1972"/>
    <s v="přihlášen"/>
    <s v="TriSK České Budějovice"/>
    <n v="1"/>
  </r>
  <r>
    <s v="2012 :: Krejčová Petra :: 1979"/>
    <x v="3"/>
    <x v="2"/>
    <x v="0"/>
    <x v="315"/>
    <x v="2"/>
    <x v="85"/>
    <x v="0"/>
    <x v="7"/>
    <m/>
    <d v="1899-12-30T01:11:30"/>
    <n v="33"/>
    <n v="1"/>
    <x v="9"/>
    <x v="320"/>
    <n v="1979"/>
    <s v="přihlášen"/>
    <s v="TriSK České Budějovice"/>
    <n v="0"/>
  </r>
  <r>
    <s v="2012 :: Kroupa Evžen :: 1967"/>
    <x v="3"/>
    <x v="2"/>
    <x v="0"/>
    <x v="316"/>
    <x v="52"/>
    <x v="120"/>
    <x v="1"/>
    <x v="8"/>
    <m/>
    <d v="1899-12-30T01:14:33"/>
    <n v="40"/>
    <n v="18"/>
    <x v="9"/>
    <x v="321"/>
    <s v="-"/>
    <s v="ne"/>
    <s v="-"/>
    <n v="0"/>
  </r>
  <r>
    <s v="2012 :: Lácha Pavel :: 1969"/>
    <x v="3"/>
    <x v="2"/>
    <x v="0"/>
    <x v="148"/>
    <x v="23"/>
    <x v="10"/>
    <x v="1"/>
    <x v="8"/>
    <m/>
    <d v="1899-12-30T01:03:50"/>
    <n v="17"/>
    <n v="8"/>
    <x v="10"/>
    <x v="149"/>
    <n v="1969"/>
    <s v="přihlášen"/>
    <s v="BH Triatlon České Budějovice"/>
    <n v="2"/>
  </r>
  <r>
    <s v="2012 :: Lácha Radek :: 1971"/>
    <x v="3"/>
    <x v="2"/>
    <x v="0"/>
    <x v="190"/>
    <x v="33"/>
    <x v="0"/>
    <x v="1"/>
    <x v="8"/>
    <m/>
    <d v="1899-12-30T01:14:45"/>
    <n v="42"/>
    <n v="19"/>
    <x v="10"/>
    <x v="322"/>
    <s v="-"/>
    <s v="ne"/>
    <s v="-"/>
    <n v="0"/>
  </r>
  <r>
    <s v="2012 :: Lebedová Olga :: 1981"/>
    <x v="3"/>
    <x v="2"/>
    <x v="0"/>
    <x v="317"/>
    <x v="41"/>
    <x v="93"/>
    <x v="0"/>
    <x v="7"/>
    <m/>
    <d v="1899-12-30T01:21:43"/>
    <n v="55"/>
    <n v="3"/>
    <x v="10"/>
    <x v="323"/>
    <s v="-"/>
    <s v="ne"/>
    <s v="-"/>
    <n v="0"/>
  </r>
  <r>
    <s v="2012 :: Macek Petr :: 1979"/>
    <x v="3"/>
    <x v="2"/>
    <x v="0"/>
    <x v="318"/>
    <x v="2"/>
    <x v="0"/>
    <x v="1"/>
    <x v="7"/>
    <m/>
    <d v="1899-12-30T01:08:49"/>
    <n v="28"/>
    <n v="11"/>
    <x v="3"/>
    <x v="324"/>
    <n v="1979"/>
    <s v="přihlášen"/>
    <s v="MAMATU"/>
    <n v="0"/>
  </r>
  <r>
    <s v="2012 :: Malát Jan :: 1966"/>
    <x v="3"/>
    <x v="2"/>
    <x v="0"/>
    <x v="319"/>
    <x v="58"/>
    <x v="120"/>
    <x v="1"/>
    <x v="8"/>
    <m/>
    <d v="1899-12-30T01:19:39"/>
    <n v="49"/>
    <n v="22"/>
    <x v="3"/>
    <x v="325"/>
    <s v="-"/>
    <s v="ne"/>
    <s v="-"/>
    <n v="0"/>
  </r>
  <r>
    <s v="2012 :: Medek Martin :: 1996"/>
    <x v="3"/>
    <x v="2"/>
    <x v="0"/>
    <x v="195"/>
    <x v="18"/>
    <x v="60"/>
    <x v="1"/>
    <x v="21"/>
    <m/>
    <d v="1899-12-30T01:11:59"/>
    <n v="36"/>
    <n v="1"/>
    <x v="3"/>
    <x v="198"/>
    <n v="1996"/>
    <s v="přihlášen"/>
    <s v="SK Čtyři Dvory"/>
    <n v="1"/>
  </r>
  <r>
    <s v="2012 :: Medek Roman :: 1965"/>
    <x v="3"/>
    <x v="2"/>
    <x v="0"/>
    <x v="320"/>
    <x v="28"/>
    <x v="60"/>
    <x v="1"/>
    <x v="8"/>
    <m/>
    <d v="1899-12-30T01:02:25"/>
    <n v="12"/>
    <n v="5"/>
    <x v="3"/>
    <x v="326"/>
    <n v="1965"/>
    <s v="přihlášen"/>
    <s v="SK Čtyři Dvory"/>
    <n v="0"/>
  </r>
  <r>
    <s v="2012 :: Menšíková Lenka :: 1973"/>
    <x v="3"/>
    <x v="2"/>
    <x v="0"/>
    <x v="159"/>
    <x v="51"/>
    <x v="67"/>
    <x v="0"/>
    <x v="8"/>
    <m/>
    <d v="1899-12-30T01:19:38"/>
    <n v="48"/>
    <n v="2"/>
    <x v="3"/>
    <x v="162"/>
    <n v="1973"/>
    <s v="přihlášen"/>
    <s v="TC Dvořák České Budějovice"/>
    <n v="1"/>
  </r>
  <r>
    <s v="2012 :: Mikšl Rostislav :: 1972"/>
    <x v="3"/>
    <x v="2"/>
    <x v="0"/>
    <x v="38"/>
    <x v="29"/>
    <x v="121"/>
    <x v="1"/>
    <x v="8"/>
    <m/>
    <d v="1899-12-30T01:03:06"/>
    <n v="14"/>
    <n v="6"/>
    <x v="3"/>
    <x v="70"/>
    <n v="1972"/>
    <s v="přihlášen"/>
    <s v="King team"/>
    <n v="1"/>
  </r>
  <r>
    <s v="2012 :: Mikšovský Zdeněk :: 1945"/>
    <x v="3"/>
    <x v="2"/>
    <x v="0"/>
    <x v="70"/>
    <x v="30"/>
    <x v="22"/>
    <x v="1"/>
    <x v="15"/>
    <m/>
    <d v="1899-12-30T01:24:35"/>
    <n v="58"/>
    <n v="5"/>
    <x v="3"/>
    <x v="71"/>
    <n v="1945"/>
    <s v="přihlášen"/>
    <s v="AK Včelná"/>
    <n v="3"/>
  </r>
  <r>
    <s v="2012 :: Mražík Karel :: 1959"/>
    <x v="3"/>
    <x v="2"/>
    <x v="0"/>
    <x v="71"/>
    <x v="27"/>
    <x v="8"/>
    <x v="1"/>
    <x v="9"/>
    <m/>
    <d v="1899-12-30T01:27:11"/>
    <n v="65"/>
    <n v="6"/>
    <x v="3"/>
    <x v="72"/>
    <s v="-"/>
    <s v="ne"/>
    <s v="-"/>
    <n v="2"/>
  </r>
  <r>
    <s v="2012 :: Něncová Monika :: 1966"/>
    <x v="3"/>
    <x v="2"/>
    <x v="0"/>
    <x v="321"/>
    <x v="58"/>
    <x v="122"/>
    <x v="0"/>
    <x v="8"/>
    <m/>
    <d v="1899-12-30T01:53:22"/>
    <n v="71"/>
    <n v="7"/>
    <x v="11"/>
    <x v="327"/>
    <s v="-"/>
    <s v="ne"/>
    <s v="-"/>
    <n v="0"/>
  </r>
  <r>
    <s v="2012 :: Neubauer Petr :: 1974"/>
    <x v="3"/>
    <x v="2"/>
    <x v="0"/>
    <x v="322"/>
    <x v="45"/>
    <x v="120"/>
    <x v="1"/>
    <x v="7"/>
    <m/>
    <d v="1899-12-30T01:19:40"/>
    <n v="50"/>
    <n v="16"/>
    <x v="11"/>
    <x v="328"/>
    <s v="-"/>
    <s v="ne"/>
    <s v="-"/>
    <n v="0"/>
  </r>
  <r>
    <s v="2012 :: Pillar Ladislav :: 1952"/>
    <x v="3"/>
    <x v="2"/>
    <x v="0"/>
    <x v="323"/>
    <x v="32"/>
    <x v="123"/>
    <x v="1"/>
    <x v="15"/>
    <m/>
    <d v="1899-12-30T01:08:43"/>
    <n v="27"/>
    <n v="1"/>
    <x v="12"/>
    <x v="329"/>
    <n v="1952"/>
    <s v="přihlášen"/>
    <s v="Tatran Lomnice nad Lužnicí"/>
    <n v="0"/>
  </r>
  <r>
    <s v="2012 :: Pinl Michal :: 1968"/>
    <x v="3"/>
    <x v="2"/>
    <x v="0"/>
    <x v="324"/>
    <x v="39"/>
    <x v="124"/>
    <x v="1"/>
    <x v="8"/>
    <m/>
    <d v="1899-12-30T01:11:58"/>
    <n v="35"/>
    <n v="16"/>
    <x v="12"/>
    <x v="330"/>
    <n v="1968"/>
    <s v="přihlášen"/>
    <s v="Rudolfov"/>
    <n v="0"/>
  </r>
  <r>
    <s v="2012 :: Procházková Ivona :: 1975"/>
    <x v="3"/>
    <x v="2"/>
    <x v="0"/>
    <x v="325"/>
    <x v="24"/>
    <x v="125"/>
    <x v="0"/>
    <x v="8"/>
    <m/>
    <d v="1899-12-30T01:28:15"/>
    <n v="67"/>
    <n v="6"/>
    <x v="12"/>
    <x v="331"/>
    <n v="1975"/>
    <s v="přihlášen"/>
    <s v="Hutní materiál Blatná"/>
    <n v="0"/>
  </r>
  <r>
    <s v="2012 :: Putschögl Jaroslav :: 1939"/>
    <x v="3"/>
    <x v="2"/>
    <x v="0"/>
    <x v="226"/>
    <x v="5"/>
    <x v="87"/>
    <x v="1"/>
    <x v="18"/>
    <m/>
    <d v="1899-12-30T01:24:55"/>
    <n v="59"/>
    <n v="2"/>
    <x v="12"/>
    <x v="230"/>
    <n v="1939"/>
    <s v="přihlášen"/>
    <s v="Atletika Písek"/>
    <n v="1"/>
  </r>
  <r>
    <s v="2012 :: Selinger Stephan :: 1972"/>
    <x v="3"/>
    <x v="2"/>
    <x v="0"/>
    <x v="326"/>
    <x v="29"/>
    <x v="126"/>
    <x v="1"/>
    <x v="8"/>
    <m/>
    <d v="1899-12-30T01:11:08"/>
    <n v="32"/>
    <n v="14"/>
    <x v="4"/>
    <x v="332"/>
    <s v="-"/>
    <s v="ne"/>
    <s v="-"/>
    <n v="0"/>
  </r>
  <r>
    <s v="2012 :: Scheinherr Jiří :: 1951"/>
    <x v="3"/>
    <x v="2"/>
    <x v="0"/>
    <x v="327"/>
    <x v="57"/>
    <x v="125"/>
    <x v="1"/>
    <x v="15"/>
    <m/>
    <d v="1899-12-30T01:29:59"/>
    <n v="69"/>
    <n v="6"/>
    <x v="4"/>
    <x v="333"/>
    <n v="1951"/>
    <s v="přihlášen"/>
    <s v="Hutní materiál Blatná"/>
    <n v="0"/>
  </r>
  <r>
    <s v="2012 :: Stejskal Ladislav :: 1977"/>
    <x v="3"/>
    <x v="2"/>
    <x v="0"/>
    <x v="202"/>
    <x v="25"/>
    <x v="60"/>
    <x v="1"/>
    <x v="7"/>
    <m/>
    <d v="1899-12-30T00:57:47"/>
    <n v="3"/>
    <n v="3"/>
    <x v="4"/>
    <x v="232"/>
    <n v="1977"/>
    <s v="přihlášen"/>
    <s v="SK Čtyři Dvory"/>
    <n v="1"/>
  </r>
  <r>
    <s v="2012 :: Svoboda Václav :: 1949"/>
    <x v="3"/>
    <x v="2"/>
    <x v="0"/>
    <x v="76"/>
    <x v="34"/>
    <x v="127"/>
    <x v="1"/>
    <x v="15"/>
    <m/>
    <d v="1899-12-30T01:12:07"/>
    <n v="37"/>
    <n v="2"/>
    <x v="4"/>
    <x v="77"/>
    <n v="1949"/>
    <s v="přihlášen"/>
    <s v="Jihočeský klub maratonců"/>
    <n v="3"/>
  </r>
  <r>
    <s v="2012 :: Szábo Miloš :: 1981"/>
    <x v="3"/>
    <x v="2"/>
    <x v="0"/>
    <x v="162"/>
    <x v="41"/>
    <x v="71"/>
    <x v="1"/>
    <x v="7"/>
    <m/>
    <d v="1899-12-30T01:05:13"/>
    <n v="20"/>
    <n v="10"/>
    <x v="4"/>
    <x v="165"/>
    <n v="1981"/>
    <s v="přihlášen"/>
    <s v="Discoworld"/>
    <n v="2"/>
  </r>
  <r>
    <s v="2012 :: Šimek Miroslav :: 1966"/>
    <x v="3"/>
    <x v="2"/>
    <x v="0"/>
    <x v="328"/>
    <x v="58"/>
    <x v="59"/>
    <x v="1"/>
    <x v="8"/>
    <m/>
    <d v="1899-12-30T01:08:56"/>
    <n v="29"/>
    <n v="13"/>
    <x v="19"/>
    <x v="334"/>
    <n v="1966"/>
    <s v="přihlášen"/>
    <s v="TC Dvořák České Budějovice"/>
    <n v="0"/>
  </r>
  <r>
    <s v="2012 :: Šoustar Lubomír :: 1941"/>
    <x v="3"/>
    <x v="2"/>
    <x v="0"/>
    <x v="152"/>
    <x v="46"/>
    <x v="61"/>
    <x v="1"/>
    <x v="18"/>
    <m/>
    <d v="1899-12-30T01:15:02"/>
    <n v="43"/>
    <n v="1"/>
    <x v="19"/>
    <x v="153"/>
    <n v="1941"/>
    <s v="přihlášen"/>
    <s v="Katastrální Úřad České Budějovice"/>
    <n v="2"/>
  </r>
  <r>
    <s v="2012 :: Študlár Jiří :: 1976"/>
    <x v="3"/>
    <x v="2"/>
    <x v="0"/>
    <x v="329"/>
    <x v="22"/>
    <x v="33"/>
    <x v="1"/>
    <x v="7"/>
    <m/>
    <d v="1899-12-30T01:12:30"/>
    <n v="38"/>
    <n v="13"/>
    <x v="19"/>
    <x v="335"/>
    <s v="-"/>
    <s v="ne"/>
    <s v="-"/>
    <n v="0"/>
  </r>
  <r>
    <s v="2012 :: Šustr Pavel :: 1966"/>
    <x v="3"/>
    <x v="2"/>
    <x v="0"/>
    <x v="330"/>
    <x v="58"/>
    <x v="111"/>
    <x v="1"/>
    <x v="8"/>
    <m/>
    <d v="1899-12-30T01:04:41"/>
    <n v="18"/>
    <n v="9"/>
    <x v="19"/>
    <x v="336"/>
    <n v="1966"/>
    <s v="přihlášen"/>
    <s v="Liga 2000 Tábor"/>
    <n v="0"/>
  </r>
  <r>
    <s v="2012 :: Teringl Radek :: 1965"/>
    <x v="3"/>
    <x v="2"/>
    <x v="0"/>
    <x v="331"/>
    <x v="28"/>
    <x v="128"/>
    <x v="1"/>
    <x v="8"/>
    <m/>
    <d v="1899-12-30T01:06:16"/>
    <n v="22"/>
    <n v="10"/>
    <x v="14"/>
    <x v="337"/>
    <s v="-"/>
    <s v="ne"/>
    <s v="-"/>
    <n v="0"/>
  </r>
  <r>
    <s v="2012 :: Toul Filip :: 1980"/>
    <x v="3"/>
    <x v="2"/>
    <x v="0"/>
    <x v="332"/>
    <x v="35"/>
    <x v="114"/>
    <x v="1"/>
    <x v="7"/>
    <m/>
    <d v="1899-12-30T01:03:32"/>
    <n v="16"/>
    <n v="9"/>
    <x v="14"/>
    <x v="338"/>
    <s v="-"/>
    <s v="ne"/>
    <s v="-"/>
    <n v="0"/>
  </r>
  <r>
    <s v="2012 :: Trnka Jiří :: 1963"/>
    <x v="3"/>
    <x v="2"/>
    <x v="0"/>
    <x v="153"/>
    <x v="0"/>
    <x v="62"/>
    <x v="1"/>
    <x v="8"/>
    <m/>
    <d v="1899-12-30T01:14:33"/>
    <n v="41"/>
    <n v="17"/>
    <x v="14"/>
    <x v="154"/>
    <n v="1963"/>
    <s v="přihlášen"/>
    <s v="SKP České Budějovice"/>
    <n v="1"/>
  </r>
  <r>
    <s v="2012 :: Uhlíř Radek :: 1967"/>
    <x v="3"/>
    <x v="2"/>
    <x v="0"/>
    <x v="229"/>
    <x v="52"/>
    <x v="85"/>
    <x v="1"/>
    <x v="8"/>
    <m/>
    <d v="1899-12-30T01:00:24"/>
    <n v="8"/>
    <n v="3"/>
    <x v="20"/>
    <x v="234"/>
    <n v="1967"/>
    <s v="přihlášen"/>
    <s v="TriSK České Budějovice"/>
    <n v="1"/>
  </r>
  <r>
    <s v="2012 :: Uhlířová Barbora :: 1968"/>
    <x v="3"/>
    <x v="2"/>
    <x v="0"/>
    <x v="333"/>
    <x v="39"/>
    <x v="0"/>
    <x v="0"/>
    <x v="8"/>
    <m/>
    <d v="1899-12-30T01:25:51"/>
    <n v="62"/>
    <n v="4"/>
    <x v="20"/>
    <x v="339"/>
    <s v="-"/>
    <s v="ne"/>
    <s v="-"/>
    <n v="0"/>
  </r>
  <r>
    <s v="2012 :: Váchová Edita :: 1981"/>
    <x v="3"/>
    <x v="2"/>
    <x v="0"/>
    <x v="334"/>
    <x v="41"/>
    <x v="129"/>
    <x v="0"/>
    <x v="7"/>
    <m/>
    <d v="1899-12-30T01:20:10"/>
    <n v="51"/>
    <n v="2"/>
    <x v="15"/>
    <x v="340"/>
    <s v="-"/>
    <s v="ne"/>
    <s v="-"/>
    <n v="0"/>
  </r>
  <r>
    <s v="2012 :: Varga Tomáš :: 1973"/>
    <x v="3"/>
    <x v="2"/>
    <x v="0"/>
    <x v="335"/>
    <x v="51"/>
    <x v="0"/>
    <x v="1"/>
    <x v="7"/>
    <m/>
    <d v="1899-12-30T01:02:44"/>
    <n v="13"/>
    <n v="8"/>
    <x v="15"/>
    <x v="341"/>
    <n v="1973"/>
    <s v="přihlášen"/>
    <s v="Zovami"/>
    <n v="0"/>
  </r>
  <r>
    <s v="2012 :: Vopad Jan st. :: 1954"/>
    <x v="3"/>
    <x v="2"/>
    <x v="0"/>
    <x v="231"/>
    <x v="59"/>
    <x v="41"/>
    <x v="1"/>
    <x v="9"/>
    <m/>
    <d v="1899-12-30T01:07:22"/>
    <n v="24"/>
    <n v="3"/>
    <x v="15"/>
    <x v="236"/>
    <s v="-"/>
    <s v="ne"/>
    <s v="-"/>
    <n v="1"/>
  </r>
  <r>
    <s v="2012 :: Voráček Karel :: 1962"/>
    <x v="3"/>
    <x v="2"/>
    <x v="0"/>
    <x v="81"/>
    <x v="38"/>
    <x v="33"/>
    <x v="1"/>
    <x v="9"/>
    <m/>
    <d v="1899-12-30T01:12:56"/>
    <n v="39"/>
    <n v="5"/>
    <x v="15"/>
    <x v="82"/>
    <n v="1962"/>
    <s v="přihlášen"/>
    <s v="Cyklo Velešín"/>
    <n v="3"/>
  </r>
  <r>
    <s v="2012 :: Vorel Michal :: 1989"/>
    <x v="3"/>
    <x v="2"/>
    <x v="0"/>
    <x v="233"/>
    <x v="26"/>
    <x v="105"/>
    <x v="1"/>
    <x v="7"/>
    <m/>
    <d v="1899-12-30T01:18:28"/>
    <n v="47"/>
    <n v="15"/>
    <x v="15"/>
    <x v="238"/>
    <s v="-"/>
    <s v="ne"/>
    <s v="-"/>
    <n v="1"/>
  </r>
  <r>
    <s v="2012 :: Vorlová Dana :: 1962"/>
    <x v="3"/>
    <x v="2"/>
    <x v="0"/>
    <x v="234"/>
    <x v="38"/>
    <x v="105"/>
    <x v="0"/>
    <x v="8"/>
    <m/>
    <d v="1899-12-30T01:20:27"/>
    <n v="53"/>
    <n v="3"/>
    <x v="15"/>
    <x v="239"/>
    <s v="-"/>
    <s v="ne"/>
    <s v="-"/>
    <n v="1"/>
  </r>
  <r>
    <s v="2012 :: Zíma Josef :: 1965"/>
    <x v="3"/>
    <x v="2"/>
    <x v="0"/>
    <x v="336"/>
    <x v="28"/>
    <x v="10"/>
    <x v="1"/>
    <x v="8"/>
    <m/>
    <d v="1899-12-30T01:11:37"/>
    <n v="34"/>
    <n v="15"/>
    <x v="22"/>
    <x v="342"/>
    <n v="1965"/>
    <s v="přihlášen"/>
    <s v="BH Triatlon České Budějovice"/>
    <n v="0"/>
  </r>
  <r>
    <s v="2012 :: Flašár Jan :: 1986"/>
    <x v="3"/>
    <x v="3"/>
    <x v="0"/>
    <x v="214"/>
    <x v="56"/>
    <x v="60"/>
    <x v="1"/>
    <x v="0"/>
    <m/>
    <d v="1899-12-30T00:00:38"/>
    <m/>
    <n v="1"/>
    <x v="2"/>
    <x v="218"/>
    <s v="-"/>
    <s v="ne"/>
    <s v="-"/>
    <n v="2"/>
  </r>
  <r>
    <s v="2012 :: Gazda Jiří :: 1991"/>
    <x v="3"/>
    <x v="3"/>
    <x v="0"/>
    <x v="20"/>
    <x v="13"/>
    <x v="66"/>
    <x v="1"/>
    <x v="0"/>
    <m/>
    <d v="1899-12-30T00:00:39"/>
    <m/>
    <n v="2"/>
    <x v="8"/>
    <x v="20"/>
    <s v="-"/>
    <s v="ne"/>
    <s v="-"/>
    <n v="2"/>
  </r>
  <r>
    <s v="2013 :: Bárta Filip :: 2000"/>
    <x v="4"/>
    <x v="0"/>
    <x v="0"/>
    <x v="245"/>
    <x v="14"/>
    <x v="70"/>
    <x v="1"/>
    <x v="0"/>
    <m/>
    <d v="1899-12-30T00:25:11"/>
    <n v="9"/>
    <n v="8"/>
    <x v="0"/>
    <x v="250"/>
    <s v="-"/>
    <s v="ne"/>
    <s v="-"/>
    <n v="1"/>
  </r>
  <r>
    <s v="2013 :: Barták Jiří :: 2000"/>
    <x v="4"/>
    <x v="0"/>
    <x v="0"/>
    <x v="167"/>
    <x v="14"/>
    <x v="17"/>
    <x v="1"/>
    <x v="0"/>
    <m/>
    <d v="1899-12-30T00:28:55"/>
    <n v="14"/>
    <n v="12"/>
    <x v="0"/>
    <x v="170"/>
    <s v="-"/>
    <s v="ne"/>
    <s v="-"/>
    <n v="3"/>
  </r>
  <r>
    <s v="2013 :: Budil Roman :: 1997"/>
    <x v="4"/>
    <x v="0"/>
    <x v="0"/>
    <x v="60"/>
    <x v="16"/>
    <x v="130"/>
    <x v="1"/>
    <x v="0"/>
    <m/>
    <s v="DNF"/>
    <s v="DNF"/>
    <s v="DNF"/>
    <x v="0"/>
    <x v="343"/>
    <s v="-"/>
    <s v="ne"/>
    <s v="-"/>
    <n v="0"/>
  </r>
  <r>
    <s v="2013 :: Čutka Václav :: 1991"/>
    <x v="4"/>
    <x v="0"/>
    <x v="0"/>
    <x v="15"/>
    <x v="13"/>
    <x v="131"/>
    <x v="1"/>
    <x v="0"/>
    <m/>
    <d v="1899-12-30T00:22:14"/>
    <n v="6"/>
    <n v="6"/>
    <x v="7"/>
    <x v="15"/>
    <s v="-"/>
    <s v="ne"/>
    <s v="-"/>
    <n v="4"/>
  </r>
  <r>
    <s v="2013 :: Franková Aneta :: 1996"/>
    <x v="4"/>
    <x v="0"/>
    <x v="0"/>
    <x v="337"/>
    <x v="18"/>
    <x v="70"/>
    <x v="0"/>
    <x v="0"/>
    <m/>
    <d v="1899-12-30T00:23:33"/>
    <n v="7"/>
    <n v="1"/>
    <x v="2"/>
    <x v="344"/>
    <s v="-"/>
    <s v="ne"/>
    <s v="-"/>
    <n v="0"/>
  </r>
  <r>
    <s v="2013 :: Habara Jaromír :: 1974"/>
    <x v="4"/>
    <x v="0"/>
    <x v="0"/>
    <x v="338"/>
    <x v="45"/>
    <x v="55"/>
    <x v="1"/>
    <x v="0"/>
    <m/>
    <s v="DNF"/>
    <s v="DNF"/>
    <s v="DNF"/>
    <x v="17"/>
    <x v="345"/>
    <n v="1974"/>
    <s v="přihlášen"/>
    <s v="Veselí nad Lužnicí"/>
    <n v="0"/>
  </r>
  <r>
    <s v="2013 :: Chýna Radek :: 1992"/>
    <x v="4"/>
    <x v="0"/>
    <x v="0"/>
    <x v="107"/>
    <x v="42"/>
    <x v="131"/>
    <x v="1"/>
    <x v="0"/>
    <m/>
    <d v="1899-12-30T00:20:02"/>
    <n v="2"/>
    <n v="2"/>
    <x v="6"/>
    <x v="108"/>
    <s v="-"/>
    <s v="ne"/>
    <s v="-"/>
    <n v="3"/>
  </r>
  <r>
    <s v="2013 :: Kopačková Kateřina :: 2001"/>
    <x v="4"/>
    <x v="0"/>
    <x v="0"/>
    <x v="112"/>
    <x v="8"/>
    <x v="68"/>
    <x v="0"/>
    <x v="0"/>
    <m/>
    <d v="1899-12-30T00:25:31"/>
    <n v="11"/>
    <n v="2"/>
    <x v="9"/>
    <x v="113"/>
    <s v="-"/>
    <s v="ne"/>
    <s v="-"/>
    <n v="3"/>
  </r>
  <r>
    <s v="2013 :: Kozlík Ladislav :: 1996"/>
    <x v="4"/>
    <x v="0"/>
    <x v="0"/>
    <x v="181"/>
    <x v="18"/>
    <x v="12"/>
    <x v="1"/>
    <x v="0"/>
    <m/>
    <s v="DNF"/>
    <s v="DNF"/>
    <s v="DNF"/>
    <x v="9"/>
    <x v="184"/>
    <s v="-"/>
    <s v="ne"/>
    <s v="-"/>
    <n v="2"/>
  </r>
  <r>
    <s v="2013 :: Lukš Václav :: 1973"/>
    <x v="4"/>
    <x v="0"/>
    <x v="0"/>
    <x v="339"/>
    <x v="51"/>
    <x v="132"/>
    <x v="1"/>
    <x v="0"/>
    <m/>
    <d v="1899-12-30T00:21:33"/>
    <n v="5"/>
    <n v="5"/>
    <x v="10"/>
    <x v="346"/>
    <s v="-"/>
    <s v="ne"/>
    <s v="-"/>
    <n v="0"/>
  </r>
  <r>
    <s v="2013 :: Mikšl Rostislav :: 1972"/>
    <x v="4"/>
    <x v="0"/>
    <x v="0"/>
    <x v="38"/>
    <x v="29"/>
    <x v="121"/>
    <x v="1"/>
    <x v="0"/>
    <m/>
    <d v="1899-12-30T00:28:58"/>
    <n v="15"/>
    <n v="13"/>
    <x v="3"/>
    <x v="70"/>
    <n v="1972"/>
    <s v="přihlášen"/>
    <s v="King team"/>
    <n v="2"/>
  </r>
  <r>
    <s v="2013 :: Mražík Karel :: 1959"/>
    <x v="4"/>
    <x v="0"/>
    <x v="0"/>
    <x v="71"/>
    <x v="27"/>
    <x v="8"/>
    <x v="1"/>
    <x v="0"/>
    <m/>
    <d v="1899-12-30T00:26:35"/>
    <n v="12"/>
    <n v="10"/>
    <x v="3"/>
    <x v="72"/>
    <s v="-"/>
    <s v="ne"/>
    <s v="-"/>
    <n v="3"/>
  </r>
  <r>
    <s v="2013 :: Papoušek Petr :: 1994"/>
    <x v="4"/>
    <x v="0"/>
    <x v="0"/>
    <x v="281"/>
    <x v="9"/>
    <x v="131"/>
    <x v="1"/>
    <x v="0"/>
    <m/>
    <d v="1899-12-30T00:21:16"/>
    <n v="4"/>
    <n v="4"/>
    <x v="12"/>
    <x v="286"/>
    <s v="-"/>
    <s v="ne"/>
    <s v="-"/>
    <n v="1"/>
  </r>
  <r>
    <s v="2013 :: Růžička Karel :: 1952"/>
    <x v="4"/>
    <x v="0"/>
    <x v="0"/>
    <x v="74"/>
    <x v="32"/>
    <x v="33"/>
    <x v="1"/>
    <x v="0"/>
    <m/>
    <d v="1899-12-30T00:29:59"/>
    <n v="16"/>
    <n v="14"/>
    <x v="13"/>
    <x v="75"/>
    <s v="-"/>
    <s v="ne"/>
    <s v="-"/>
    <n v="1"/>
  </r>
  <r>
    <s v="2013 :: Staněk Martin :: 1989"/>
    <x v="4"/>
    <x v="0"/>
    <x v="0"/>
    <x v="242"/>
    <x v="26"/>
    <x v="68"/>
    <x v="1"/>
    <x v="0"/>
    <m/>
    <d v="1899-12-30T00:27:37"/>
    <n v="13"/>
    <n v="11"/>
    <x v="4"/>
    <x v="247"/>
    <s v="-"/>
    <s v="ne"/>
    <s v="-"/>
    <n v="1"/>
  </r>
  <r>
    <s v="2013 :: Steinbauer Jiří :: 1973"/>
    <x v="4"/>
    <x v="0"/>
    <x v="0"/>
    <x v="340"/>
    <x v="51"/>
    <x v="133"/>
    <x v="1"/>
    <x v="0"/>
    <m/>
    <d v="1899-12-30T00:20:29"/>
    <n v="3"/>
    <n v="3"/>
    <x v="4"/>
    <x v="347"/>
    <s v="-"/>
    <s v="ne"/>
    <s v="-"/>
    <n v="0"/>
  </r>
  <r>
    <s v="2013 :: Stejskal Filip :: 2003"/>
    <x v="4"/>
    <x v="0"/>
    <x v="0"/>
    <x v="201"/>
    <x v="19"/>
    <x v="60"/>
    <x v="1"/>
    <x v="0"/>
    <m/>
    <d v="1899-12-30T00:23:56"/>
    <n v="8"/>
    <n v="7"/>
    <x v="4"/>
    <x v="205"/>
    <s v="-"/>
    <s v="ne"/>
    <s v="-"/>
    <n v="2"/>
  </r>
  <r>
    <s v="2013 :: Szábo Miloš :: 1981"/>
    <x v="4"/>
    <x v="0"/>
    <x v="0"/>
    <x v="162"/>
    <x v="41"/>
    <x v="71"/>
    <x v="1"/>
    <x v="0"/>
    <m/>
    <d v="1899-12-30T00:18:14"/>
    <n v="1"/>
    <n v="1"/>
    <x v="4"/>
    <x v="165"/>
    <n v="1981"/>
    <s v="přihlášen"/>
    <s v="Discoworld"/>
    <n v="3"/>
  </r>
  <r>
    <s v="2013 :: Šiška Petr :: 1964"/>
    <x v="4"/>
    <x v="0"/>
    <x v="0"/>
    <x v="341"/>
    <x v="31"/>
    <x v="134"/>
    <x v="1"/>
    <x v="0"/>
    <m/>
    <d v="1899-12-30T00:25:15"/>
    <n v="10"/>
    <n v="9"/>
    <x v="19"/>
    <x v="348"/>
    <s v="-"/>
    <s v="ne"/>
    <s v="-"/>
    <n v="0"/>
  </r>
  <r>
    <s v="2013 :: Zoubková Eva :: 1976"/>
    <x v="4"/>
    <x v="0"/>
    <x v="0"/>
    <x v="243"/>
    <x v="22"/>
    <x v="0"/>
    <x v="0"/>
    <x v="0"/>
    <m/>
    <d v="1899-12-30T00:32:50"/>
    <n v="17"/>
    <n v="3"/>
    <x v="22"/>
    <x v="248"/>
    <s v="-"/>
    <s v="ne"/>
    <s v="-"/>
    <n v="1"/>
  </r>
  <r>
    <s v="2013 :: Balláková Barbora :: 2003"/>
    <x v="4"/>
    <x v="1"/>
    <x v="0"/>
    <x v="96"/>
    <x v="19"/>
    <x v="12"/>
    <x v="0"/>
    <x v="17"/>
    <m/>
    <d v="1899-12-30T00:01:14"/>
    <m/>
    <n v="1"/>
    <x v="0"/>
    <x v="97"/>
    <s v="-"/>
    <s v="ne"/>
    <s v="-"/>
    <n v="1"/>
  </r>
  <r>
    <s v="2013 :: Bárta Filip :: 2000"/>
    <x v="4"/>
    <x v="1"/>
    <x v="0"/>
    <x v="245"/>
    <x v="14"/>
    <x v="70"/>
    <x v="1"/>
    <x v="10"/>
    <m/>
    <d v="1899-12-30T00:01:35"/>
    <m/>
    <n v="1"/>
    <x v="0"/>
    <x v="250"/>
    <s v="-"/>
    <s v="ne"/>
    <s v="-"/>
    <n v="2"/>
  </r>
  <r>
    <s v="2013 :: Barták Ondřej :: 2006"/>
    <x v="4"/>
    <x v="1"/>
    <x v="0"/>
    <x v="7"/>
    <x v="7"/>
    <x v="12"/>
    <x v="1"/>
    <x v="19"/>
    <m/>
    <d v="1899-12-30T00:00:38"/>
    <m/>
    <n v="2"/>
    <x v="0"/>
    <x v="7"/>
    <s v="-"/>
    <s v="ne"/>
    <s v="-"/>
    <n v="3"/>
  </r>
  <r>
    <s v="2013 :: Bazsová Eliška :: 2007"/>
    <x v="4"/>
    <x v="1"/>
    <x v="0"/>
    <x v="342"/>
    <x v="12"/>
    <x v="15"/>
    <x v="0"/>
    <x v="19"/>
    <m/>
    <d v="1899-12-30T00:00:45"/>
    <m/>
    <n v="1"/>
    <x v="0"/>
    <x v="349"/>
    <s v="-"/>
    <s v="ne"/>
    <s v="-"/>
    <n v="0"/>
  </r>
  <r>
    <s v="2013 :: Beňo Pavel :: 2005"/>
    <x v="4"/>
    <x v="1"/>
    <x v="0"/>
    <x v="343"/>
    <x v="15"/>
    <x v="135"/>
    <x v="1"/>
    <x v="17"/>
    <m/>
    <d v="1899-12-30T00:01:53"/>
    <m/>
    <n v="7"/>
    <x v="0"/>
    <x v="350"/>
    <s v="-"/>
    <s v="ne"/>
    <s v="-"/>
    <n v="0"/>
  </r>
  <r>
    <s v="2013 :: Beňová Kristýna :: 2001"/>
    <x v="4"/>
    <x v="1"/>
    <x v="0"/>
    <x v="344"/>
    <x v="8"/>
    <x v="135"/>
    <x v="0"/>
    <x v="11"/>
    <m/>
    <d v="1899-12-30T00:02:32"/>
    <m/>
    <n v="4"/>
    <x v="0"/>
    <x v="351"/>
    <s v="-"/>
    <s v="ne"/>
    <s v="-"/>
    <n v="0"/>
  </r>
  <r>
    <s v="2013 :: Cipín Petr :: 1995"/>
    <x v="4"/>
    <x v="1"/>
    <x v="0"/>
    <x v="168"/>
    <x v="21"/>
    <x v="60"/>
    <x v="1"/>
    <x v="13"/>
    <m/>
    <d v="1899-12-30T00:06:34"/>
    <m/>
    <n v="2"/>
    <x v="6"/>
    <x v="171"/>
    <s v="-"/>
    <s v="ne"/>
    <s v="-"/>
    <n v="2"/>
  </r>
  <r>
    <s v="2013 :: Faltusová Lenka :: 1999"/>
    <x v="4"/>
    <x v="1"/>
    <x v="0"/>
    <x v="257"/>
    <x v="4"/>
    <x v="70"/>
    <x v="0"/>
    <x v="10"/>
    <m/>
    <d v="1899-12-30T00:01:39"/>
    <m/>
    <n v="2"/>
    <x v="2"/>
    <x v="262"/>
    <s v="-"/>
    <s v="ne"/>
    <s v="-"/>
    <n v="1"/>
  </r>
  <r>
    <s v="2013 :: Faltusová Lenka :: 1999"/>
    <x v="4"/>
    <x v="1"/>
    <x v="0"/>
    <x v="257"/>
    <x v="4"/>
    <x v="70"/>
    <x v="0"/>
    <x v="14"/>
    <m/>
    <d v="1899-12-30T00:05:18"/>
    <m/>
    <n v="2"/>
    <x v="2"/>
    <x v="262"/>
    <s v="-"/>
    <s v="ne"/>
    <s v="-"/>
    <n v="2"/>
  </r>
  <r>
    <s v="2013 :: Franková Aneta :: 1996"/>
    <x v="4"/>
    <x v="1"/>
    <x v="0"/>
    <x v="337"/>
    <x v="18"/>
    <x v="70"/>
    <x v="0"/>
    <x v="13"/>
    <m/>
    <d v="1899-12-30T00:06:44"/>
    <m/>
    <n v="1"/>
    <x v="2"/>
    <x v="344"/>
    <s v="-"/>
    <s v="ne"/>
    <s v="-"/>
    <n v="1"/>
  </r>
  <r>
    <s v="2013 :: Gazda Maxmilián :: 2002"/>
    <x v="4"/>
    <x v="1"/>
    <x v="0"/>
    <x v="21"/>
    <x v="11"/>
    <x v="68"/>
    <x v="1"/>
    <x v="11"/>
    <m/>
    <d v="1899-12-30T00:02:21"/>
    <m/>
    <n v="5"/>
    <x v="8"/>
    <x v="21"/>
    <s v="-"/>
    <s v="ne"/>
    <s v="-"/>
    <n v="4"/>
  </r>
  <r>
    <s v="2013 :: Gloza Kryštof :: 2009"/>
    <x v="4"/>
    <x v="1"/>
    <x v="0"/>
    <x v="345"/>
    <x v="55"/>
    <x v="103"/>
    <x v="1"/>
    <x v="20"/>
    <m/>
    <d v="1899-12-30T00:01:21"/>
    <m/>
    <n v="2"/>
    <x v="8"/>
    <x v="352"/>
    <s v="-"/>
    <s v="ne"/>
    <s v="-"/>
    <n v="0"/>
  </r>
  <r>
    <s v="2013 :: Gloza Ondřej :: 2002"/>
    <x v="4"/>
    <x v="1"/>
    <x v="0"/>
    <x v="346"/>
    <x v="11"/>
    <x v="107"/>
    <x v="1"/>
    <x v="11"/>
    <m/>
    <d v="1899-12-30T00:01:52"/>
    <m/>
    <n v="1"/>
    <x v="8"/>
    <x v="353"/>
    <s v="-"/>
    <s v="ne"/>
    <s v="-"/>
    <n v="0"/>
  </r>
  <r>
    <s v="2013 :: Gribbin Daniel :: 2003"/>
    <x v="4"/>
    <x v="1"/>
    <x v="0"/>
    <x v="347"/>
    <x v="19"/>
    <x v="60"/>
    <x v="1"/>
    <x v="17"/>
    <m/>
    <d v="1899-12-30T00:01:16"/>
    <m/>
    <n v="5"/>
    <x v="8"/>
    <x v="354"/>
    <s v="-"/>
    <s v="ne"/>
    <s v="-"/>
    <n v="0"/>
  </r>
  <r>
    <s v="2013 :: Kozlík Ladislav :: 1996"/>
    <x v="4"/>
    <x v="1"/>
    <x v="0"/>
    <x v="181"/>
    <x v="18"/>
    <x v="12"/>
    <x v="1"/>
    <x v="13"/>
    <m/>
    <d v="1899-12-30T00:06:21"/>
    <m/>
    <n v="1"/>
    <x v="9"/>
    <x v="184"/>
    <s v="-"/>
    <s v="ne"/>
    <s v="-"/>
    <n v="3"/>
  </r>
  <r>
    <s v="2013 :: Kubský Jan :: 2002"/>
    <x v="4"/>
    <x v="1"/>
    <x v="0"/>
    <x v="348"/>
    <x v="11"/>
    <x v="107"/>
    <x v="1"/>
    <x v="11"/>
    <m/>
    <d v="1899-12-30T00:01:56"/>
    <m/>
    <n v="2"/>
    <x v="9"/>
    <x v="355"/>
    <s v="-"/>
    <s v="ne"/>
    <s v="-"/>
    <n v="0"/>
  </r>
  <r>
    <s v="2013 :: Matuš Antonín :: 2004"/>
    <x v="4"/>
    <x v="1"/>
    <x v="0"/>
    <x v="349"/>
    <x v="10"/>
    <x v="12"/>
    <x v="1"/>
    <x v="17"/>
    <m/>
    <d v="1899-12-30T00:01:13"/>
    <m/>
    <n v="3"/>
    <x v="3"/>
    <x v="356"/>
    <s v="-"/>
    <s v="ne"/>
    <s v="-"/>
    <n v="0"/>
  </r>
  <r>
    <s v="2013 :: Matuš Kryštof :: 2011"/>
    <x v="4"/>
    <x v="1"/>
    <x v="0"/>
    <x v="350"/>
    <x v="63"/>
    <x v="8"/>
    <x v="1"/>
    <x v="20"/>
    <m/>
    <d v="1899-12-30T00:02:26"/>
    <m/>
    <n v="3"/>
    <x v="3"/>
    <x v="357"/>
    <s v="-"/>
    <s v="ne"/>
    <s v="-"/>
    <n v="0"/>
  </r>
  <r>
    <s v="2013 :: Matušová Amálie :: 2002"/>
    <x v="4"/>
    <x v="1"/>
    <x v="0"/>
    <x v="351"/>
    <x v="11"/>
    <x v="45"/>
    <x v="0"/>
    <x v="11"/>
    <m/>
    <d v="1899-12-30T00:02:17"/>
    <m/>
    <n v="3"/>
    <x v="3"/>
    <x v="358"/>
    <s v="-"/>
    <s v="ne"/>
    <s v="-"/>
    <n v="0"/>
  </r>
  <r>
    <s v="2013 :: Micka Jan :: 1999"/>
    <x v="4"/>
    <x v="1"/>
    <x v="0"/>
    <x v="352"/>
    <x v="4"/>
    <x v="107"/>
    <x v="1"/>
    <x v="10"/>
    <m/>
    <d v="1899-12-30T00:01:37"/>
    <m/>
    <n v="2"/>
    <x v="3"/>
    <x v="359"/>
    <s v="-"/>
    <s v="ne"/>
    <s v="-"/>
    <n v="0"/>
  </r>
  <r>
    <s v="2013 :: Micková Tereza :: 2001"/>
    <x v="4"/>
    <x v="1"/>
    <x v="0"/>
    <x v="275"/>
    <x v="8"/>
    <x v="107"/>
    <x v="0"/>
    <x v="11"/>
    <m/>
    <d v="1899-12-30T00:01:51"/>
    <m/>
    <n v="1"/>
    <x v="3"/>
    <x v="280"/>
    <s v="-"/>
    <s v="ne"/>
    <s v="-"/>
    <n v="1"/>
  </r>
  <r>
    <s v="2013 :: Mikšl Martin :: 2006"/>
    <x v="4"/>
    <x v="1"/>
    <x v="0"/>
    <x v="276"/>
    <x v="7"/>
    <x v="92"/>
    <x v="1"/>
    <x v="19"/>
    <m/>
    <d v="1899-12-30T00:00:41"/>
    <m/>
    <n v="4"/>
    <x v="3"/>
    <x v="281"/>
    <s v="-"/>
    <s v="ne"/>
    <s v="-"/>
    <n v="1"/>
  </r>
  <r>
    <s v="2013 :: Mikšl Rostislav :: 2005"/>
    <x v="4"/>
    <x v="1"/>
    <x v="0"/>
    <x v="38"/>
    <x v="15"/>
    <x v="92"/>
    <x v="1"/>
    <x v="17"/>
    <m/>
    <d v="1899-12-30T00:01:14"/>
    <m/>
    <n v="4"/>
    <x v="3"/>
    <x v="38"/>
    <s v="-"/>
    <s v="ne"/>
    <s v="-"/>
    <n v="3"/>
  </r>
  <r>
    <s v="2013 :: Mrzena Pavel :: 2003"/>
    <x v="4"/>
    <x v="1"/>
    <x v="0"/>
    <x v="353"/>
    <x v="19"/>
    <x v="107"/>
    <x v="1"/>
    <x v="17"/>
    <m/>
    <d v="1899-12-30T00:01:07"/>
    <m/>
    <n v="1"/>
    <x v="3"/>
    <x v="360"/>
    <s v="-"/>
    <s v="ne"/>
    <s v="-"/>
    <n v="0"/>
  </r>
  <r>
    <s v="2013 :: Novák Martin :: 2005"/>
    <x v="4"/>
    <x v="1"/>
    <x v="0"/>
    <x v="127"/>
    <x v="15"/>
    <x v="12"/>
    <x v="1"/>
    <x v="17"/>
    <m/>
    <d v="1899-12-30T00:01:38"/>
    <m/>
    <n v="6"/>
    <x v="11"/>
    <x v="128"/>
    <s v="-"/>
    <s v="ne"/>
    <s v="-"/>
    <n v="1"/>
  </r>
  <r>
    <s v="2013 :: Novák Michal :: 2006"/>
    <x v="4"/>
    <x v="1"/>
    <x v="0"/>
    <x v="128"/>
    <x v="7"/>
    <x v="12"/>
    <x v="1"/>
    <x v="19"/>
    <m/>
    <d v="1899-12-30T00:00:36"/>
    <m/>
    <n v="1"/>
    <x v="11"/>
    <x v="129"/>
    <s v="-"/>
    <s v="ne"/>
    <s v="-"/>
    <n v="1"/>
  </r>
  <r>
    <s v="2013 :: Nováková Kateřina :: 2009"/>
    <x v="4"/>
    <x v="1"/>
    <x v="0"/>
    <x v="354"/>
    <x v="55"/>
    <x v="5"/>
    <x v="0"/>
    <x v="20"/>
    <m/>
    <d v="1899-12-30T00:01:00"/>
    <m/>
    <n v="1"/>
    <x v="11"/>
    <x v="361"/>
    <s v="-"/>
    <s v="ne"/>
    <s v="-"/>
    <n v="0"/>
  </r>
  <r>
    <s v="2013 :: Purkrábek Lukáš :: 2009"/>
    <x v="4"/>
    <x v="1"/>
    <x v="0"/>
    <x v="355"/>
    <x v="55"/>
    <x v="136"/>
    <x v="1"/>
    <x v="20"/>
    <m/>
    <d v="1899-12-30T00:01:09"/>
    <m/>
    <n v="1"/>
    <x v="12"/>
    <x v="362"/>
    <s v="-"/>
    <s v="ne"/>
    <s v="-"/>
    <n v="0"/>
  </r>
  <r>
    <s v="2013 :: Rozmušová Michaela :: 2005"/>
    <x v="4"/>
    <x v="1"/>
    <x v="0"/>
    <x v="356"/>
    <x v="15"/>
    <x v="137"/>
    <x v="0"/>
    <x v="17"/>
    <m/>
    <d v="1899-12-30T00:01:22"/>
    <m/>
    <n v="3"/>
    <x v="13"/>
    <x v="363"/>
    <s v="-"/>
    <s v="ne"/>
    <s v="-"/>
    <n v="0"/>
  </r>
  <r>
    <s v="2013 :: Stejskal Filip :: 2003"/>
    <x v="4"/>
    <x v="1"/>
    <x v="0"/>
    <x v="201"/>
    <x v="19"/>
    <x v="60"/>
    <x v="1"/>
    <x v="17"/>
    <m/>
    <d v="1899-12-30T00:01:12"/>
    <m/>
    <n v="2"/>
    <x v="4"/>
    <x v="205"/>
    <s v="-"/>
    <s v="ne"/>
    <s v="-"/>
    <n v="3"/>
  </r>
  <r>
    <s v="2013 :: Stejskal Ladislav :: 2001"/>
    <x v="4"/>
    <x v="1"/>
    <x v="0"/>
    <x v="202"/>
    <x v="8"/>
    <x v="60"/>
    <x v="1"/>
    <x v="11"/>
    <m/>
    <d v="1899-12-30T00:02:23"/>
    <m/>
    <n v="6"/>
    <x v="4"/>
    <x v="206"/>
    <s v="-"/>
    <s v="ne"/>
    <s v="-"/>
    <n v="2"/>
  </r>
  <r>
    <s v="2013 :: Sučíková Jana :: 2004"/>
    <x v="4"/>
    <x v="1"/>
    <x v="0"/>
    <x v="357"/>
    <x v="10"/>
    <x v="12"/>
    <x v="0"/>
    <x v="17"/>
    <m/>
    <d v="1899-12-30T00:01:21"/>
    <m/>
    <n v="2"/>
    <x v="4"/>
    <x v="364"/>
    <s v="-"/>
    <s v="ne"/>
    <s v="-"/>
    <n v="0"/>
  </r>
  <r>
    <s v="2013 :: Štvrtka Pavel :: 2002"/>
    <x v="4"/>
    <x v="1"/>
    <x v="0"/>
    <x v="358"/>
    <x v="11"/>
    <x v="12"/>
    <x v="1"/>
    <x v="11"/>
    <m/>
    <d v="1899-12-30T00:02:16"/>
    <m/>
    <n v="4"/>
    <x v="19"/>
    <x v="365"/>
    <s v="-"/>
    <s v="ne"/>
    <s v="-"/>
    <n v="0"/>
  </r>
  <r>
    <s v="2013 :: Štvrtka Petr :: 2002"/>
    <x v="4"/>
    <x v="1"/>
    <x v="0"/>
    <x v="359"/>
    <x v="11"/>
    <x v="12"/>
    <x v="1"/>
    <x v="11"/>
    <m/>
    <d v="1899-12-30T00:02:00"/>
    <m/>
    <n v="3"/>
    <x v="19"/>
    <x v="366"/>
    <s v="-"/>
    <s v="ne"/>
    <s v="-"/>
    <n v="0"/>
  </r>
  <r>
    <s v="2013 :: Tovaryšová Alice :: 1998"/>
    <x v="4"/>
    <x v="1"/>
    <x v="0"/>
    <x v="291"/>
    <x v="17"/>
    <x v="107"/>
    <x v="0"/>
    <x v="14"/>
    <m/>
    <d v="1899-12-30T00:04:32"/>
    <m/>
    <n v="1"/>
    <x v="14"/>
    <x v="296"/>
    <s v="-"/>
    <s v="ne"/>
    <s v="-"/>
    <n v="1"/>
  </r>
  <r>
    <s v="2013 :: Turz Jan :: 2006"/>
    <x v="4"/>
    <x v="1"/>
    <x v="0"/>
    <x v="52"/>
    <x v="7"/>
    <x v="22"/>
    <x v="1"/>
    <x v="19"/>
    <m/>
    <d v="1899-12-30T00:00:40"/>
    <m/>
    <n v="3"/>
    <x v="14"/>
    <x v="52"/>
    <s v="-"/>
    <s v="ne"/>
    <s v="-"/>
    <n v="2"/>
  </r>
  <r>
    <s v="2013 :: Tvrzová Gabriela :: 2002"/>
    <x v="4"/>
    <x v="1"/>
    <x v="0"/>
    <x v="53"/>
    <x v="11"/>
    <x v="70"/>
    <x v="0"/>
    <x v="11"/>
    <m/>
    <d v="1899-12-30T00:01:55"/>
    <m/>
    <n v="2"/>
    <x v="14"/>
    <x v="53"/>
    <s v="-"/>
    <s v="ne"/>
    <s v="-"/>
    <n v="3"/>
  </r>
  <r>
    <s v="2013 :: Tvrzová Veronika :: 1999"/>
    <x v="4"/>
    <x v="1"/>
    <x v="0"/>
    <x v="54"/>
    <x v="4"/>
    <x v="70"/>
    <x v="0"/>
    <x v="10"/>
    <m/>
    <d v="1899-12-30T00:01:38"/>
    <m/>
    <n v="1"/>
    <x v="14"/>
    <x v="54"/>
    <s v="-"/>
    <s v="ne"/>
    <s v="-"/>
    <n v="4"/>
  </r>
  <r>
    <s v="2013 :: Bauer Tomáš :: 1982"/>
    <x v="4"/>
    <x v="2"/>
    <x v="0"/>
    <x v="360"/>
    <x v="50"/>
    <x v="0"/>
    <x v="1"/>
    <x v="7"/>
    <m/>
    <d v="1899-12-30T01:25:12"/>
    <n v="41"/>
    <n v="15"/>
    <x v="0"/>
    <x v="367"/>
    <s v="-"/>
    <s v="ne"/>
    <s v="-"/>
    <n v="0"/>
  </r>
  <r>
    <s v="2013 :: Brossaud Jack :: 1970"/>
    <x v="4"/>
    <x v="2"/>
    <x v="0"/>
    <x v="361"/>
    <x v="37"/>
    <x v="127"/>
    <x v="1"/>
    <x v="8"/>
    <m/>
    <d v="1899-12-30T01:18:10"/>
    <n v="31"/>
    <n v="12"/>
    <x v="0"/>
    <x v="368"/>
    <n v="1970"/>
    <s v="přihlášen"/>
    <s v="Jihočeský klub maratonců"/>
    <n v="0"/>
  </r>
  <r>
    <s v="2013 :: Brothánek Antonín :: 1972"/>
    <x v="4"/>
    <x v="2"/>
    <x v="0"/>
    <x v="362"/>
    <x v="29"/>
    <x v="59"/>
    <x v="1"/>
    <x v="8"/>
    <m/>
    <d v="1899-12-30T01:08:23"/>
    <n v="15"/>
    <n v="5"/>
    <x v="0"/>
    <x v="369"/>
    <n v="1972"/>
    <s v="přihlášen"/>
    <s v="TC Dvořák České Budějovice"/>
    <n v="0"/>
  </r>
  <r>
    <s v="2013 :: Budil Roman :: 1969"/>
    <x v="4"/>
    <x v="2"/>
    <x v="0"/>
    <x v="60"/>
    <x v="23"/>
    <x v="138"/>
    <x v="1"/>
    <x v="8"/>
    <m/>
    <d v="1899-12-30T01:00:09"/>
    <n v="2"/>
    <n v="1"/>
    <x v="0"/>
    <x v="60"/>
    <n v="1969"/>
    <s v="přihlášen"/>
    <s v="Sokol Vodňany"/>
    <n v="1"/>
  </r>
  <r>
    <s v="2013 :: Candrová Jana :: 1975"/>
    <x v="4"/>
    <x v="2"/>
    <x v="0"/>
    <x v="61"/>
    <x v="24"/>
    <x v="10"/>
    <x v="0"/>
    <x v="7"/>
    <m/>
    <d v="1899-12-30T01:08:37"/>
    <n v="17"/>
    <n v="1"/>
    <x v="6"/>
    <x v="61"/>
    <n v="1975"/>
    <s v="přihlášen"/>
    <s v="BH Triatlon České Budějovice"/>
    <n v="4"/>
  </r>
  <r>
    <s v="2013 :: Čapek František :: 1977"/>
    <x v="4"/>
    <x v="2"/>
    <x v="0"/>
    <x v="301"/>
    <x v="25"/>
    <x v="113"/>
    <x v="1"/>
    <x v="7"/>
    <m/>
    <d v="1899-12-30T01:15:45"/>
    <n v="25"/>
    <n v="11"/>
    <x v="7"/>
    <x v="306"/>
    <n v="1977"/>
    <s v="přihlášen"/>
    <s v="SK Oslov"/>
    <n v="1"/>
  </r>
  <r>
    <s v="2013 :: Černý Martin :: 1975"/>
    <x v="4"/>
    <x v="2"/>
    <x v="0"/>
    <x v="363"/>
    <x v="24"/>
    <x v="0"/>
    <x v="1"/>
    <x v="7"/>
    <m/>
    <d v="1899-12-30T01:25:38"/>
    <n v="42"/>
    <n v="16"/>
    <x v="7"/>
    <x v="370"/>
    <s v="-"/>
    <s v="ne"/>
    <s v="-"/>
    <n v="0"/>
  </r>
  <r>
    <s v="2013 :: Diviš Jiří :: 1975"/>
    <x v="4"/>
    <x v="2"/>
    <x v="0"/>
    <x v="364"/>
    <x v="24"/>
    <x v="139"/>
    <x v="1"/>
    <x v="7"/>
    <m/>
    <d v="1899-12-30T01:05:04"/>
    <n v="10"/>
    <n v="6"/>
    <x v="1"/>
    <x v="371"/>
    <s v="-"/>
    <s v="ne"/>
    <s v="-"/>
    <n v="0"/>
  </r>
  <r>
    <s v="2013 :: Fík Jan :: 1978"/>
    <x v="4"/>
    <x v="2"/>
    <x v="0"/>
    <x v="365"/>
    <x v="6"/>
    <x v="0"/>
    <x v="1"/>
    <x v="7"/>
    <m/>
    <d v="1899-12-30T01:27:04"/>
    <n v="45"/>
    <n v="18"/>
    <x v="2"/>
    <x v="372"/>
    <s v="-"/>
    <s v="ne"/>
    <s v="-"/>
    <n v="0"/>
  </r>
  <r>
    <s v="2013 :: Flíčková Alice :: 1970"/>
    <x v="4"/>
    <x v="2"/>
    <x v="0"/>
    <x v="304"/>
    <x v="37"/>
    <x v="59"/>
    <x v="0"/>
    <x v="7"/>
    <m/>
    <d v="1899-12-30T01:33:37"/>
    <n v="51"/>
    <n v="4"/>
    <x v="2"/>
    <x v="309"/>
    <s v="-"/>
    <s v="ne"/>
    <s v="-"/>
    <n v="1"/>
  </r>
  <r>
    <s v="2013 :: Forejt Rostislav :: 1967"/>
    <x v="4"/>
    <x v="2"/>
    <x v="0"/>
    <x v="366"/>
    <x v="52"/>
    <x v="140"/>
    <x v="1"/>
    <x v="8"/>
    <m/>
    <d v="1899-12-30T01:57:27"/>
    <n v="53"/>
    <n v="18"/>
    <x v="2"/>
    <x v="373"/>
    <s v="-"/>
    <s v="ne"/>
    <s v="-"/>
    <n v="0"/>
  </r>
  <r>
    <s v="2013 :: Gazda Martin :: 1968"/>
    <x v="4"/>
    <x v="2"/>
    <x v="0"/>
    <x v="143"/>
    <x v="39"/>
    <x v="68"/>
    <x v="1"/>
    <x v="8"/>
    <m/>
    <d v="1899-12-30T01:16:16"/>
    <n v="26"/>
    <n v="10"/>
    <x v="8"/>
    <x v="144"/>
    <n v="1968"/>
    <s v="přihlášen"/>
    <s v="King team"/>
    <n v="2"/>
  </r>
  <r>
    <s v="2013 :: Habara Jan :: 1972"/>
    <x v="4"/>
    <x v="2"/>
    <x v="0"/>
    <x v="367"/>
    <x v="29"/>
    <x v="55"/>
    <x v="1"/>
    <x v="8"/>
    <m/>
    <s v="DNF"/>
    <n v="55"/>
    <n v="0"/>
    <x v="17"/>
    <x v="374"/>
    <s v="-"/>
    <s v="ne"/>
    <s v="-"/>
    <n v="0"/>
  </r>
  <r>
    <s v="2013 :: Habara Jaromír :: 1974"/>
    <x v="4"/>
    <x v="2"/>
    <x v="0"/>
    <x v="338"/>
    <x v="45"/>
    <x v="55"/>
    <x v="1"/>
    <x v="7"/>
    <m/>
    <d v="1899-12-30T01:02:00"/>
    <n v="5"/>
    <n v="2"/>
    <x v="17"/>
    <x v="345"/>
    <n v="1974"/>
    <s v="přihlášen"/>
    <s v="Veselí nad Lužnicí"/>
    <n v="1"/>
  </r>
  <r>
    <s v="2013 :: Hájek Daniel :: 1988"/>
    <x v="4"/>
    <x v="2"/>
    <x v="0"/>
    <x v="368"/>
    <x v="53"/>
    <x v="62"/>
    <x v="1"/>
    <x v="7"/>
    <m/>
    <d v="1899-12-30T00:56:07"/>
    <n v="1"/>
    <n v="1"/>
    <x v="17"/>
    <x v="375"/>
    <n v="1988"/>
    <s v="přihlášen"/>
    <s v="SKP České Budějovice"/>
    <n v="0"/>
  </r>
  <r>
    <s v="2013 :: Helm František :: 1987"/>
    <x v="4"/>
    <x v="2"/>
    <x v="0"/>
    <x v="369"/>
    <x v="60"/>
    <x v="141"/>
    <x v="1"/>
    <x v="7"/>
    <m/>
    <d v="1899-12-30T01:24:58"/>
    <n v="40"/>
    <n v="14"/>
    <x v="17"/>
    <x v="376"/>
    <s v="-"/>
    <s v="ne"/>
    <s v="-"/>
    <n v="0"/>
  </r>
  <r>
    <s v="2013 :: Jansa Jiří :: 1966"/>
    <x v="4"/>
    <x v="2"/>
    <x v="0"/>
    <x v="309"/>
    <x v="58"/>
    <x v="88"/>
    <x v="1"/>
    <x v="8"/>
    <m/>
    <d v="1899-12-30T01:03:08"/>
    <n v="7"/>
    <n v="4"/>
    <x v="18"/>
    <x v="314"/>
    <n v="1966"/>
    <s v="přihlášen"/>
    <s v="Atletika Písek"/>
    <n v="1"/>
  </r>
  <r>
    <s v="2013 :: Juráň Karel :: 1974"/>
    <x v="4"/>
    <x v="2"/>
    <x v="0"/>
    <x v="370"/>
    <x v="45"/>
    <x v="142"/>
    <x v="1"/>
    <x v="7"/>
    <m/>
    <d v="1899-12-30T01:02:54"/>
    <n v="6"/>
    <n v="3"/>
    <x v="18"/>
    <x v="377"/>
    <s v="-"/>
    <s v="ne"/>
    <s v="-"/>
    <n v="0"/>
  </r>
  <r>
    <s v="2013 :: Klosse Jiří :: 1970"/>
    <x v="4"/>
    <x v="2"/>
    <x v="0"/>
    <x v="218"/>
    <x v="37"/>
    <x v="105"/>
    <x v="1"/>
    <x v="8"/>
    <m/>
    <d v="1899-12-30T01:28:36"/>
    <n v="46"/>
    <n v="17"/>
    <x v="9"/>
    <x v="222"/>
    <n v="1970"/>
    <s v="přihlášen"/>
    <s v="Orlando Bananas"/>
    <n v="2"/>
  </r>
  <r>
    <s v="2013 :: Kocourek Vít :: 1969"/>
    <x v="4"/>
    <x v="2"/>
    <x v="0"/>
    <x v="311"/>
    <x v="23"/>
    <x v="10"/>
    <x v="1"/>
    <x v="8"/>
    <m/>
    <d v="1899-12-30T01:08:37"/>
    <n v="16"/>
    <n v="6"/>
    <x v="9"/>
    <x v="316"/>
    <n v="1969"/>
    <s v="přihlášen"/>
    <s v="BH Triatlon České Budějovice"/>
    <n v="1"/>
  </r>
  <r>
    <s v="2013 :: Kočvarová Monika :: 1973"/>
    <x v="4"/>
    <x v="2"/>
    <x v="0"/>
    <x v="371"/>
    <x v="51"/>
    <x v="140"/>
    <x v="0"/>
    <x v="7"/>
    <m/>
    <d v="1899-12-30T01:57:27"/>
    <n v="54"/>
    <n v="5"/>
    <x v="9"/>
    <x v="378"/>
    <s v="-"/>
    <s v="ne"/>
    <s v="-"/>
    <n v="0"/>
  </r>
  <r>
    <s v="2013 :: Kohout Luděk :: 1965"/>
    <x v="4"/>
    <x v="2"/>
    <x v="0"/>
    <x v="312"/>
    <x v="28"/>
    <x v="118"/>
    <x v="1"/>
    <x v="8"/>
    <m/>
    <d v="1899-12-30T01:20:28"/>
    <n v="35"/>
    <n v="14"/>
    <x v="9"/>
    <x v="317"/>
    <n v="1965"/>
    <s v="přihlášen"/>
    <s v="Nová Ves"/>
    <n v="1"/>
  </r>
  <r>
    <s v="2013 :: Kolář Martin :: 1980"/>
    <x v="4"/>
    <x v="2"/>
    <x v="0"/>
    <x v="372"/>
    <x v="35"/>
    <x v="143"/>
    <x v="1"/>
    <x v="7"/>
    <m/>
    <d v="1899-12-30T01:06:32"/>
    <n v="11"/>
    <n v="7"/>
    <x v="9"/>
    <x v="379"/>
    <s v="-"/>
    <s v="ne"/>
    <s v="-"/>
    <n v="0"/>
  </r>
  <r>
    <s v="2013 :: Kopřiva Jiří :: 1952"/>
    <x v="4"/>
    <x v="2"/>
    <x v="0"/>
    <x v="373"/>
    <x v="32"/>
    <x v="59"/>
    <x v="1"/>
    <x v="15"/>
    <m/>
    <d v="1899-12-30T01:19:49"/>
    <n v="34"/>
    <n v="4"/>
    <x v="9"/>
    <x v="380"/>
    <s v="-"/>
    <s v="ne"/>
    <s v="-"/>
    <n v="0"/>
  </r>
  <r>
    <s v="2013 :: Krejčí Karel :: 1972"/>
    <x v="4"/>
    <x v="2"/>
    <x v="0"/>
    <x v="219"/>
    <x v="29"/>
    <x v="85"/>
    <x v="1"/>
    <x v="8"/>
    <m/>
    <d v="1899-12-30T01:01:33"/>
    <n v="3"/>
    <n v="2"/>
    <x v="9"/>
    <x v="223"/>
    <n v="1972"/>
    <s v="přihlášen"/>
    <s v="TriSK České Budějovice"/>
    <n v="2"/>
  </r>
  <r>
    <s v="2013 :: Krejčová Petra :: 1979"/>
    <x v="4"/>
    <x v="2"/>
    <x v="0"/>
    <x v="315"/>
    <x v="2"/>
    <x v="85"/>
    <x v="0"/>
    <x v="7"/>
    <m/>
    <d v="1899-12-30T01:06:32"/>
    <n v="12"/>
    <n v="1"/>
    <x v="9"/>
    <x v="320"/>
    <n v="1979"/>
    <s v="přihlášen"/>
    <s v="TriSK České Budějovice"/>
    <n v="1"/>
  </r>
  <r>
    <s v="2013 :: Kroupa Evžen :: 1967"/>
    <x v="4"/>
    <x v="2"/>
    <x v="0"/>
    <x v="316"/>
    <x v="52"/>
    <x v="120"/>
    <x v="1"/>
    <x v="8"/>
    <m/>
    <d v="1899-12-30T01:19:35"/>
    <n v="33"/>
    <n v="13"/>
    <x v="9"/>
    <x v="321"/>
    <s v="-"/>
    <s v="ne"/>
    <s v="-"/>
    <n v="1"/>
  </r>
  <r>
    <s v="2013 :: Kudrlička Rostislav :: 1964"/>
    <x v="4"/>
    <x v="2"/>
    <x v="0"/>
    <x v="374"/>
    <x v="31"/>
    <x v="144"/>
    <x v="1"/>
    <x v="8"/>
    <m/>
    <d v="1899-12-30T01:14:06"/>
    <n v="23"/>
    <n v="9"/>
    <x v="9"/>
    <x v="381"/>
    <s v="-"/>
    <s v="ne"/>
    <s v="-"/>
    <n v="0"/>
  </r>
  <r>
    <s v="2013 :: Liška Miloš :: 1971"/>
    <x v="4"/>
    <x v="2"/>
    <x v="0"/>
    <x v="375"/>
    <x v="33"/>
    <x v="145"/>
    <x v="1"/>
    <x v="8"/>
    <m/>
    <d v="1899-12-30T01:10:27"/>
    <n v="20"/>
    <n v="8"/>
    <x v="10"/>
    <x v="382"/>
    <s v="-"/>
    <s v="ne"/>
    <s v="-"/>
    <n v="0"/>
  </r>
  <r>
    <s v="2013 :: Malát Jan :: 1966"/>
    <x v="4"/>
    <x v="2"/>
    <x v="0"/>
    <x v="319"/>
    <x v="58"/>
    <x v="120"/>
    <x v="1"/>
    <x v="8"/>
    <m/>
    <d v="1899-12-30T01:17:39"/>
    <n v="29"/>
    <n v="11"/>
    <x v="3"/>
    <x v="325"/>
    <s v="-"/>
    <s v="ne"/>
    <s v="-"/>
    <n v="1"/>
  </r>
  <r>
    <s v="2013 :: Menšíková Lenka :: 1973"/>
    <x v="4"/>
    <x v="2"/>
    <x v="0"/>
    <x v="159"/>
    <x v="51"/>
    <x v="59"/>
    <x v="0"/>
    <x v="7"/>
    <m/>
    <d v="1899-12-30T01:17:58"/>
    <n v="30"/>
    <n v="2"/>
    <x v="3"/>
    <x v="162"/>
    <n v="1973"/>
    <s v="přihlášen"/>
    <s v="TC Dvořák České Budějovice"/>
    <n v="2"/>
  </r>
  <r>
    <s v="2013 :: Mikolášek Arnošt :: 1965"/>
    <x v="4"/>
    <x v="2"/>
    <x v="0"/>
    <x v="69"/>
    <x v="28"/>
    <x v="31"/>
    <x v="1"/>
    <x v="8"/>
    <m/>
    <d v="1899-12-30T01:08:56"/>
    <n v="18"/>
    <n v="7"/>
    <x v="3"/>
    <x v="69"/>
    <s v="-"/>
    <s v="ne"/>
    <s v="-"/>
    <n v="2"/>
  </r>
  <r>
    <s v="2013 :: Neubauer Petr :: 1974"/>
    <x v="4"/>
    <x v="2"/>
    <x v="0"/>
    <x v="322"/>
    <x v="45"/>
    <x v="120"/>
    <x v="1"/>
    <x v="7"/>
    <m/>
    <d v="1899-12-30T01:24:48"/>
    <n v="39"/>
    <n v="13"/>
    <x v="11"/>
    <x v="328"/>
    <s v="-"/>
    <s v="ne"/>
    <s v="-"/>
    <n v="1"/>
  </r>
  <r>
    <s v="2013 :: Palivec David :: 1984"/>
    <x v="4"/>
    <x v="2"/>
    <x v="0"/>
    <x v="376"/>
    <x v="44"/>
    <x v="146"/>
    <x v="1"/>
    <x v="7"/>
    <m/>
    <d v="1899-12-30T01:09:35"/>
    <n v="19"/>
    <n v="9"/>
    <x v="12"/>
    <x v="383"/>
    <s v="-"/>
    <s v="ne"/>
    <s v="-"/>
    <n v="0"/>
  </r>
  <r>
    <s v="2013 :: Palkovič Vladislav :: 1939"/>
    <x v="4"/>
    <x v="2"/>
    <x v="0"/>
    <x v="72"/>
    <x v="5"/>
    <x v="147"/>
    <x v="1"/>
    <x v="18"/>
    <m/>
    <d v="1899-12-30T01:33:36"/>
    <n v="50"/>
    <n v="2"/>
    <x v="12"/>
    <x v="73"/>
    <n v="1939"/>
    <s v="přihlášen"/>
    <s v="BOBO Větřní"/>
    <n v="3"/>
  </r>
  <r>
    <s v="2013 :: Pillar Ladislav :: 1952"/>
    <x v="4"/>
    <x v="2"/>
    <x v="0"/>
    <x v="323"/>
    <x v="32"/>
    <x v="123"/>
    <x v="1"/>
    <x v="15"/>
    <m/>
    <d v="1899-12-30T01:17:00"/>
    <n v="27"/>
    <n v="2"/>
    <x v="12"/>
    <x v="329"/>
    <n v="1952"/>
    <s v="přihlášen"/>
    <s v="Tatran Lomnice nad Lužnicí"/>
    <n v="1"/>
  </r>
  <r>
    <s v="2013 :: Průcha Jakub :: 1977"/>
    <x v="4"/>
    <x v="2"/>
    <x v="0"/>
    <x v="225"/>
    <x v="25"/>
    <x v="105"/>
    <x v="1"/>
    <x v="7"/>
    <m/>
    <d v="1899-12-30T01:24:40"/>
    <n v="37"/>
    <n v="12"/>
    <x v="12"/>
    <x v="229"/>
    <s v="-"/>
    <s v="ne"/>
    <s v="-"/>
    <n v="1"/>
  </r>
  <r>
    <s v="2013 :: Putschögl Jaroslav :: 1939"/>
    <x v="4"/>
    <x v="2"/>
    <x v="0"/>
    <x v="226"/>
    <x v="5"/>
    <x v="88"/>
    <x v="1"/>
    <x v="18"/>
    <m/>
    <d v="1899-12-30T01:47:42"/>
    <n v="52"/>
    <n v="3"/>
    <x v="12"/>
    <x v="230"/>
    <n v="1939"/>
    <s v="přihlášen"/>
    <s v="Atletika Písek"/>
    <n v="2"/>
  </r>
  <r>
    <s v="2013 :: Rechtoriková Linda :: 1987"/>
    <x v="4"/>
    <x v="2"/>
    <x v="0"/>
    <x v="377"/>
    <x v="60"/>
    <x v="146"/>
    <x v="0"/>
    <x v="7"/>
    <m/>
    <d v="1899-12-30T01:14:52"/>
    <n v="24"/>
    <n v="2"/>
    <x v="13"/>
    <x v="384"/>
    <n v="1987"/>
    <s v="přihlášen"/>
    <s v="ŠSK Borotín"/>
    <n v="0"/>
  </r>
  <r>
    <s v="2013 :: Richtr Zdeněk :: 1969"/>
    <x v="4"/>
    <x v="2"/>
    <x v="0"/>
    <x v="378"/>
    <x v="23"/>
    <x v="120"/>
    <x v="1"/>
    <x v="8"/>
    <m/>
    <d v="1899-12-30T01:22:41"/>
    <n v="36"/>
    <n v="15"/>
    <x v="13"/>
    <x v="385"/>
    <s v="-"/>
    <s v="ne"/>
    <s v="-"/>
    <n v="0"/>
  </r>
  <r>
    <s v="2013 :: Rodina Bohuslav :: 1959"/>
    <x v="4"/>
    <x v="2"/>
    <x v="0"/>
    <x v="227"/>
    <x v="27"/>
    <x v="88"/>
    <x v="1"/>
    <x v="9"/>
    <m/>
    <d v="1899-12-30T01:07:27"/>
    <n v="13"/>
    <n v="1"/>
    <x v="13"/>
    <x v="231"/>
    <n v="1959"/>
    <s v="přihlášen"/>
    <s v="Atletika Písek"/>
    <n v="1"/>
  </r>
  <r>
    <s v="2013 :: Smetana Jiří :: 1953"/>
    <x v="4"/>
    <x v="2"/>
    <x v="0"/>
    <x v="379"/>
    <x v="3"/>
    <x v="148"/>
    <x v="1"/>
    <x v="15"/>
    <m/>
    <d v="1899-12-30T01:17:33"/>
    <n v="28"/>
    <n v="3"/>
    <x v="4"/>
    <x v="386"/>
    <s v="-"/>
    <s v="ne"/>
    <s v="-"/>
    <n v="0"/>
  </r>
  <r>
    <s v="2013 :: Stejskal Ladislav :: 1977"/>
    <x v="4"/>
    <x v="2"/>
    <x v="0"/>
    <x v="202"/>
    <x v="25"/>
    <x v="60"/>
    <x v="1"/>
    <x v="7"/>
    <m/>
    <d v="1899-12-30T01:04:43"/>
    <n v="9"/>
    <n v="5"/>
    <x v="4"/>
    <x v="232"/>
    <n v="1977"/>
    <s v="přihlášen"/>
    <s v="SK Čtyři Dvory"/>
    <n v="2"/>
  </r>
  <r>
    <s v="2013 :: Stejskal Pavel :: 1986"/>
    <x v="4"/>
    <x v="2"/>
    <x v="0"/>
    <x v="380"/>
    <x v="56"/>
    <x v="0"/>
    <x v="1"/>
    <x v="7"/>
    <m/>
    <d v="1899-12-30T01:13:05"/>
    <n v="21"/>
    <n v="10"/>
    <x v="4"/>
    <x v="387"/>
    <s v="-"/>
    <s v="ne"/>
    <s v="-"/>
    <n v="0"/>
  </r>
  <r>
    <s v="2013 :: Svoboda Václav :: 1949"/>
    <x v="4"/>
    <x v="2"/>
    <x v="0"/>
    <x v="76"/>
    <x v="34"/>
    <x v="127"/>
    <x v="1"/>
    <x v="15"/>
    <m/>
    <d v="1899-12-30T01:13:13"/>
    <n v="22"/>
    <n v="1"/>
    <x v="4"/>
    <x v="77"/>
    <n v="1949"/>
    <s v="přihlášen"/>
    <s v="Jihočeský klub maratonců"/>
    <n v="4"/>
  </r>
  <r>
    <s v="2013 :: Szábo Miloš :: 1981"/>
    <x v="4"/>
    <x v="2"/>
    <x v="0"/>
    <x v="162"/>
    <x v="41"/>
    <x v="71"/>
    <x v="1"/>
    <x v="7"/>
    <m/>
    <d v="1899-12-30T01:08:23"/>
    <n v="14"/>
    <n v="8"/>
    <x v="4"/>
    <x v="165"/>
    <n v="1981"/>
    <s v="přihlášen"/>
    <s v="Discoworld"/>
    <n v="4"/>
  </r>
  <r>
    <s v="2013 :: Šochman Josef :: 1950"/>
    <x v="4"/>
    <x v="2"/>
    <x v="0"/>
    <x v="381"/>
    <x v="64"/>
    <x v="149"/>
    <x v="1"/>
    <x v="15"/>
    <m/>
    <d v="1899-12-30T01:31:11"/>
    <n v="49"/>
    <n v="5"/>
    <x v="19"/>
    <x v="388"/>
    <n v="1950"/>
    <s v="přihlášen"/>
    <s v="České Budějovice"/>
    <n v="0"/>
  </r>
  <r>
    <s v="2013 :: Šoustar Lubomír :: 1941"/>
    <x v="4"/>
    <x v="2"/>
    <x v="0"/>
    <x v="152"/>
    <x v="46"/>
    <x v="61"/>
    <x v="1"/>
    <x v="18"/>
    <m/>
    <d v="1899-12-30T01:19:02"/>
    <n v="32"/>
    <n v="1"/>
    <x v="19"/>
    <x v="153"/>
    <n v="1941"/>
    <s v="přihlášen"/>
    <s v="Katastrální Úřad České Budějovice"/>
    <n v="3"/>
  </r>
  <r>
    <s v="2013 :: Uhlíř Radek :: 1967"/>
    <x v="4"/>
    <x v="2"/>
    <x v="0"/>
    <x v="229"/>
    <x v="52"/>
    <x v="85"/>
    <x v="1"/>
    <x v="8"/>
    <m/>
    <d v="1899-12-30T01:01:37"/>
    <n v="4"/>
    <n v="3"/>
    <x v="20"/>
    <x v="234"/>
    <n v="1967"/>
    <s v="přihlášen"/>
    <s v="TriSK České Budějovice"/>
    <n v="2"/>
  </r>
  <r>
    <s v="2013 :: Valter Jaroslav :: 1972"/>
    <x v="4"/>
    <x v="2"/>
    <x v="0"/>
    <x v="230"/>
    <x v="29"/>
    <x v="105"/>
    <x v="1"/>
    <x v="8"/>
    <m/>
    <d v="1899-12-30T01:26:18"/>
    <n v="43"/>
    <n v="16"/>
    <x v="15"/>
    <x v="235"/>
    <s v="-"/>
    <s v="ne"/>
    <s v="-"/>
    <n v="1"/>
  </r>
  <r>
    <s v="2013 :: Valter Pavel :: 1975"/>
    <x v="4"/>
    <x v="2"/>
    <x v="0"/>
    <x v="382"/>
    <x v="24"/>
    <x v="105"/>
    <x v="1"/>
    <x v="7"/>
    <m/>
    <d v="1899-12-30T01:29:05"/>
    <n v="47"/>
    <n v="19"/>
    <x v="15"/>
    <x v="389"/>
    <n v="1975"/>
    <s v="přihlášen"/>
    <s v="Orlando Bananas"/>
    <n v="0"/>
  </r>
  <r>
    <s v="2013 :: Vejvara Pavel :: 1979"/>
    <x v="4"/>
    <x v="2"/>
    <x v="0"/>
    <x v="80"/>
    <x v="2"/>
    <x v="37"/>
    <x v="1"/>
    <x v="7"/>
    <m/>
    <d v="1899-12-30T01:04:19"/>
    <n v="8"/>
    <n v="4"/>
    <x v="15"/>
    <x v="81"/>
    <s v="-"/>
    <s v="ne"/>
    <s v="-"/>
    <n v="2"/>
  </r>
  <r>
    <s v="2013 :: Vorel Jan :: 1960"/>
    <x v="4"/>
    <x v="2"/>
    <x v="0"/>
    <x v="232"/>
    <x v="48"/>
    <x v="105"/>
    <x v="1"/>
    <x v="9"/>
    <m/>
    <d v="1899-12-30T01:29:30"/>
    <n v="48"/>
    <n v="2"/>
    <x v="15"/>
    <x v="237"/>
    <n v="1960"/>
    <s v="přihlášen"/>
    <s v="Orlando Bananas"/>
    <n v="1"/>
  </r>
  <r>
    <s v="2013 :: Vorel Michal :: 1989"/>
    <x v="4"/>
    <x v="2"/>
    <x v="0"/>
    <x v="233"/>
    <x v="26"/>
    <x v="105"/>
    <x v="1"/>
    <x v="7"/>
    <m/>
    <d v="1899-12-30T01:26:46"/>
    <n v="44"/>
    <n v="17"/>
    <x v="15"/>
    <x v="238"/>
    <s v="-"/>
    <s v="ne"/>
    <s v="-"/>
    <n v="2"/>
  </r>
  <r>
    <s v="2013 :: Vorlová Dana :: 1962"/>
    <x v="4"/>
    <x v="2"/>
    <x v="0"/>
    <x v="234"/>
    <x v="38"/>
    <x v="105"/>
    <x v="0"/>
    <x v="7"/>
    <m/>
    <d v="1899-12-30T01:24:46"/>
    <n v="38"/>
    <n v="3"/>
    <x v="15"/>
    <x v="239"/>
    <n v="1962"/>
    <s v="přihlášen"/>
    <s v="Orlando Bananas"/>
    <n v="2"/>
  </r>
  <r>
    <s v="2013 :: Cipín Petr :: 1995"/>
    <x v="4"/>
    <x v="3"/>
    <x v="0"/>
    <x v="168"/>
    <x v="21"/>
    <x v="60"/>
    <x v="1"/>
    <x v="0"/>
    <m/>
    <s v="3."/>
    <m/>
    <n v="1"/>
    <x v="6"/>
    <x v="171"/>
    <s v="-"/>
    <s v="ne"/>
    <s v="-"/>
    <n v="3"/>
  </r>
  <r>
    <s v="2013 :: Gazda Jiří :: 1991"/>
    <x v="4"/>
    <x v="3"/>
    <x v="0"/>
    <x v="20"/>
    <x v="13"/>
    <x v="68"/>
    <x v="1"/>
    <x v="0"/>
    <m/>
    <s v="1."/>
    <m/>
    <n v="2"/>
    <x v="8"/>
    <x v="20"/>
    <s v="-"/>
    <s v="ne"/>
    <s v="-"/>
    <n v="3"/>
  </r>
  <r>
    <s v="2013 :: Papoušek Petr :: 1994"/>
    <x v="4"/>
    <x v="3"/>
    <x v="0"/>
    <x v="281"/>
    <x v="9"/>
    <x v="131"/>
    <x v="1"/>
    <x v="0"/>
    <m/>
    <s v="2."/>
    <m/>
    <n v="3"/>
    <x v="12"/>
    <x v="286"/>
    <s v="-"/>
    <s v="ne"/>
    <s v="-"/>
    <n v="2"/>
  </r>
  <r>
    <s v="2013 :: Steinbauer Jiří :: 1973"/>
    <x v="4"/>
    <x v="3"/>
    <x v="0"/>
    <x v="340"/>
    <x v="51"/>
    <x v="133"/>
    <x v="1"/>
    <x v="0"/>
    <m/>
    <s v="4."/>
    <m/>
    <n v="4"/>
    <x v="4"/>
    <x v="347"/>
    <s v="-"/>
    <s v="ne"/>
    <s v="-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09">
  <r>
    <s v="2014::::"/>
    <n v="2014"/>
    <x v="0"/>
    <x v="0"/>
    <x v="0"/>
    <x v="0"/>
    <x v="0"/>
    <x v="0"/>
    <x v="0"/>
    <m/>
    <s v="ok"/>
    <s v="A"/>
    <s v="Adam Nikolas, 2008"/>
    <s v="-"/>
  </r>
  <r>
    <s v="2014::Hlavní závod::2"/>
    <n v="2014"/>
    <x v="1"/>
    <x v="1"/>
    <x v="1"/>
    <x v="1"/>
    <x v="1"/>
    <x v="0"/>
    <x v="1"/>
    <m/>
    <s v="ok"/>
    <s v="A"/>
    <s v="Adámek Jiří, 1983"/>
    <s v="-"/>
  </r>
  <r>
    <s v="2014::::"/>
    <n v="2014"/>
    <x v="0"/>
    <x v="0"/>
    <x v="2"/>
    <x v="2"/>
    <x v="2"/>
    <x v="1"/>
    <x v="0"/>
    <m/>
    <s v="ok"/>
    <s v="A"/>
    <s v="Adámková Dominika, 1996"/>
    <s v="-"/>
  </r>
  <r>
    <s v="2014::::"/>
    <n v="2014"/>
    <x v="0"/>
    <x v="0"/>
    <x v="3"/>
    <x v="3"/>
    <x v="3"/>
    <x v="1"/>
    <x v="0"/>
    <m/>
    <s v="ok"/>
    <s v="A"/>
    <s v="Adámková Nicola, 2005"/>
    <s v="-"/>
  </r>
  <r>
    <s v="2014::::"/>
    <n v="2014"/>
    <x v="0"/>
    <x v="0"/>
    <x v="4"/>
    <x v="4"/>
    <x v="4"/>
    <x v="1"/>
    <x v="0"/>
    <m/>
    <s v="ok"/>
    <s v="A"/>
    <s v="Andršová Eliška, 1998"/>
    <s v="-"/>
  </r>
  <r>
    <s v="2014::Hlavní závod::101"/>
    <n v="2014"/>
    <x v="1"/>
    <x v="2"/>
    <x v="5"/>
    <x v="5"/>
    <x v="5"/>
    <x v="1"/>
    <x v="1"/>
    <m/>
    <s v="ok"/>
    <s v="A"/>
    <s v="Antonnová Zdeňka, 1970"/>
    <s v="-"/>
  </r>
  <r>
    <s v="2014::::"/>
    <n v="2014"/>
    <x v="0"/>
    <x v="0"/>
    <x v="6"/>
    <x v="3"/>
    <x v="6"/>
    <x v="0"/>
    <x v="0"/>
    <m/>
    <s v="ok"/>
    <s v="B"/>
    <s v="Ballák Petr, 2005"/>
    <s v="-"/>
  </r>
  <r>
    <s v="2014::::"/>
    <n v="2014"/>
    <x v="0"/>
    <x v="0"/>
    <x v="7"/>
    <x v="6"/>
    <x v="7"/>
    <x v="1"/>
    <x v="0"/>
    <m/>
    <s v="ok"/>
    <s v="B"/>
    <s v="Balláková Barbora, 2003"/>
    <s v="-"/>
  </r>
  <r>
    <s v="2014::Dětský::15 - 16::M::68"/>
    <n v="2014"/>
    <x v="2"/>
    <x v="3"/>
    <x v="8"/>
    <x v="7"/>
    <x v="8"/>
    <x v="0"/>
    <x v="2"/>
    <m/>
    <s v="ok"/>
    <s v="B"/>
    <s v="Bárta Filip, 2000"/>
    <s v="-"/>
  </r>
  <r>
    <s v="2014::::"/>
    <n v="2014"/>
    <x v="0"/>
    <x v="0"/>
    <x v="9"/>
    <x v="7"/>
    <x v="9"/>
    <x v="0"/>
    <x v="0"/>
    <m/>
    <s v="ok"/>
    <s v="B"/>
    <s v="Barták Jiří, 2000"/>
    <s v="-"/>
  </r>
  <r>
    <s v="2014::::"/>
    <n v="2014"/>
    <x v="0"/>
    <x v="0"/>
    <x v="10"/>
    <x v="8"/>
    <x v="7"/>
    <x v="0"/>
    <x v="0"/>
    <m/>
    <s v="ok"/>
    <s v="B"/>
    <s v="Barták Ondřej, 2006"/>
    <s v="-"/>
  </r>
  <r>
    <s v="2014::::"/>
    <n v="2014"/>
    <x v="0"/>
    <x v="0"/>
    <x v="11"/>
    <x v="9"/>
    <x v="1"/>
    <x v="0"/>
    <x v="0"/>
    <m/>
    <s v="ok"/>
    <s v="B"/>
    <s v="Bauer Tomáš, 1982"/>
    <s v="-"/>
  </r>
  <r>
    <s v="2014::::"/>
    <n v="2014"/>
    <x v="0"/>
    <x v="0"/>
    <x v="12"/>
    <x v="10"/>
    <x v="10"/>
    <x v="1"/>
    <x v="0"/>
    <m/>
    <s v="ok"/>
    <s v="B"/>
    <s v="Baxová Zuzana, 2001"/>
    <s v="-"/>
  </r>
  <r>
    <s v="2014::::"/>
    <n v="2014"/>
    <x v="0"/>
    <x v="0"/>
    <x v="13"/>
    <x v="11"/>
    <x v="1"/>
    <x v="1"/>
    <x v="0"/>
    <m/>
    <s v="ok"/>
    <s v="B"/>
    <s v="Bazaalová Eva, 1963"/>
    <s v="-"/>
  </r>
  <r>
    <s v="2014::::"/>
    <n v="2014"/>
    <x v="0"/>
    <x v="0"/>
    <x v="14"/>
    <x v="12"/>
    <x v="1"/>
    <x v="0"/>
    <x v="0"/>
    <m/>
    <s v="ok"/>
    <s v="B"/>
    <s v="Bazal Lukáš, 1994"/>
    <s v="-"/>
  </r>
  <r>
    <s v="2014::Dětský::05 - 07::Z::7"/>
    <n v="2014"/>
    <x v="2"/>
    <x v="4"/>
    <x v="15"/>
    <x v="13"/>
    <x v="10"/>
    <x v="1"/>
    <x v="3"/>
    <m/>
    <s v="ok"/>
    <s v="B"/>
    <s v="Bazsoová Eliška, 2007"/>
    <s v="-"/>
  </r>
  <r>
    <s v="2014::::"/>
    <n v="2014"/>
    <x v="0"/>
    <x v="0"/>
    <x v="16"/>
    <x v="13"/>
    <x v="0"/>
    <x v="1"/>
    <x v="0"/>
    <m/>
    <s v="ok"/>
    <s v="B"/>
    <s v="Bazsová Eliška, 2007"/>
    <s v="-"/>
  </r>
  <r>
    <s v="2014::::"/>
    <n v="2014"/>
    <x v="0"/>
    <x v="0"/>
    <x v="17"/>
    <x v="14"/>
    <x v="11"/>
    <x v="0"/>
    <x v="0"/>
    <m/>
    <s v="ok"/>
    <s v="B"/>
    <s v="Bečvařík Michal, 1990"/>
    <s v="-"/>
  </r>
  <r>
    <s v="2014::::"/>
    <n v="2014"/>
    <x v="0"/>
    <x v="0"/>
    <x v="18"/>
    <x v="15"/>
    <x v="12"/>
    <x v="1"/>
    <x v="0"/>
    <m/>
    <s v="ok"/>
    <s v="B"/>
    <s v="Bělecká Žaneta, 2004"/>
    <s v="-"/>
  </r>
  <r>
    <s v="2014::::"/>
    <n v="2014"/>
    <x v="0"/>
    <x v="0"/>
    <x v="19"/>
    <x v="16"/>
    <x v="7"/>
    <x v="1"/>
    <x v="0"/>
    <m/>
    <s v="ok"/>
    <s v="B"/>
    <s v="Beluská Eliška, 2002"/>
    <s v="-"/>
  </r>
  <r>
    <s v="2014::::"/>
    <n v="2014"/>
    <x v="0"/>
    <x v="0"/>
    <x v="20"/>
    <x v="6"/>
    <x v="7"/>
    <x v="1"/>
    <x v="0"/>
    <m/>
    <s v="ok"/>
    <s v="B"/>
    <s v="Beluská Tereza, 2003"/>
    <s v="-"/>
  </r>
  <r>
    <s v="2014::::"/>
    <n v="2014"/>
    <x v="0"/>
    <x v="0"/>
    <x v="21"/>
    <x v="3"/>
    <x v="13"/>
    <x v="0"/>
    <x v="0"/>
    <m/>
    <s v="ok"/>
    <s v="B"/>
    <s v="Beňo Pavel, 2005"/>
    <s v="-"/>
  </r>
  <r>
    <s v="2014::::"/>
    <n v="2014"/>
    <x v="0"/>
    <x v="0"/>
    <x v="22"/>
    <x v="10"/>
    <x v="13"/>
    <x v="1"/>
    <x v="0"/>
    <m/>
    <s v="ok"/>
    <s v="B"/>
    <s v="Beňová Kristýna, 2001"/>
    <s v="-"/>
  </r>
  <r>
    <s v="2014::::"/>
    <n v="2014"/>
    <x v="0"/>
    <x v="0"/>
    <x v="23"/>
    <x v="8"/>
    <x v="10"/>
    <x v="0"/>
    <x v="0"/>
    <m/>
    <s v="ok"/>
    <s v="B"/>
    <s v="Bernkopf Miroslav, 2006"/>
    <s v="-"/>
  </r>
  <r>
    <s v="2014::::"/>
    <n v="2014"/>
    <x v="0"/>
    <x v="0"/>
    <x v="24"/>
    <x v="6"/>
    <x v="14"/>
    <x v="0"/>
    <x v="0"/>
    <m/>
    <s v="ok"/>
    <s v="B"/>
    <s v="Bernkopf Slavomír, 2003"/>
    <s v="-"/>
  </r>
  <r>
    <s v="2014::::"/>
    <n v="2014"/>
    <x v="0"/>
    <x v="0"/>
    <x v="25"/>
    <x v="8"/>
    <x v="15"/>
    <x v="0"/>
    <x v="0"/>
    <m/>
    <s v="ok"/>
    <s v="B"/>
    <s v="Bittner Michal, 2006"/>
    <s v="-"/>
  </r>
  <r>
    <s v="2014::::"/>
    <n v="2014"/>
    <x v="0"/>
    <x v="0"/>
    <x v="26"/>
    <x v="17"/>
    <x v="16"/>
    <x v="0"/>
    <x v="0"/>
    <m/>
    <s v="ok"/>
    <s v="B"/>
    <s v="Bláha Jan, 1971"/>
    <s v="AK Kroměříž"/>
  </r>
  <r>
    <s v="2014::::"/>
    <n v="2014"/>
    <x v="0"/>
    <x v="0"/>
    <x v="27"/>
    <x v="8"/>
    <x v="6"/>
    <x v="0"/>
    <x v="0"/>
    <m/>
    <s v="ok"/>
    <s v="B"/>
    <s v="Bláha Samuel, 2006"/>
    <s v="-"/>
  </r>
  <r>
    <s v="2014::::"/>
    <n v="2014"/>
    <x v="0"/>
    <x v="0"/>
    <x v="28"/>
    <x v="18"/>
    <x v="1"/>
    <x v="1"/>
    <x v="0"/>
    <m/>
    <s v="ok"/>
    <s v="B"/>
    <s v="Bláhová , 1979"/>
    <s v="-"/>
  </r>
  <r>
    <s v="2014::::"/>
    <n v="2014"/>
    <x v="0"/>
    <x v="0"/>
    <x v="29"/>
    <x v="19"/>
    <x v="17"/>
    <x v="0"/>
    <x v="0"/>
    <m/>
    <s v="ok"/>
    <s v="B"/>
    <s v="Boháč Karel, 1947"/>
    <s v="-"/>
  </r>
  <r>
    <s v="2014::::"/>
    <n v="2014"/>
    <x v="0"/>
    <x v="0"/>
    <x v="30"/>
    <x v="6"/>
    <x v="6"/>
    <x v="1"/>
    <x v="0"/>
    <m/>
    <s v="ok"/>
    <s v="B"/>
    <s v="Bolláková Barbora, 2003"/>
    <s v="-"/>
  </r>
  <r>
    <s v="2014::::"/>
    <n v="2014"/>
    <x v="0"/>
    <x v="0"/>
    <x v="31"/>
    <x v="20"/>
    <x v="18"/>
    <x v="0"/>
    <x v="0"/>
    <m/>
    <s v="ok"/>
    <s v="B"/>
    <s v="Borovec Zdeněk, 1964"/>
    <s v="-"/>
  </r>
  <r>
    <s v="2014::::"/>
    <n v="2014"/>
    <x v="0"/>
    <x v="0"/>
    <x v="32"/>
    <x v="6"/>
    <x v="19"/>
    <x v="0"/>
    <x v="0"/>
    <m/>
    <s v="ok"/>
    <s v="B"/>
    <s v="Borucký Petr, 2003"/>
    <s v="-"/>
  </r>
  <r>
    <s v="2014::::"/>
    <n v="2014"/>
    <x v="0"/>
    <x v="0"/>
    <x v="33"/>
    <x v="10"/>
    <x v="20"/>
    <x v="1"/>
    <x v="0"/>
    <m/>
    <s v="ok"/>
    <s v="B"/>
    <s v="Bořucká Adéla, 2001"/>
    <s v="-"/>
  </r>
  <r>
    <s v="2014::::"/>
    <n v="2014"/>
    <x v="0"/>
    <x v="0"/>
    <x v="34"/>
    <x v="5"/>
    <x v="21"/>
    <x v="0"/>
    <x v="0"/>
    <m/>
    <s v="ok"/>
    <s v="B"/>
    <s v="Brossaud Jack, 1970"/>
    <s v="Jihočeský klub maratonců"/>
  </r>
  <r>
    <s v="2014::Hlavní závod::91"/>
    <n v="2014"/>
    <x v="1"/>
    <x v="5"/>
    <x v="35"/>
    <x v="21"/>
    <x v="22"/>
    <x v="0"/>
    <x v="4"/>
    <m/>
    <s v="ok"/>
    <s v="B"/>
    <s v="Brothánek Antonín, 1972"/>
    <s v="TC Dvořák České Budějovice"/>
  </r>
  <r>
    <s v="2014::::"/>
    <n v="2014"/>
    <x v="0"/>
    <x v="0"/>
    <x v="36"/>
    <x v="22"/>
    <x v="1"/>
    <x v="0"/>
    <x v="0"/>
    <m/>
    <s v="ok"/>
    <s v="B"/>
    <s v="Bubal Milan, 1976"/>
    <s v="-"/>
  </r>
  <r>
    <s v="2014::::"/>
    <n v="2014"/>
    <x v="0"/>
    <x v="0"/>
    <x v="37"/>
    <x v="16"/>
    <x v="23"/>
    <x v="0"/>
    <x v="0"/>
    <m/>
    <s v="ok"/>
    <s v="B"/>
    <s v="Budil Jakub, 2002"/>
    <s v="-"/>
  </r>
  <r>
    <s v="2014::Hlavní závod::46"/>
    <n v="2014"/>
    <x v="1"/>
    <x v="6"/>
    <x v="38"/>
    <x v="23"/>
    <x v="24"/>
    <x v="0"/>
    <x v="4"/>
    <m/>
    <s v="ok"/>
    <s v="B"/>
    <s v="Budil Roman, 1969"/>
    <s v="-"/>
  </r>
  <r>
    <s v="2014::Běh starosty::20"/>
    <n v="2014"/>
    <x v="3"/>
    <x v="7"/>
    <x v="38"/>
    <x v="24"/>
    <x v="24"/>
    <x v="0"/>
    <x v="5"/>
    <m/>
    <s v="ok"/>
    <s v="B"/>
    <s v="Budil Roman, 1997"/>
    <s v="-"/>
  </r>
  <r>
    <s v="2014::Běh starosty::1"/>
    <n v="2014"/>
    <x v="3"/>
    <x v="8"/>
    <x v="39"/>
    <x v="25"/>
    <x v="1"/>
    <x v="1"/>
    <x v="5"/>
    <s v="odhlášena, původně číslo 1"/>
    <s v="ok"/>
    <s v="B"/>
    <s v="Bukáčková Tereza, 1991"/>
    <s v="-"/>
  </r>
  <r>
    <s v="2014::Hlavní závod::3"/>
    <n v="2014"/>
    <x v="1"/>
    <x v="9"/>
    <x v="40"/>
    <x v="26"/>
    <x v="25"/>
    <x v="0"/>
    <x v="4"/>
    <m/>
    <s v="ok"/>
    <s v="B"/>
    <s v="Bumba Libor, 1968"/>
    <s v="-"/>
  </r>
  <r>
    <s v="2014::Hlavní závod::4"/>
    <n v="2014"/>
    <x v="1"/>
    <x v="10"/>
    <x v="41"/>
    <x v="23"/>
    <x v="26"/>
    <x v="1"/>
    <x v="1"/>
    <m/>
    <s v="ok"/>
    <s v="B"/>
    <s v="Bumbová Martina, 1969"/>
    <s v="-"/>
  </r>
  <r>
    <s v="2014::::"/>
    <n v="2014"/>
    <x v="0"/>
    <x v="0"/>
    <x v="42"/>
    <x v="6"/>
    <x v="27"/>
    <x v="0"/>
    <x v="0"/>
    <m/>
    <s v="ok"/>
    <s v="C"/>
    <s v="Cába Jakub, 2003"/>
    <s v="-"/>
  </r>
  <r>
    <s v="2014::::"/>
    <n v="2014"/>
    <x v="0"/>
    <x v="0"/>
    <x v="43"/>
    <x v="13"/>
    <x v="28"/>
    <x v="0"/>
    <x v="0"/>
    <m/>
    <s v="ok"/>
    <s v="C"/>
    <s v="Cába Vilém, 2007"/>
    <s v="-"/>
  </r>
  <r>
    <s v="2014::::"/>
    <n v="2014"/>
    <x v="0"/>
    <x v="0"/>
    <x v="44"/>
    <x v="24"/>
    <x v="29"/>
    <x v="0"/>
    <x v="0"/>
    <m/>
    <s v="ok"/>
    <s v="C"/>
    <s v="Cais František, 1997"/>
    <s v="-"/>
  </r>
  <r>
    <s v="2014::::"/>
    <n v="2014"/>
    <x v="0"/>
    <x v="0"/>
    <x v="45"/>
    <x v="16"/>
    <x v="7"/>
    <x v="1"/>
    <x v="0"/>
    <m/>
    <s v="ok"/>
    <s v="C"/>
    <s v="Caisová Simona, 2002"/>
    <s v="-"/>
  </r>
  <r>
    <s v="2014::Dětský::08 - 10::M::91"/>
    <n v="2014"/>
    <x v="2"/>
    <x v="5"/>
    <x v="46"/>
    <x v="15"/>
    <x v="30"/>
    <x v="0"/>
    <x v="6"/>
    <m/>
    <s v="ok"/>
    <s v="C"/>
    <s v="Candra Tomáš, 2004"/>
    <s v="-"/>
  </r>
  <r>
    <s v="2014::Hlavní závod::45"/>
    <n v="2014"/>
    <x v="1"/>
    <x v="11"/>
    <x v="47"/>
    <x v="27"/>
    <x v="31"/>
    <x v="1"/>
    <x v="1"/>
    <m/>
    <s v="ok"/>
    <s v="C"/>
    <s v="Candrová Jana, 1975"/>
    <s v="-"/>
  </r>
  <r>
    <s v="2014::::"/>
    <n v="2014"/>
    <x v="0"/>
    <x v="0"/>
    <x v="48"/>
    <x v="13"/>
    <x v="31"/>
    <x v="1"/>
    <x v="0"/>
    <m/>
    <s v="ok"/>
    <s v="C"/>
    <s v="Candrová Michaela, 2007"/>
    <s v="-"/>
  </r>
  <r>
    <s v="2014::::"/>
    <n v="2014"/>
    <x v="0"/>
    <x v="0"/>
    <x v="49"/>
    <x v="28"/>
    <x v="32"/>
    <x v="0"/>
    <x v="0"/>
    <m/>
    <s v="ok"/>
    <s v="C"/>
    <s v="Cipín Petr, 1995"/>
    <s v="-"/>
  </r>
  <r>
    <s v="2014::Hlavní závod::6"/>
    <n v="2014"/>
    <x v="1"/>
    <x v="12"/>
    <x v="50"/>
    <x v="17"/>
    <x v="33"/>
    <x v="0"/>
    <x v="4"/>
    <m/>
    <s v="ok"/>
    <s v="C"/>
    <s v="Círal František, 1971"/>
    <s v="Dvory nad Lužnicí"/>
  </r>
  <r>
    <s v="2014::Hlavní závod::61"/>
    <n v="2014"/>
    <x v="1"/>
    <x v="13"/>
    <x v="50"/>
    <x v="4"/>
    <x v="33"/>
    <x v="0"/>
    <x v="1"/>
    <m/>
    <s v="ok"/>
    <s v="C"/>
    <s v="Círal František, 1998"/>
    <s v="-"/>
  </r>
  <r>
    <s v="2014::::"/>
    <n v="2014"/>
    <x v="0"/>
    <x v="0"/>
    <x v="51"/>
    <x v="27"/>
    <x v="34"/>
    <x v="0"/>
    <x v="0"/>
    <m/>
    <s v="ok"/>
    <s v="C"/>
    <s v="Coufal Patrik, 1975"/>
    <s v="Hospic Prachatice"/>
  </r>
  <r>
    <s v="2014::::"/>
    <n v="2014"/>
    <x v="0"/>
    <x v="0"/>
    <x v="52"/>
    <x v="29"/>
    <x v="24"/>
    <x v="0"/>
    <x v="0"/>
    <m/>
    <s v="ok"/>
    <s v="C"/>
    <s v="Csirik Jiří, 1992"/>
    <s v="-"/>
  </r>
  <r>
    <s v="2014::::"/>
    <n v="2014"/>
    <x v="0"/>
    <x v="0"/>
    <x v="53"/>
    <x v="30"/>
    <x v="35"/>
    <x v="0"/>
    <x v="0"/>
    <m/>
    <s v="ok"/>
    <s v="Č"/>
    <s v="Čábelka Zbyněk, 1977"/>
    <s v="-"/>
  </r>
  <r>
    <s v="2014::::"/>
    <n v="2014"/>
    <x v="0"/>
    <x v="0"/>
    <x v="54"/>
    <x v="23"/>
    <x v="36"/>
    <x v="0"/>
    <x v="0"/>
    <m/>
    <s v="ok"/>
    <s v="Č"/>
    <s v="Čaloud Milan, 1969"/>
    <s v="-"/>
  </r>
  <r>
    <s v="2014::::"/>
    <n v="2014"/>
    <x v="0"/>
    <x v="0"/>
    <x v="55"/>
    <x v="30"/>
    <x v="37"/>
    <x v="0"/>
    <x v="0"/>
    <m/>
    <s v="ok"/>
    <s v="Č"/>
    <s v="Čapek František, 1977"/>
    <s v="SK Oslov"/>
  </r>
  <r>
    <s v="2014::::"/>
    <n v="2014"/>
    <x v="0"/>
    <x v="0"/>
    <x v="56"/>
    <x v="16"/>
    <x v="38"/>
    <x v="0"/>
    <x v="0"/>
    <m/>
    <s v="ok"/>
    <s v="Č"/>
    <s v="Čapek Jaroslav, 2002"/>
    <s v="-"/>
  </r>
  <r>
    <s v="2014::::"/>
    <n v="2014"/>
    <x v="0"/>
    <x v="0"/>
    <x v="57"/>
    <x v="4"/>
    <x v="39"/>
    <x v="0"/>
    <x v="0"/>
    <m/>
    <s v="ok"/>
    <s v="Č"/>
    <s v="Čech Petr, 1998"/>
    <s v="-"/>
  </r>
  <r>
    <s v="2014::Běh starosty::35"/>
    <n v="2014"/>
    <x v="3"/>
    <x v="14"/>
    <x v="58"/>
    <x v="31"/>
    <x v="19"/>
    <x v="0"/>
    <x v="5"/>
    <m/>
    <s v="ok"/>
    <s v="Č"/>
    <s v="Čermák Jan, 1987"/>
    <s v="-"/>
  </r>
  <r>
    <s v="2014::::"/>
    <n v="2014"/>
    <x v="0"/>
    <x v="0"/>
    <x v="59"/>
    <x v="27"/>
    <x v="1"/>
    <x v="0"/>
    <x v="0"/>
    <m/>
    <s v="ok"/>
    <s v="Č"/>
    <s v="Černý Martin, 1975"/>
    <s v="-"/>
  </r>
  <r>
    <s v="2014::::"/>
    <n v="2014"/>
    <x v="0"/>
    <x v="0"/>
    <x v="60"/>
    <x v="25"/>
    <x v="40"/>
    <x v="0"/>
    <x v="0"/>
    <m/>
    <s v="ok"/>
    <s v="Č"/>
    <s v="Čutka Václav, 1991"/>
    <s v="-"/>
  </r>
  <r>
    <s v="2014::::"/>
    <n v="2014"/>
    <x v="0"/>
    <x v="0"/>
    <x v="61"/>
    <x v="7"/>
    <x v="9"/>
    <x v="0"/>
    <x v="0"/>
    <m/>
    <s v="ok"/>
    <s v="Č"/>
    <s v="Čutka Vojtěch, 2000"/>
    <s v="-"/>
  </r>
  <r>
    <s v="2014::::"/>
    <n v="2014"/>
    <x v="0"/>
    <x v="0"/>
    <x v="62"/>
    <x v="8"/>
    <x v="41"/>
    <x v="0"/>
    <x v="0"/>
    <m/>
    <s v="ok"/>
    <s v="D"/>
    <s v="Danko Štěpánek, 2006"/>
    <s v="-"/>
  </r>
  <r>
    <s v="2014::::"/>
    <n v="2014"/>
    <x v="0"/>
    <x v="0"/>
    <x v="63"/>
    <x v="29"/>
    <x v="42"/>
    <x v="0"/>
    <x v="0"/>
    <m/>
    <s v="ok"/>
    <s v="D"/>
    <s v="Debnár Martin, 1992"/>
    <s v="-"/>
  </r>
  <r>
    <s v="2014::::"/>
    <n v="2014"/>
    <x v="0"/>
    <x v="0"/>
    <x v="64"/>
    <x v="7"/>
    <x v="41"/>
    <x v="0"/>
    <x v="0"/>
    <m/>
    <s v="ok"/>
    <s v="D"/>
    <s v="Detour Vojta, 2000"/>
    <s v="-"/>
  </r>
  <r>
    <s v="2014::Hlavní závod::7"/>
    <n v="2014"/>
    <x v="1"/>
    <x v="4"/>
    <x v="65"/>
    <x v="27"/>
    <x v="43"/>
    <x v="0"/>
    <x v="1"/>
    <m/>
    <s v="ok"/>
    <s v="D"/>
    <s v="Diviš Jiří, 1975"/>
    <s v="-"/>
  </r>
  <r>
    <s v="2014::::"/>
    <n v="2014"/>
    <x v="0"/>
    <x v="0"/>
    <x v="66"/>
    <x v="24"/>
    <x v="44"/>
    <x v="1"/>
    <x v="0"/>
    <m/>
    <s v="ok"/>
    <s v="D"/>
    <s v="Dobiášová Marcela, 1997"/>
    <s v="-"/>
  </r>
  <r>
    <s v="2014::::"/>
    <n v="2014"/>
    <x v="0"/>
    <x v="0"/>
    <x v="67"/>
    <x v="3"/>
    <x v="45"/>
    <x v="0"/>
    <x v="0"/>
    <m/>
    <s v="ok"/>
    <s v="D"/>
    <s v="Dočekal Benjamín, 2005"/>
    <s v="-"/>
  </r>
  <r>
    <s v="2014::::"/>
    <n v="2014"/>
    <x v="0"/>
    <x v="0"/>
    <x v="68"/>
    <x v="32"/>
    <x v="17"/>
    <x v="0"/>
    <x v="0"/>
    <m/>
    <s v="ok"/>
    <s v="D"/>
    <s v="Doležálek Zdeněk, 1955"/>
    <s v="-"/>
  </r>
  <r>
    <s v="2014::::"/>
    <n v="2014"/>
    <x v="0"/>
    <x v="0"/>
    <x v="69"/>
    <x v="7"/>
    <x v="7"/>
    <x v="0"/>
    <x v="0"/>
    <m/>
    <s v="ok"/>
    <s v="D"/>
    <s v="Doušek David, 2000"/>
    <s v="-"/>
  </r>
  <r>
    <s v="2014::::"/>
    <n v="2014"/>
    <x v="0"/>
    <x v="0"/>
    <x v="70"/>
    <x v="10"/>
    <x v="46"/>
    <x v="0"/>
    <x v="0"/>
    <m/>
    <s v="ok"/>
    <s v="D"/>
    <s v="Drábek Filip, 2001"/>
    <s v="-"/>
  </r>
  <r>
    <s v="2014::Hlavní závod::50"/>
    <n v="2014"/>
    <x v="1"/>
    <x v="15"/>
    <x v="71"/>
    <x v="20"/>
    <x v="47"/>
    <x v="0"/>
    <x v="7"/>
    <m/>
    <s v="ok"/>
    <s v="D"/>
    <s v="Drázda Petr, 1964"/>
    <s v="Pištín"/>
  </r>
  <r>
    <s v="2014::::"/>
    <n v="2014"/>
    <x v="0"/>
    <x v="0"/>
    <x v="72"/>
    <x v="18"/>
    <x v="48"/>
    <x v="0"/>
    <x v="0"/>
    <m/>
    <s v="ok"/>
    <s v="D"/>
    <s v="Duda Jan, 1979"/>
    <s v="-"/>
  </r>
  <r>
    <s v="2014::Hlavní závod::82"/>
    <n v="2014"/>
    <x v="1"/>
    <x v="16"/>
    <x v="73"/>
    <x v="30"/>
    <x v="49"/>
    <x v="0"/>
    <x v="1"/>
    <m/>
    <s v="ok"/>
    <s v="D"/>
    <s v="Dvořák Pavel, 1977"/>
    <s v="-"/>
  </r>
  <r>
    <s v="2014::Hlavní závod::93"/>
    <n v="2014"/>
    <x v="1"/>
    <x v="17"/>
    <x v="74"/>
    <x v="33"/>
    <x v="22"/>
    <x v="0"/>
    <x v="8"/>
    <m/>
    <s v="ok"/>
    <s v="D"/>
    <s v="Dvořák Petr, 1950"/>
    <s v="TC Dvořák České Budějovice"/>
  </r>
  <r>
    <s v="2014::Hlavní závod::8"/>
    <n v="2014"/>
    <x v="1"/>
    <x v="18"/>
    <x v="75"/>
    <x v="23"/>
    <x v="50"/>
    <x v="0"/>
    <x v="4"/>
    <m/>
    <s v="ok"/>
    <s v="E"/>
    <s v="Ehrlich Pavel, 1969"/>
    <n v="0"/>
  </r>
  <r>
    <s v="2014::Dětský::08 - 10::M::85"/>
    <n v="2014"/>
    <x v="2"/>
    <x v="19"/>
    <x v="76"/>
    <x v="3"/>
    <x v="51"/>
    <x v="0"/>
    <x v="6"/>
    <m/>
    <s v="ok"/>
    <s v="F"/>
    <s v="Faltus Matěj, 2005"/>
    <s v="-"/>
  </r>
  <r>
    <s v="2014::::"/>
    <n v="2014"/>
    <x v="0"/>
    <x v="0"/>
    <x v="77"/>
    <x v="34"/>
    <x v="52"/>
    <x v="1"/>
    <x v="0"/>
    <m/>
    <s v="ok"/>
    <s v="F"/>
    <s v="Faltusová Lenka, 1999"/>
    <s v="-"/>
  </r>
  <r>
    <s v="2014::::"/>
    <n v="2014"/>
    <x v="0"/>
    <x v="0"/>
    <x v="78"/>
    <x v="25"/>
    <x v="53"/>
    <x v="0"/>
    <x v="0"/>
    <m/>
    <s v="ok"/>
    <s v="F"/>
    <s v="Fejfar Miroslav, 1991"/>
    <s v="-"/>
  </r>
  <r>
    <s v="2014::Běh starosty::2"/>
    <n v="2014"/>
    <x v="3"/>
    <x v="1"/>
    <x v="79"/>
    <x v="35"/>
    <x v="54"/>
    <x v="1"/>
    <x v="5"/>
    <s v="odhlášena, původně číslo 2"/>
    <s v="ok"/>
    <s v="F"/>
    <s v="Fejfarová Kamila, 1989"/>
    <s v="-"/>
  </r>
  <r>
    <s v="2014::::"/>
    <n v="2014"/>
    <x v="0"/>
    <x v="0"/>
    <x v="80"/>
    <x v="16"/>
    <x v="41"/>
    <x v="1"/>
    <x v="0"/>
    <m/>
    <s v="ok"/>
    <s v="F"/>
    <s v="Feketová Noemi, 2002"/>
    <s v="-"/>
  </r>
  <r>
    <s v="2014::::"/>
    <n v="2014"/>
    <x v="0"/>
    <x v="0"/>
    <x v="81"/>
    <x v="36"/>
    <x v="1"/>
    <x v="0"/>
    <x v="0"/>
    <m/>
    <s v="ok"/>
    <s v="F"/>
    <s v="Fichtner Milan, 1953"/>
    <s v="-"/>
  </r>
  <r>
    <s v="2014::::"/>
    <n v="2014"/>
    <x v="0"/>
    <x v="0"/>
    <x v="82"/>
    <x v="37"/>
    <x v="1"/>
    <x v="0"/>
    <x v="0"/>
    <m/>
    <s v="ok"/>
    <s v="F"/>
    <s v="Fík Jan, 1978"/>
    <s v="-"/>
  </r>
  <r>
    <s v="2014::::"/>
    <n v="2014"/>
    <x v="0"/>
    <x v="0"/>
    <x v="83"/>
    <x v="38"/>
    <x v="32"/>
    <x v="0"/>
    <x v="0"/>
    <m/>
    <s v="ok"/>
    <s v="F"/>
    <s v="Flašár Jan, 1986"/>
    <s v="-"/>
  </r>
  <r>
    <s v="2014::Hlavní závod::71"/>
    <n v="2014"/>
    <x v="1"/>
    <x v="20"/>
    <x v="84"/>
    <x v="5"/>
    <x v="22"/>
    <x v="1"/>
    <x v="1"/>
    <m/>
    <s v="ok"/>
    <s v="F"/>
    <s v="Flíčková Alice, 1970"/>
    <s v="-"/>
  </r>
  <r>
    <s v="2014::Běh starosty::3"/>
    <n v="2014"/>
    <x v="3"/>
    <x v="9"/>
    <x v="85"/>
    <x v="25"/>
    <x v="1"/>
    <x v="1"/>
    <x v="5"/>
    <s v="odhlášena, původně číslo 3"/>
    <s v="ok"/>
    <s v="F"/>
    <s v="Fliegerová Petra, 1991"/>
    <s v="-"/>
  </r>
  <r>
    <s v="2014::::"/>
    <n v="2014"/>
    <x v="0"/>
    <x v="0"/>
    <x v="86"/>
    <x v="39"/>
    <x v="55"/>
    <x v="0"/>
    <x v="0"/>
    <m/>
    <s v="ok"/>
    <s v="F"/>
    <s v="Forejt Rostislav, 1967"/>
    <s v="-"/>
  </r>
  <r>
    <s v="2014::::"/>
    <n v="2014"/>
    <x v="0"/>
    <x v="0"/>
    <x v="87"/>
    <x v="2"/>
    <x v="8"/>
    <x v="1"/>
    <x v="0"/>
    <m/>
    <s v="ok"/>
    <s v="F"/>
    <s v="Franková Aneta, 1996"/>
    <s v="-"/>
  </r>
  <r>
    <s v="2014::::"/>
    <n v="2014"/>
    <x v="0"/>
    <x v="0"/>
    <x v="88"/>
    <x v="2"/>
    <x v="8"/>
    <x v="1"/>
    <x v="0"/>
    <m/>
    <s v="ok"/>
    <s v="F"/>
    <s v="Fravková Aneta, 1996"/>
    <s v="-"/>
  </r>
  <r>
    <s v="2014::::"/>
    <n v="2014"/>
    <x v="0"/>
    <x v="0"/>
    <x v="89"/>
    <x v="4"/>
    <x v="44"/>
    <x v="1"/>
    <x v="0"/>
    <m/>
    <s v="ok"/>
    <s v="G"/>
    <s v="Gaborová Olga, 1998"/>
    <s v="-"/>
  </r>
  <r>
    <s v="2014::::"/>
    <n v="2014"/>
    <x v="0"/>
    <x v="0"/>
    <x v="90"/>
    <x v="25"/>
    <x v="56"/>
    <x v="0"/>
    <x v="0"/>
    <m/>
    <s v="ok"/>
    <s v="G"/>
    <s v="Gazda Jiří, 1991"/>
    <s v="-"/>
  </r>
  <r>
    <s v="2014::Hlavní závod::68"/>
    <n v="2014"/>
    <x v="1"/>
    <x v="3"/>
    <x v="91"/>
    <x v="26"/>
    <x v="57"/>
    <x v="0"/>
    <x v="4"/>
    <m/>
    <s v="ok"/>
    <s v="G"/>
    <s v="Gazda Martin, 1968"/>
    <s v="King team"/>
  </r>
  <r>
    <s v="2014::Běh starosty::17"/>
    <n v="2014"/>
    <x v="3"/>
    <x v="21"/>
    <x v="92"/>
    <x v="16"/>
    <x v="56"/>
    <x v="0"/>
    <x v="5"/>
    <m/>
    <s v="ok"/>
    <s v="G"/>
    <s v="Gazda Maxmilián, 2002"/>
    <s v="-"/>
  </r>
  <r>
    <s v="2014::::"/>
    <n v="2014"/>
    <x v="0"/>
    <x v="0"/>
    <x v="93"/>
    <x v="16"/>
    <x v="7"/>
    <x v="0"/>
    <x v="0"/>
    <m/>
    <s v="ok"/>
    <s v="G"/>
    <s v="Gažík Ondra, 2002"/>
    <s v="-"/>
  </r>
  <r>
    <s v="2014::::"/>
    <n v="2014"/>
    <x v="0"/>
    <x v="0"/>
    <x v="94"/>
    <x v="34"/>
    <x v="7"/>
    <x v="1"/>
    <x v="0"/>
    <m/>
    <s v="ok"/>
    <s v="G"/>
    <s v="Gažíková Natálie, 1999"/>
    <s v="-"/>
  </r>
  <r>
    <s v="2014::Dětský::05 - 07::M::26"/>
    <n v="2014"/>
    <x v="2"/>
    <x v="22"/>
    <x v="95"/>
    <x v="40"/>
    <x v="51"/>
    <x v="0"/>
    <x v="3"/>
    <m/>
    <s v="ok"/>
    <s v="G"/>
    <s v="Gloza Kryštof, 2009"/>
    <s v="-"/>
  </r>
  <r>
    <s v="2014::Dětský::11 - 12::M::65"/>
    <n v="2014"/>
    <x v="2"/>
    <x v="23"/>
    <x v="96"/>
    <x v="16"/>
    <x v="52"/>
    <x v="0"/>
    <x v="9"/>
    <m/>
    <s v="ok"/>
    <s v="G"/>
    <s v="Gloza Ondřej, 2002"/>
    <s v="-"/>
  </r>
  <r>
    <s v="2014::::"/>
    <n v="2014"/>
    <x v="0"/>
    <x v="0"/>
    <x v="97"/>
    <x v="0"/>
    <x v="41"/>
    <x v="0"/>
    <x v="0"/>
    <m/>
    <s v="ok"/>
    <s v="G"/>
    <s v="Gregar Daniel, 2008"/>
    <s v="-"/>
  </r>
  <r>
    <s v="2014::::"/>
    <n v="2014"/>
    <x v="0"/>
    <x v="0"/>
    <x v="98"/>
    <x v="6"/>
    <x v="32"/>
    <x v="0"/>
    <x v="0"/>
    <m/>
    <s v="ok"/>
    <s v="G"/>
    <s v="Gribbin Daniel, 2003"/>
    <s v="-"/>
  </r>
  <r>
    <s v="2014::Hlavní závod::9"/>
    <n v="2014"/>
    <x v="1"/>
    <x v="24"/>
    <x v="99"/>
    <x v="21"/>
    <x v="58"/>
    <x v="0"/>
    <x v="4"/>
    <m/>
    <s v="ok"/>
    <s v="H"/>
    <s v="Habara Jan, 1972"/>
    <s v="Trio Kardašova Řečice"/>
  </r>
  <r>
    <s v="2014::Hlavní závod::1"/>
    <n v="2014"/>
    <x v="1"/>
    <x v="8"/>
    <x v="100"/>
    <x v="41"/>
    <x v="58"/>
    <x v="0"/>
    <x v="4"/>
    <m/>
    <s v="ok"/>
    <s v="H"/>
    <s v="Habara Jaromír, 1974"/>
    <s v="Veselí nad Lužnicí"/>
  </r>
  <r>
    <s v="2014::::"/>
    <n v="2014"/>
    <x v="0"/>
    <x v="0"/>
    <x v="101"/>
    <x v="42"/>
    <x v="59"/>
    <x v="0"/>
    <x v="0"/>
    <m/>
    <s v="ok"/>
    <s v="H"/>
    <s v="Hájek Daniel, 1988"/>
    <s v="SKP České Budějovice"/>
  </r>
  <r>
    <s v="2014::::"/>
    <n v="2014"/>
    <x v="0"/>
    <x v="0"/>
    <x v="102"/>
    <x v="7"/>
    <x v="6"/>
    <x v="0"/>
    <x v="0"/>
    <m/>
    <s v="ok"/>
    <s v="H"/>
    <s v="Hájek Matouš, 2000"/>
    <s v="-"/>
  </r>
  <r>
    <s v="2014::::"/>
    <n v="2014"/>
    <x v="0"/>
    <x v="0"/>
    <x v="103"/>
    <x v="43"/>
    <x v="60"/>
    <x v="0"/>
    <x v="0"/>
    <m/>
    <s v="ok"/>
    <s v="H"/>
    <s v="Hájíček František, 1951"/>
    <s v="-"/>
  </r>
  <r>
    <s v="2014::::"/>
    <n v="2014"/>
    <x v="0"/>
    <x v="0"/>
    <x v="104"/>
    <x v="24"/>
    <x v="15"/>
    <x v="1"/>
    <x v="0"/>
    <m/>
    <s v="ok"/>
    <s v="H"/>
    <s v="Haluzická Kristýna, 1997"/>
    <s v="-"/>
  </r>
  <r>
    <s v="2014::Hlavní závod::96"/>
    <n v="2014"/>
    <x v="1"/>
    <x v="25"/>
    <x v="105"/>
    <x v="26"/>
    <x v="61"/>
    <x v="0"/>
    <x v="4"/>
    <m/>
    <s v="ok"/>
    <s v="H"/>
    <s v="Haňur Roman, 1968"/>
    <s v="Boršovský běžecký klub"/>
  </r>
  <r>
    <s v="2014::::"/>
    <n v="2014"/>
    <x v="0"/>
    <x v="0"/>
    <x v="106"/>
    <x v="41"/>
    <x v="62"/>
    <x v="0"/>
    <x v="0"/>
    <m/>
    <s v="ok"/>
    <s v="H"/>
    <s v="Haraba Jaromír, 1974"/>
    <s v="-"/>
  </r>
  <r>
    <s v="2014::::"/>
    <n v="2014"/>
    <x v="0"/>
    <x v="0"/>
    <x v="107"/>
    <x v="44"/>
    <x v="63"/>
    <x v="0"/>
    <x v="0"/>
    <m/>
    <s v="ok"/>
    <s v="H"/>
    <s v="Háša Michal, 1981"/>
    <s v="-"/>
  </r>
  <r>
    <s v="2014::::"/>
    <n v="2014"/>
    <x v="0"/>
    <x v="0"/>
    <x v="108"/>
    <x v="7"/>
    <x v="41"/>
    <x v="0"/>
    <x v="0"/>
    <m/>
    <s v="ok"/>
    <s v="H"/>
    <s v="Havlíček Tomáš, 2000"/>
    <s v="-"/>
  </r>
  <r>
    <s v="2014::::"/>
    <n v="2014"/>
    <x v="0"/>
    <x v="0"/>
    <x v="109"/>
    <x v="35"/>
    <x v="64"/>
    <x v="0"/>
    <x v="0"/>
    <m/>
    <s v="ok"/>
    <s v="H"/>
    <s v="Hebík Štěpán, 1989"/>
    <s v="-"/>
  </r>
  <r>
    <s v="2014::Hlavní závod::100"/>
    <n v="2014"/>
    <x v="1"/>
    <x v="26"/>
    <x v="110"/>
    <x v="31"/>
    <x v="65"/>
    <x v="0"/>
    <x v="1"/>
    <m/>
    <s v="ok"/>
    <s v="H"/>
    <s v="Helm František, 1987"/>
    <s v="Nová Ves"/>
  </r>
  <r>
    <s v="2014::Hlavní závod::54"/>
    <n v="2014"/>
    <x v="1"/>
    <x v="27"/>
    <x v="111"/>
    <x v="45"/>
    <x v="66"/>
    <x v="0"/>
    <x v="8"/>
    <m/>
    <s v="ok"/>
    <s v="H"/>
    <s v="Heral Vít, 1952"/>
    <s v="-"/>
  </r>
  <r>
    <s v="2014::Hlavní závod::76"/>
    <n v="2014"/>
    <x v="1"/>
    <x v="28"/>
    <x v="112"/>
    <x v="22"/>
    <x v="67"/>
    <x v="0"/>
    <x v="1"/>
    <m/>
    <s v="ok"/>
    <s v="H"/>
    <s v="Horák Aleš, 1976"/>
    <s v="-"/>
  </r>
  <r>
    <s v="2014::::"/>
    <n v="2014"/>
    <x v="0"/>
    <x v="0"/>
    <x v="113"/>
    <x v="46"/>
    <x v="68"/>
    <x v="0"/>
    <x v="0"/>
    <m/>
    <s v="ok"/>
    <s v="H"/>
    <s v="Houska David, 1973"/>
    <s v="Sc Algund"/>
  </r>
  <r>
    <s v="2014::Hlavní závod::62"/>
    <n v="2014"/>
    <x v="1"/>
    <x v="29"/>
    <x v="114"/>
    <x v="47"/>
    <x v="42"/>
    <x v="1"/>
    <x v="1"/>
    <m/>
    <s v="ok"/>
    <s v="H"/>
    <s v="Hronová Božena, 1954"/>
    <s v="ŠuTri Prachatice"/>
  </r>
  <r>
    <s v="2014::::"/>
    <n v="2014"/>
    <x v="0"/>
    <x v="0"/>
    <x v="115"/>
    <x v="22"/>
    <x v="69"/>
    <x v="0"/>
    <x v="0"/>
    <m/>
    <s v="ok"/>
    <s v="H"/>
    <s v="Hruška Luboš, 1976"/>
    <s v="3 L Team České Budějovice"/>
  </r>
  <r>
    <s v="2014::::"/>
    <n v="2014"/>
    <x v="0"/>
    <x v="0"/>
    <x v="116"/>
    <x v="46"/>
    <x v="69"/>
    <x v="0"/>
    <x v="0"/>
    <m/>
    <s v="ok"/>
    <s v="H"/>
    <s v="Hruška Luděk, 1973"/>
    <s v="3 L Team České Budějovice"/>
  </r>
  <r>
    <s v="2014::::"/>
    <n v="2014"/>
    <x v="0"/>
    <x v="0"/>
    <x v="117"/>
    <x v="48"/>
    <x v="31"/>
    <x v="0"/>
    <x v="0"/>
    <m/>
    <s v="ok"/>
    <s v="H"/>
    <s v="Huspeka Miroslav, 1959"/>
    <s v="-"/>
  </r>
  <r>
    <s v="2014::Běh starosty::24"/>
    <n v="2014"/>
    <x v="3"/>
    <x v="30"/>
    <x v="118"/>
    <x v="18"/>
    <x v="19"/>
    <x v="1"/>
    <x v="5"/>
    <m/>
    <s v="ok"/>
    <s v="C"/>
    <s v="Charvátová Milli, 1979"/>
    <s v="-"/>
  </r>
  <r>
    <s v="2014::::"/>
    <n v="2014"/>
    <x v="0"/>
    <x v="0"/>
    <x v="119"/>
    <x v="40"/>
    <x v="1"/>
    <x v="1"/>
    <x v="0"/>
    <m/>
    <s v="ok"/>
    <s v="C"/>
    <s v="Chladová Adélka, 2009"/>
    <s v="-"/>
  </r>
  <r>
    <s v="2014::::"/>
    <n v="2014"/>
    <x v="0"/>
    <x v="0"/>
    <x v="120"/>
    <x v="8"/>
    <x v="1"/>
    <x v="1"/>
    <x v="0"/>
    <m/>
    <s v="ok"/>
    <s v="C"/>
    <s v="Chladová Dominika, 2006"/>
    <s v="-"/>
  </r>
  <r>
    <s v="2014::::"/>
    <n v="2014"/>
    <x v="0"/>
    <x v="0"/>
    <x v="121"/>
    <x v="5"/>
    <x v="70"/>
    <x v="0"/>
    <x v="0"/>
    <m/>
    <s v="ok"/>
    <s v="C"/>
    <s v="Chodura Vladimír, 1970"/>
    <s v="-"/>
  </r>
  <r>
    <s v="2014::Běh starosty::7"/>
    <n v="2014"/>
    <x v="3"/>
    <x v="4"/>
    <x v="122"/>
    <x v="29"/>
    <x v="71"/>
    <x v="0"/>
    <x v="5"/>
    <m/>
    <s v="ok"/>
    <s v="C"/>
    <s v="Chýna Radek, 1992"/>
    <s v="-"/>
  </r>
  <r>
    <s v="2014::::"/>
    <n v="2014"/>
    <x v="0"/>
    <x v="0"/>
    <x v="123"/>
    <x v="40"/>
    <x v="44"/>
    <x v="1"/>
    <x v="0"/>
    <m/>
    <s v="ok"/>
    <s v="J"/>
    <s v="Jágerová Aneta, 2009"/>
    <s v="-"/>
  </r>
  <r>
    <s v="2014::::"/>
    <n v="2014"/>
    <x v="0"/>
    <x v="0"/>
    <x v="124"/>
    <x v="39"/>
    <x v="32"/>
    <x v="0"/>
    <x v="0"/>
    <m/>
    <s v="ok"/>
    <s v="J"/>
    <s v="Jančář Stanislav, 1967"/>
    <s v="-"/>
  </r>
  <r>
    <s v="2014::::"/>
    <n v="2014"/>
    <x v="0"/>
    <x v="0"/>
    <x v="125"/>
    <x v="7"/>
    <x v="4"/>
    <x v="0"/>
    <x v="0"/>
    <m/>
    <s v="ok"/>
    <s v="J"/>
    <s v="Janič Jakub, 2000"/>
    <s v="-"/>
  </r>
  <r>
    <s v="2014::::"/>
    <n v="2014"/>
    <x v="0"/>
    <x v="0"/>
    <x v="126"/>
    <x v="47"/>
    <x v="72"/>
    <x v="0"/>
    <x v="0"/>
    <m/>
    <s v="ok"/>
    <s v="J"/>
    <s v="Janko Roman, 1954"/>
    <s v="-"/>
  </r>
  <r>
    <s v="2014::::"/>
    <n v="2014"/>
    <x v="0"/>
    <x v="0"/>
    <x v="127"/>
    <x v="41"/>
    <x v="73"/>
    <x v="0"/>
    <x v="0"/>
    <m/>
    <s v="ok"/>
    <s v="J"/>
    <s v="Janošík Radek, 1974"/>
    <s v="SK E.go Šindlovy Dvory"/>
  </r>
  <r>
    <s v="2014::::"/>
    <n v="2014"/>
    <x v="0"/>
    <x v="0"/>
    <x v="128"/>
    <x v="30"/>
    <x v="74"/>
    <x v="0"/>
    <x v="0"/>
    <m/>
    <s v="ok"/>
    <s v="J"/>
    <s v="Janoušek Hynek, 1977"/>
    <s v="-"/>
  </r>
  <r>
    <s v="2014::::"/>
    <n v="2014"/>
    <x v="0"/>
    <x v="0"/>
    <x v="129"/>
    <x v="6"/>
    <x v="75"/>
    <x v="1"/>
    <x v="0"/>
    <m/>
    <s v="ok"/>
    <s v="J"/>
    <s v="Janovská Nicola, 2003"/>
    <s v="-"/>
  </r>
  <r>
    <s v="2014::::"/>
    <n v="2014"/>
    <x v="0"/>
    <x v="0"/>
    <x v="130"/>
    <x v="3"/>
    <x v="76"/>
    <x v="1"/>
    <x v="0"/>
    <m/>
    <s v="ok"/>
    <s v="J"/>
    <s v="Janovská Tereza, 2005"/>
    <s v="-"/>
  </r>
  <r>
    <s v="2014::::"/>
    <n v="2014"/>
    <x v="0"/>
    <x v="0"/>
    <x v="131"/>
    <x v="49"/>
    <x v="24"/>
    <x v="0"/>
    <x v="0"/>
    <m/>
    <s v="ok"/>
    <s v="J"/>
    <s v="Jansa Jiří, 1966"/>
    <s v="-"/>
  </r>
  <r>
    <s v="2014::::"/>
    <n v="2014"/>
    <x v="0"/>
    <x v="0"/>
    <x v="132"/>
    <x v="50"/>
    <x v="77"/>
    <x v="0"/>
    <x v="0"/>
    <m/>
    <s v="ok"/>
    <s v="J"/>
    <s v="Jašarov Zdeněk, 1957"/>
    <s v="TC Dvořák České Budějovice 2"/>
  </r>
  <r>
    <s v="2014::::"/>
    <n v="2014"/>
    <x v="0"/>
    <x v="0"/>
    <x v="133"/>
    <x v="48"/>
    <x v="59"/>
    <x v="1"/>
    <x v="0"/>
    <m/>
    <s v="ok"/>
    <s v="J"/>
    <s v="Jašarová Ema, 1959"/>
    <s v="-"/>
  </r>
  <r>
    <s v="2014::::"/>
    <n v="2014"/>
    <x v="0"/>
    <x v="0"/>
    <x v="134"/>
    <x v="44"/>
    <x v="78"/>
    <x v="0"/>
    <x v="0"/>
    <m/>
    <s v="ok"/>
    <s v="J"/>
    <s v="Jirák Lukáš, 1981"/>
    <s v="Équipe sans limites"/>
  </r>
  <r>
    <s v="2014::::"/>
    <n v="2014"/>
    <x v="0"/>
    <x v="0"/>
    <x v="135"/>
    <x v="51"/>
    <x v="1"/>
    <x v="0"/>
    <x v="0"/>
    <m/>
    <s v="ok"/>
    <s v="J"/>
    <s v="Juda Josef, 1965"/>
    <s v="-"/>
  </r>
  <r>
    <s v="2014::Hlavní závod::98"/>
    <n v="2014"/>
    <x v="1"/>
    <x v="31"/>
    <x v="136"/>
    <x v="41"/>
    <x v="79"/>
    <x v="0"/>
    <x v="4"/>
    <m/>
    <s v="ok"/>
    <s v="J"/>
    <s v="Juráň Karel, 1974"/>
    <s v="-"/>
  </r>
  <r>
    <s v="2014::::"/>
    <n v="2014"/>
    <x v="0"/>
    <x v="0"/>
    <x v="137"/>
    <x v="8"/>
    <x v="80"/>
    <x v="1"/>
    <x v="0"/>
    <m/>
    <s v="ok"/>
    <s v="K"/>
    <s v="Kahovcová Anna, 2006"/>
    <s v="-"/>
  </r>
  <r>
    <s v="2014::::"/>
    <n v="2014"/>
    <x v="0"/>
    <x v="0"/>
    <x v="138"/>
    <x v="40"/>
    <x v="80"/>
    <x v="1"/>
    <x v="0"/>
    <m/>
    <s v="ok"/>
    <s v="K"/>
    <s v="Kahovcová Barbora, 2009"/>
    <s v="-"/>
  </r>
  <r>
    <s v="2014::::"/>
    <n v="2014"/>
    <x v="0"/>
    <x v="0"/>
    <x v="139"/>
    <x v="15"/>
    <x v="41"/>
    <x v="1"/>
    <x v="0"/>
    <m/>
    <s v="ok"/>
    <s v="K"/>
    <s v="Kaiserová Tereza, 2004"/>
    <s v="-"/>
  </r>
  <r>
    <s v="2014::Hlavní závod::12"/>
    <n v="2014"/>
    <x v="1"/>
    <x v="32"/>
    <x v="140"/>
    <x v="22"/>
    <x v="81"/>
    <x v="0"/>
    <x v="1"/>
    <m/>
    <s v="ok"/>
    <s v="K"/>
    <s v="Kalina Bohumil, 1976"/>
    <s v="Trio Kardašova Řečice"/>
  </r>
  <r>
    <s v="2014::Dětský::05 - 07::M::29"/>
    <n v="2014"/>
    <x v="2"/>
    <x v="33"/>
    <x v="141"/>
    <x v="13"/>
    <x v="82"/>
    <x v="0"/>
    <x v="3"/>
    <m/>
    <s v="ok"/>
    <s v="K"/>
    <s v="Kaňka Jan, 2007"/>
    <s v="-"/>
  </r>
  <r>
    <s v="2014::Dětský::08 - 10::M::81"/>
    <n v="2014"/>
    <x v="2"/>
    <x v="34"/>
    <x v="142"/>
    <x v="8"/>
    <x v="0"/>
    <x v="0"/>
    <x v="6"/>
    <m/>
    <s v="ok"/>
    <s v="K"/>
    <s v="Karala Matěj, 2006"/>
    <s v="-"/>
  </r>
  <r>
    <s v="2014::::"/>
    <n v="2014"/>
    <x v="0"/>
    <x v="0"/>
    <x v="143"/>
    <x v="8"/>
    <x v="6"/>
    <x v="0"/>
    <x v="0"/>
    <m/>
    <s v="ok"/>
    <s v="K"/>
    <s v="Kášek Filip, 2006"/>
    <s v="-"/>
  </r>
  <r>
    <s v="2014::::"/>
    <n v="2014"/>
    <x v="0"/>
    <x v="0"/>
    <x v="144"/>
    <x v="15"/>
    <x v="80"/>
    <x v="1"/>
    <x v="0"/>
    <m/>
    <s v="ok"/>
    <s v="K"/>
    <s v="Kášková Adélka, 2004"/>
    <s v="-"/>
  </r>
  <r>
    <s v="2014::::"/>
    <n v="2014"/>
    <x v="0"/>
    <x v="0"/>
    <x v="145"/>
    <x v="16"/>
    <x v="7"/>
    <x v="0"/>
    <x v="0"/>
    <m/>
    <s v="ok"/>
    <s v="K"/>
    <s v="Kažka Marek, 2002"/>
    <s v="-"/>
  </r>
  <r>
    <s v="2014::::"/>
    <n v="2014"/>
    <x v="0"/>
    <x v="0"/>
    <x v="146"/>
    <x v="22"/>
    <x v="83"/>
    <x v="0"/>
    <x v="0"/>
    <m/>
    <s v="ok"/>
    <s v="K"/>
    <s v="Klein Pavel, 1976"/>
    <s v="Týn nad Vltavou"/>
  </r>
  <r>
    <s v="2014::::"/>
    <n v="2014"/>
    <x v="0"/>
    <x v="0"/>
    <x v="147"/>
    <x v="37"/>
    <x v="83"/>
    <x v="1"/>
    <x v="0"/>
    <m/>
    <s v="ok"/>
    <s v="K"/>
    <s v="Kleinová Petra, 1978"/>
    <s v="Týn nad Vltavou"/>
  </r>
  <r>
    <s v="2014::::"/>
    <n v="2014"/>
    <x v="0"/>
    <x v="0"/>
    <x v="148"/>
    <x v="13"/>
    <x v="84"/>
    <x v="0"/>
    <x v="0"/>
    <m/>
    <s v="ok"/>
    <s v="K"/>
    <s v="Klimeš Jan, 2007"/>
    <s v="-"/>
  </r>
  <r>
    <s v="2014::Hlavní závod::13"/>
    <n v="2014"/>
    <x v="1"/>
    <x v="35"/>
    <x v="149"/>
    <x v="30"/>
    <x v="84"/>
    <x v="0"/>
    <x v="1"/>
    <m/>
    <s v="ok"/>
    <s v="K"/>
    <s v="Klimeš Petr, 1977"/>
    <s v="-"/>
  </r>
  <r>
    <s v="2014::::"/>
    <n v="2014"/>
    <x v="0"/>
    <x v="0"/>
    <x v="150"/>
    <x v="10"/>
    <x v="84"/>
    <x v="1"/>
    <x v="0"/>
    <m/>
    <s v="ok"/>
    <s v="K"/>
    <s v="Klimešová Alena, 2001"/>
    <s v="-"/>
  </r>
  <r>
    <s v="2014::::"/>
    <n v="2014"/>
    <x v="0"/>
    <x v="0"/>
    <x v="151"/>
    <x v="7"/>
    <x v="84"/>
    <x v="1"/>
    <x v="0"/>
    <m/>
    <s v="ok"/>
    <s v="K"/>
    <s v="Klimešová Šarlota, 2000"/>
    <s v="-"/>
  </r>
  <r>
    <s v="2014::::"/>
    <n v="2014"/>
    <x v="0"/>
    <x v="0"/>
    <x v="152"/>
    <x v="10"/>
    <x v="7"/>
    <x v="1"/>
    <x v="0"/>
    <m/>
    <s v="ok"/>
    <s v="K"/>
    <s v="Klopfová Lenka, 2001"/>
    <s v="-"/>
  </r>
  <r>
    <s v="2014::Hlavní závod::84"/>
    <n v="2014"/>
    <x v="1"/>
    <x v="36"/>
    <x v="153"/>
    <x v="5"/>
    <x v="70"/>
    <x v="0"/>
    <x v="4"/>
    <m/>
    <s v="ok"/>
    <s v="K"/>
    <s v="Klosse Jiří, 1970"/>
    <s v="Orlando Bananas"/>
  </r>
  <r>
    <s v="2014::::"/>
    <n v="2014"/>
    <x v="0"/>
    <x v="0"/>
    <x v="154"/>
    <x v="24"/>
    <x v="70"/>
    <x v="0"/>
    <x v="0"/>
    <m/>
    <s v="ok"/>
    <s v="K"/>
    <s v="Klosse Patricie, 1997"/>
    <s v="-"/>
  </r>
  <r>
    <s v="2014::::"/>
    <n v="2014"/>
    <x v="0"/>
    <x v="0"/>
    <x v="155"/>
    <x v="49"/>
    <x v="85"/>
    <x v="0"/>
    <x v="0"/>
    <m/>
    <s v="ok"/>
    <s v="K"/>
    <s v="Kocourek Jan, 1966"/>
    <s v="Sayerlack"/>
  </r>
  <r>
    <s v="2014::::"/>
    <n v="2014"/>
    <x v="0"/>
    <x v="0"/>
    <x v="156"/>
    <x v="23"/>
    <x v="31"/>
    <x v="0"/>
    <x v="0"/>
    <m/>
    <s v="ok"/>
    <s v="K"/>
    <s v="Kocourek Vít, 1969"/>
    <s v="-"/>
  </r>
  <r>
    <s v="2014::::"/>
    <n v="2014"/>
    <x v="0"/>
    <x v="0"/>
    <x v="157"/>
    <x v="46"/>
    <x v="55"/>
    <x v="1"/>
    <x v="0"/>
    <m/>
    <s v="ok"/>
    <s v="K"/>
    <s v="Kočvarová Monika, 1973"/>
    <s v="-"/>
  </r>
  <r>
    <s v="2014::Hlavní závod::14"/>
    <n v="2014"/>
    <x v="1"/>
    <x v="37"/>
    <x v="158"/>
    <x v="5"/>
    <x v="65"/>
    <x v="0"/>
    <x v="4"/>
    <s v="ověřit rok narození!"/>
    <s v="ok"/>
    <s v="K"/>
    <s v="Kohout Luděk, 1970"/>
    <s v="-"/>
  </r>
  <r>
    <s v="2014::Hlavní závod::15"/>
    <n v="2014"/>
    <x v="1"/>
    <x v="38"/>
    <x v="159"/>
    <x v="11"/>
    <x v="73"/>
    <x v="0"/>
    <x v="7"/>
    <m/>
    <s v="ok"/>
    <s v="K"/>
    <s v="Kolář Ivan, 1963"/>
    <s v="-"/>
  </r>
  <r>
    <s v="2014::Hlavní závod::43"/>
    <n v="2014"/>
    <x v="1"/>
    <x v="39"/>
    <x v="160"/>
    <x v="52"/>
    <x v="86"/>
    <x v="0"/>
    <x v="1"/>
    <m/>
    <s v="ok"/>
    <s v="K"/>
    <s v="Kolář Martin, 1980"/>
    <s v="HAMJ Úsilné"/>
  </r>
  <r>
    <s v="2014::Dětský::08 - 10::Z::36"/>
    <n v="2014"/>
    <x v="2"/>
    <x v="40"/>
    <x v="161"/>
    <x v="8"/>
    <x v="87"/>
    <x v="1"/>
    <x v="6"/>
    <m/>
    <s v="ok"/>
    <s v="K"/>
    <s v="Kolářová Andrea, 2006"/>
    <s v="-"/>
  </r>
  <r>
    <s v="2014::Běh starosty::4"/>
    <n v="2014"/>
    <x v="3"/>
    <x v="10"/>
    <x v="162"/>
    <x v="21"/>
    <x v="6"/>
    <x v="1"/>
    <x v="5"/>
    <m/>
    <s v="ok"/>
    <s v="K"/>
    <s v="Kolářová Martina, 1972"/>
    <s v="-"/>
  </r>
  <r>
    <s v="2014::::"/>
    <n v="2014"/>
    <x v="0"/>
    <x v="0"/>
    <x v="163"/>
    <x v="8"/>
    <x v="88"/>
    <x v="0"/>
    <x v="0"/>
    <m/>
    <s v="ok"/>
    <s v="K"/>
    <s v="Komárek Adam, 2006"/>
    <s v="-"/>
  </r>
  <r>
    <s v="2014::::"/>
    <n v="2014"/>
    <x v="0"/>
    <x v="0"/>
    <x v="164"/>
    <x v="15"/>
    <x v="7"/>
    <x v="1"/>
    <x v="0"/>
    <m/>
    <s v="ok"/>
    <s v="K"/>
    <s v="Komárková Alice, 2004"/>
    <s v="-"/>
  </r>
  <r>
    <s v="2014::::"/>
    <n v="2014"/>
    <x v="0"/>
    <x v="0"/>
    <x v="165"/>
    <x v="53"/>
    <x v="41"/>
    <x v="0"/>
    <x v="0"/>
    <m/>
    <s v="ok"/>
    <s v="K"/>
    <s v="Kopačka Jan, 1985"/>
    <s v="-"/>
  </r>
  <r>
    <s v="2014::Běh starosty::13"/>
    <n v="2014"/>
    <x v="3"/>
    <x v="35"/>
    <x v="166"/>
    <x v="10"/>
    <x v="8"/>
    <x v="1"/>
    <x v="5"/>
    <m/>
    <s v="ok"/>
    <s v="K"/>
    <s v="Kopačková Kateřina, 2001"/>
    <s v="-"/>
  </r>
  <r>
    <s v="2014::Hlavní závod::37"/>
    <n v="2014"/>
    <x v="1"/>
    <x v="41"/>
    <x v="167"/>
    <x v="54"/>
    <x v="89"/>
    <x v="0"/>
    <x v="10"/>
    <m/>
    <s v="ok"/>
    <s v="K"/>
    <s v="Kopecký Zdeněk, 1937"/>
    <s v="Budvar České Budějovice"/>
  </r>
  <r>
    <s v="2014::::"/>
    <n v="2014"/>
    <x v="0"/>
    <x v="0"/>
    <x v="168"/>
    <x v="45"/>
    <x v="22"/>
    <x v="0"/>
    <x v="0"/>
    <s v="špatně !!!"/>
    <s v="ok"/>
    <s v="K"/>
    <s v="Kopřiva Jiří, 1952"/>
    <s v="-"/>
  </r>
  <r>
    <s v="2014::Hlavní závod::95"/>
    <n v="2014"/>
    <x v="1"/>
    <x v="42"/>
    <x v="169"/>
    <x v="45"/>
    <x v="77"/>
    <x v="0"/>
    <x v="8"/>
    <m/>
    <s v="ok"/>
    <s v="K"/>
    <s v="Kopřiva Josef, 1952"/>
    <s v="TC Dvořák České Budějovice 2"/>
  </r>
  <r>
    <s v="2014::::"/>
    <n v="2014"/>
    <x v="0"/>
    <x v="0"/>
    <x v="170"/>
    <x v="1"/>
    <x v="90"/>
    <x v="0"/>
    <x v="0"/>
    <m/>
    <s v="ok"/>
    <s v="K"/>
    <s v="Koranda David, 1983"/>
    <s v="-"/>
  </r>
  <r>
    <s v="2014::Běh starosty::18"/>
    <n v="2014"/>
    <x v="3"/>
    <x v="43"/>
    <x v="171"/>
    <x v="16"/>
    <x v="46"/>
    <x v="0"/>
    <x v="5"/>
    <m/>
    <s v="ok"/>
    <s v="K"/>
    <s v="Koreš Tomáš, 2002"/>
    <s v="-"/>
  </r>
  <r>
    <s v="2014::Dětský::08 - 10::Z::65"/>
    <n v="2014"/>
    <x v="2"/>
    <x v="23"/>
    <x v="172"/>
    <x v="8"/>
    <x v="0"/>
    <x v="1"/>
    <x v="6"/>
    <m/>
    <s v="ok"/>
    <s v="K"/>
    <s v="Korešová Natálka, 2006"/>
    <s v="-"/>
  </r>
  <r>
    <s v="2014::Běh starosty::26"/>
    <n v="2014"/>
    <x v="3"/>
    <x v="22"/>
    <x v="173"/>
    <x v="27"/>
    <x v="19"/>
    <x v="0"/>
    <x v="5"/>
    <m/>
    <s v="ok"/>
    <s v="K"/>
    <s v="Kozák David, 1975"/>
    <s v="-"/>
  </r>
  <r>
    <s v="2014::Hlavní závod::16"/>
    <n v="2014"/>
    <x v="1"/>
    <x v="44"/>
    <x v="174"/>
    <x v="46"/>
    <x v="91"/>
    <x v="0"/>
    <x v="4"/>
    <m/>
    <s v="ok"/>
    <s v="K"/>
    <s v="Kozák Pavel, 1973"/>
    <s v="SK Stodola Roudné"/>
  </r>
  <r>
    <s v="2014::Běh starosty::12"/>
    <n v="2014"/>
    <x v="3"/>
    <x v="32"/>
    <x v="175"/>
    <x v="2"/>
    <x v="32"/>
    <x v="0"/>
    <x v="5"/>
    <m/>
    <s v="ok"/>
    <s v="K"/>
    <s v="Kozlík Ladislav, 1996"/>
    <s v="-"/>
  </r>
  <r>
    <s v="2014::::"/>
    <n v="2014"/>
    <x v="0"/>
    <x v="0"/>
    <x v="176"/>
    <x v="10"/>
    <x v="6"/>
    <x v="0"/>
    <x v="0"/>
    <m/>
    <s v="ok"/>
    <s v="K"/>
    <s v="Kratochvíl David, 2001"/>
    <s v="-"/>
  </r>
  <r>
    <s v="2014::Dětský::11 - 12::M::47"/>
    <n v="2014"/>
    <x v="2"/>
    <x v="45"/>
    <x v="177"/>
    <x v="16"/>
    <x v="8"/>
    <x v="0"/>
    <x v="9"/>
    <m/>
    <s v="ok"/>
    <s v="K"/>
    <s v="Kratochvíl Tomáš, 2002"/>
    <s v="-"/>
  </r>
  <r>
    <s v="2014::Hlavní závod::56"/>
    <n v="2014"/>
    <x v="1"/>
    <x v="46"/>
    <x v="178"/>
    <x v="48"/>
    <x v="92"/>
    <x v="0"/>
    <x v="7"/>
    <m/>
    <s v="ok"/>
    <s v="K"/>
    <s v="Krčka Bohuslav, 1959"/>
    <s v="-"/>
  </r>
  <r>
    <s v="2014::::"/>
    <n v="2014"/>
    <x v="0"/>
    <x v="0"/>
    <x v="179"/>
    <x v="4"/>
    <x v="9"/>
    <x v="1"/>
    <x v="0"/>
    <m/>
    <s v="ok"/>
    <s v="K"/>
    <s v="Krechko Oleksandra, 1998"/>
    <s v="-"/>
  </r>
  <r>
    <s v="2014::::"/>
    <n v="2014"/>
    <x v="0"/>
    <x v="0"/>
    <x v="180"/>
    <x v="21"/>
    <x v="90"/>
    <x v="0"/>
    <x v="0"/>
    <m/>
    <s v="ok"/>
    <s v="K"/>
    <s v="Krejčí Karel, 1972"/>
    <s v="TriSK České Budějovice"/>
  </r>
  <r>
    <s v="2014::::"/>
    <n v="2014"/>
    <x v="0"/>
    <x v="0"/>
    <x v="181"/>
    <x v="18"/>
    <x v="90"/>
    <x v="1"/>
    <x v="0"/>
    <m/>
    <s v="ok"/>
    <s v="K"/>
    <s v="Krejčová Petra, 1979"/>
    <s v="-"/>
  </r>
  <r>
    <s v="2014::::"/>
    <n v="2014"/>
    <x v="0"/>
    <x v="0"/>
    <x v="182"/>
    <x v="7"/>
    <x v="29"/>
    <x v="0"/>
    <x v="0"/>
    <m/>
    <s v="ok"/>
    <s v="K"/>
    <s v="Krnínský Petr, 2000"/>
    <s v="-"/>
  </r>
  <r>
    <s v="2014::Hlavní závod::66"/>
    <n v="2014"/>
    <x v="1"/>
    <x v="47"/>
    <x v="183"/>
    <x v="39"/>
    <x v="61"/>
    <x v="0"/>
    <x v="4"/>
    <m/>
    <s v="ok"/>
    <s v="K"/>
    <s v="Kroupa Evžen, 1967"/>
    <s v="Boršovský běžecký klub"/>
  </r>
  <r>
    <s v="2014::Hlavní závod::17"/>
    <n v="2014"/>
    <x v="1"/>
    <x v="21"/>
    <x v="184"/>
    <x v="49"/>
    <x v="22"/>
    <x v="1"/>
    <x v="1"/>
    <m/>
    <s v="ok"/>
    <s v="K"/>
    <s v="Křivánková Bohumila, 1966"/>
    <s v="TC Dvořák České Budějovice"/>
  </r>
  <r>
    <s v="2014::::"/>
    <n v="2014"/>
    <x v="0"/>
    <x v="0"/>
    <x v="185"/>
    <x v="0"/>
    <x v="1"/>
    <x v="0"/>
    <x v="0"/>
    <m/>
    <s v="ok"/>
    <s v="K"/>
    <s v="Kříž Jan, 2008"/>
    <s v="-"/>
  </r>
  <r>
    <s v="2014::::"/>
    <n v="2014"/>
    <x v="0"/>
    <x v="0"/>
    <x v="186"/>
    <x v="15"/>
    <x v="7"/>
    <x v="1"/>
    <x v="0"/>
    <m/>
    <s v="ok"/>
    <s v="K"/>
    <s v="Kubálková Jana, 2004"/>
    <s v="-"/>
  </r>
  <r>
    <s v="2014::::"/>
    <n v="2014"/>
    <x v="0"/>
    <x v="0"/>
    <x v="187"/>
    <x v="15"/>
    <x v="93"/>
    <x v="1"/>
    <x v="0"/>
    <m/>
    <s v="ok"/>
    <s v="K"/>
    <s v="Kubíčková Kristýna, 2004"/>
    <s v="-"/>
  </r>
  <r>
    <s v="2014::::"/>
    <n v="2014"/>
    <x v="0"/>
    <x v="0"/>
    <x v="188"/>
    <x v="8"/>
    <x v="93"/>
    <x v="1"/>
    <x v="0"/>
    <m/>
    <s v="ok"/>
    <s v="K"/>
    <s v="Kubíčková Nela, 2006"/>
    <s v="-"/>
  </r>
  <r>
    <s v="2014::::"/>
    <n v="2014"/>
    <x v="0"/>
    <x v="0"/>
    <x v="189"/>
    <x v="16"/>
    <x v="52"/>
    <x v="0"/>
    <x v="0"/>
    <m/>
    <s v="ok"/>
    <s v="K"/>
    <s v="Kubský Jan, 2002"/>
    <s v="-"/>
  </r>
  <r>
    <s v="2014::::"/>
    <n v="2014"/>
    <x v="0"/>
    <x v="0"/>
    <x v="190"/>
    <x v="23"/>
    <x v="94"/>
    <x v="0"/>
    <x v="0"/>
    <m/>
    <s v="ok"/>
    <s v="K"/>
    <s v="Kučera Radek, 1969"/>
    <s v="-"/>
  </r>
  <r>
    <s v="2014::::"/>
    <n v="2014"/>
    <x v="0"/>
    <x v="0"/>
    <x v="191"/>
    <x v="34"/>
    <x v="9"/>
    <x v="1"/>
    <x v="0"/>
    <m/>
    <s v="ok"/>
    <s v="K"/>
    <s v="Kučerová Klára, 1999"/>
    <s v="-"/>
  </r>
  <r>
    <s v="2014::::"/>
    <n v="2014"/>
    <x v="0"/>
    <x v="0"/>
    <x v="192"/>
    <x v="20"/>
    <x v="95"/>
    <x v="0"/>
    <x v="0"/>
    <m/>
    <s v="ok"/>
    <s v="K"/>
    <s v="Kudrlička Rostislav, 1964"/>
    <s v="-"/>
  </r>
  <r>
    <s v="2014::Dětský::08 - 10::Z::77"/>
    <n v="2014"/>
    <x v="2"/>
    <x v="48"/>
    <x v="193"/>
    <x v="15"/>
    <x v="41"/>
    <x v="1"/>
    <x v="6"/>
    <m/>
    <s v="ok"/>
    <s v="K"/>
    <s v="Kundrátová Anežka, 2004"/>
    <s v="-"/>
  </r>
  <r>
    <s v="2014::::"/>
    <n v="2014"/>
    <x v="0"/>
    <x v="0"/>
    <x v="194"/>
    <x v="7"/>
    <x v="41"/>
    <x v="1"/>
    <x v="0"/>
    <m/>
    <s v="ok"/>
    <s v="K"/>
    <s v="Kundrátová Michala, 2000"/>
    <s v="-"/>
  </r>
  <r>
    <s v="2014::::"/>
    <n v="2014"/>
    <x v="0"/>
    <x v="0"/>
    <x v="195"/>
    <x v="34"/>
    <x v="44"/>
    <x v="1"/>
    <x v="0"/>
    <m/>
    <s v="ok"/>
    <s v="K"/>
    <s v="Kupská Nikola, 1999"/>
    <s v="-"/>
  </r>
  <r>
    <s v="2014::Dětský::11 - 12::M::71"/>
    <n v="2014"/>
    <x v="2"/>
    <x v="20"/>
    <x v="196"/>
    <x v="16"/>
    <x v="52"/>
    <x v="0"/>
    <x v="9"/>
    <m/>
    <s v="ok"/>
    <s v="K"/>
    <s v="Kupský Jan, 2002"/>
    <s v="-"/>
  </r>
  <r>
    <s v="2014::::"/>
    <n v="2014"/>
    <x v="0"/>
    <x v="0"/>
    <x v="197"/>
    <x v="55"/>
    <x v="1"/>
    <x v="0"/>
    <x v="0"/>
    <m/>
    <s v="ok"/>
    <s v="K"/>
    <s v="Kysel Jiří, 1984"/>
    <s v="-"/>
  </r>
  <r>
    <s v="2014::::"/>
    <n v="2014"/>
    <x v="0"/>
    <x v="0"/>
    <x v="198"/>
    <x v="10"/>
    <x v="96"/>
    <x v="0"/>
    <x v="0"/>
    <m/>
    <s v="ok"/>
    <s v="L"/>
    <s v="Lácha Jaromír, 2001"/>
    <s v="-"/>
  </r>
  <r>
    <s v="2014::::"/>
    <n v="2014"/>
    <x v="0"/>
    <x v="0"/>
    <x v="199"/>
    <x v="8"/>
    <x v="96"/>
    <x v="0"/>
    <x v="0"/>
    <m/>
    <s v="ok"/>
    <s v="L"/>
    <s v="Lácha Martin, 2006"/>
    <s v="-"/>
  </r>
  <r>
    <s v="2014::::"/>
    <n v="2014"/>
    <x v="0"/>
    <x v="0"/>
    <x v="200"/>
    <x v="39"/>
    <x v="1"/>
    <x v="0"/>
    <x v="0"/>
    <m/>
    <s v="ok"/>
    <s v="L"/>
    <s v="Lácha Miroslav, 1967"/>
    <s v="-"/>
  </r>
  <r>
    <s v="2014::Hlavní závod::87"/>
    <n v="2014"/>
    <x v="1"/>
    <x v="49"/>
    <x v="201"/>
    <x v="23"/>
    <x v="31"/>
    <x v="0"/>
    <x v="4"/>
    <m/>
    <s v="ok"/>
    <s v="L"/>
    <s v="Lácha Pavel, 1969"/>
    <s v="BH Triatlon České Budějovice"/>
  </r>
  <r>
    <s v="2014::::"/>
    <n v="2014"/>
    <x v="0"/>
    <x v="0"/>
    <x v="202"/>
    <x v="17"/>
    <x v="1"/>
    <x v="0"/>
    <x v="0"/>
    <m/>
    <s v="ok"/>
    <s v="L"/>
    <s v="Lácha Radek, 1971"/>
    <s v="-"/>
  </r>
  <r>
    <s v="2014::::"/>
    <n v="2014"/>
    <x v="0"/>
    <x v="0"/>
    <x v="202"/>
    <x v="6"/>
    <x v="96"/>
    <x v="0"/>
    <x v="0"/>
    <m/>
    <s v="ok"/>
    <s v="L"/>
    <s v="Lácha Radek, 2003"/>
    <s v="-"/>
  </r>
  <r>
    <s v="2014::::"/>
    <n v="2014"/>
    <x v="0"/>
    <x v="0"/>
    <x v="203"/>
    <x v="17"/>
    <x v="1"/>
    <x v="1"/>
    <x v="0"/>
    <m/>
    <s v="ok"/>
    <s v="L"/>
    <s v="Láchová Gabriela, 1971"/>
    <s v="-"/>
  </r>
  <r>
    <s v="2014::::"/>
    <n v="2014"/>
    <x v="0"/>
    <x v="0"/>
    <x v="204"/>
    <x v="25"/>
    <x v="97"/>
    <x v="0"/>
    <x v="0"/>
    <m/>
    <s v="ok"/>
    <s v="L"/>
    <s v="Lavička Jan, 1991"/>
    <s v="-"/>
  </r>
  <r>
    <s v="2014::::"/>
    <n v="2014"/>
    <x v="0"/>
    <x v="0"/>
    <x v="205"/>
    <x v="36"/>
    <x v="97"/>
    <x v="1"/>
    <x v="0"/>
    <m/>
    <s v="ok"/>
    <s v="L"/>
    <s v="Lavičková Květuše, 1953"/>
    <s v="-"/>
  </r>
  <r>
    <s v="2014::Dětský::05 - 07::M::48"/>
    <n v="2014"/>
    <x v="2"/>
    <x v="50"/>
    <x v="206"/>
    <x v="13"/>
    <x v="98"/>
    <x v="0"/>
    <x v="3"/>
    <m/>
    <s v="ok"/>
    <s v="L"/>
    <s v="Lebeda David, 2007"/>
    <s v="-"/>
  </r>
  <r>
    <s v="2014::Hlavní závod::58"/>
    <n v="2014"/>
    <x v="1"/>
    <x v="51"/>
    <x v="207"/>
    <x v="44"/>
    <x v="98"/>
    <x v="1"/>
    <x v="1"/>
    <m/>
    <s v="ok"/>
    <s v="L"/>
    <s v="Lebedová Olga, 1981"/>
    <s v="-"/>
  </r>
  <r>
    <s v="2014::::"/>
    <n v="2014"/>
    <x v="0"/>
    <x v="0"/>
    <x v="208"/>
    <x v="6"/>
    <x v="9"/>
    <x v="0"/>
    <x v="0"/>
    <m/>
    <s v="ok"/>
    <s v="L"/>
    <s v="Lhotský Matěj, 2003"/>
    <s v="-"/>
  </r>
  <r>
    <s v="2014::::"/>
    <n v="2014"/>
    <x v="0"/>
    <x v="0"/>
    <x v="209"/>
    <x v="24"/>
    <x v="9"/>
    <x v="0"/>
    <x v="0"/>
    <m/>
    <s v="ok"/>
    <s v="L"/>
    <s v="Lhotský Miloslav, 1997"/>
    <s v="-"/>
  </r>
  <r>
    <s v="2014::::"/>
    <n v="2014"/>
    <x v="0"/>
    <x v="0"/>
    <x v="210"/>
    <x v="17"/>
    <x v="99"/>
    <x v="0"/>
    <x v="0"/>
    <m/>
    <s v="ok"/>
    <s v="L"/>
    <s v="Liška Miloš, 1971"/>
    <s v="-"/>
  </r>
  <r>
    <s v="2014::::"/>
    <n v="2014"/>
    <x v="0"/>
    <x v="0"/>
    <x v="211"/>
    <x v="16"/>
    <x v="46"/>
    <x v="0"/>
    <x v="0"/>
    <m/>
    <s v="ok"/>
    <s v="L"/>
    <s v="Ločárek Mirek, 2002"/>
    <s v="-"/>
  </r>
  <r>
    <s v="2014::::"/>
    <n v="2014"/>
    <x v="0"/>
    <x v="0"/>
    <x v="212"/>
    <x v="16"/>
    <x v="52"/>
    <x v="1"/>
    <x v="0"/>
    <m/>
    <s v="ok"/>
    <s v="L"/>
    <s v="Lovasová Nikola, 2002"/>
    <s v="-"/>
  </r>
  <r>
    <s v="2014::::"/>
    <n v="2014"/>
    <x v="0"/>
    <x v="0"/>
    <x v="213"/>
    <x v="4"/>
    <x v="100"/>
    <x v="0"/>
    <x v="0"/>
    <m/>
    <s v="ok"/>
    <s v="L"/>
    <s v="Lukš Jan, 1998"/>
    <s v="-"/>
  </r>
  <r>
    <s v="2014::::"/>
    <n v="2014"/>
    <x v="0"/>
    <x v="0"/>
    <x v="214"/>
    <x v="16"/>
    <x v="7"/>
    <x v="0"/>
    <x v="0"/>
    <m/>
    <s v="ok"/>
    <s v="L"/>
    <s v="Lukš Petr, 2002"/>
    <s v="-"/>
  </r>
  <r>
    <s v="2014::::"/>
    <n v="2014"/>
    <x v="0"/>
    <x v="0"/>
    <x v="215"/>
    <x v="46"/>
    <x v="101"/>
    <x v="0"/>
    <x v="0"/>
    <m/>
    <s v="ok"/>
    <s v="L"/>
    <s v="Lukš Václav, 1973"/>
    <s v="-"/>
  </r>
  <r>
    <s v="2014::::"/>
    <n v="2014"/>
    <x v="0"/>
    <x v="0"/>
    <x v="216"/>
    <x v="2"/>
    <x v="6"/>
    <x v="1"/>
    <x v="0"/>
    <m/>
    <s v="ok"/>
    <s v="L"/>
    <s v="Lukšová Kristýna, 1996"/>
    <s v="-"/>
  </r>
  <r>
    <s v="2014::::"/>
    <n v="2014"/>
    <x v="0"/>
    <x v="0"/>
    <x v="217"/>
    <x v="6"/>
    <x v="7"/>
    <x v="1"/>
    <x v="0"/>
    <m/>
    <s v="ok"/>
    <s v="L"/>
    <s v="Lukšová Natálka, 2003"/>
    <s v="-"/>
  </r>
  <r>
    <s v="2014::Hlavní závod::35"/>
    <n v="2014"/>
    <x v="1"/>
    <x v="14"/>
    <x v="218"/>
    <x v="18"/>
    <x v="1"/>
    <x v="0"/>
    <x v="1"/>
    <m/>
    <s v="ok"/>
    <s v="M"/>
    <s v="Macek Petr, 1979"/>
    <s v="MAMATU"/>
  </r>
  <r>
    <s v="2014::::"/>
    <n v="2014"/>
    <x v="0"/>
    <x v="0"/>
    <x v="219"/>
    <x v="18"/>
    <x v="102"/>
    <x v="0"/>
    <x v="0"/>
    <m/>
    <s v="ok"/>
    <s v="M"/>
    <s v="Macek Tomáš, 1979"/>
    <s v="MAMATU"/>
  </r>
  <r>
    <s v="2014::::"/>
    <n v="2014"/>
    <x v="0"/>
    <x v="0"/>
    <x v="220"/>
    <x v="10"/>
    <x v="7"/>
    <x v="0"/>
    <x v="0"/>
    <m/>
    <s v="ok"/>
    <s v="M"/>
    <s v="Mach Karel, 2001"/>
    <s v="-"/>
  </r>
  <r>
    <s v="2014::::"/>
    <n v="2014"/>
    <x v="0"/>
    <x v="0"/>
    <x v="221"/>
    <x v="18"/>
    <x v="1"/>
    <x v="0"/>
    <x v="0"/>
    <m/>
    <s v="ok"/>
    <s v="M"/>
    <s v="Majstr Jiří, 1979"/>
    <s v="-"/>
  </r>
  <r>
    <s v="2014::Hlavní závod::65"/>
    <n v="2014"/>
    <x v="1"/>
    <x v="23"/>
    <x v="222"/>
    <x v="49"/>
    <x v="61"/>
    <x v="0"/>
    <x v="4"/>
    <m/>
    <s v="ok"/>
    <s v="M"/>
    <s v="Malát Jan, 1966"/>
    <s v="Boršovský běžecký klub"/>
  </r>
  <r>
    <s v="2014::::"/>
    <n v="2014"/>
    <x v="0"/>
    <x v="0"/>
    <x v="223"/>
    <x v="34"/>
    <x v="103"/>
    <x v="1"/>
    <x v="0"/>
    <m/>
    <s v="ok"/>
    <s v="M"/>
    <s v="Malická Hana, 1999"/>
    <s v="-"/>
  </r>
  <r>
    <s v="2014::::"/>
    <n v="2014"/>
    <x v="0"/>
    <x v="0"/>
    <x v="224"/>
    <x v="28"/>
    <x v="103"/>
    <x v="1"/>
    <x v="0"/>
    <m/>
    <s v="ok"/>
    <s v="M"/>
    <s v="Malická Kateřina, 1995"/>
    <s v="-"/>
  </r>
  <r>
    <s v="2014::::"/>
    <n v="2014"/>
    <x v="0"/>
    <x v="0"/>
    <x v="225"/>
    <x v="16"/>
    <x v="103"/>
    <x v="0"/>
    <x v="0"/>
    <m/>
    <s v="ok"/>
    <s v="M"/>
    <s v="Malický Jakub, 2002"/>
    <s v="-"/>
  </r>
  <r>
    <s v="2014::::"/>
    <n v="2014"/>
    <x v="0"/>
    <x v="0"/>
    <x v="226"/>
    <x v="4"/>
    <x v="6"/>
    <x v="0"/>
    <x v="0"/>
    <m/>
    <s v="ok"/>
    <s v="M"/>
    <s v="Malický Marek, 1998"/>
    <s v="-"/>
  </r>
  <r>
    <s v="2014::::"/>
    <n v="2014"/>
    <x v="0"/>
    <x v="0"/>
    <x v="227"/>
    <x v="25"/>
    <x v="104"/>
    <x v="0"/>
    <x v="0"/>
    <m/>
    <s v="ok"/>
    <s v="M"/>
    <s v="Malík Jakub, 1991"/>
    <s v="Rožmberské sklepy Borovany"/>
  </r>
  <r>
    <s v="2014::::"/>
    <n v="2014"/>
    <x v="0"/>
    <x v="0"/>
    <x v="228"/>
    <x v="23"/>
    <x v="104"/>
    <x v="0"/>
    <x v="0"/>
    <m/>
    <s v="ok"/>
    <s v="M"/>
    <s v="Malík Vít, 1969"/>
    <s v="Rožmberské sklepy Borovany"/>
  </r>
  <r>
    <s v="2014::::"/>
    <n v="2014"/>
    <x v="0"/>
    <x v="0"/>
    <x v="229"/>
    <x v="15"/>
    <x v="7"/>
    <x v="0"/>
    <x v="0"/>
    <m/>
    <s v="ok"/>
    <s v="M"/>
    <s v="Martin Jan, 2004"/>
    <s v="-"/>
  </r>
  <r>
    <s v="2014::::"/>
    <n v="2014"/>
    <x v="0"/>
    <x v="0"/>
    <x v="230"/>
    <x v="3"/>
    <x v="41"/>
    <x v="0"/>
    <x v="0"/>
    <m/>
    <s v="ok"/>
    <s v="M"/>
    <s v="Mašek František, 2005"/>
    <s v="-"/>
  </r>
  <r>
    <s v="2014::::"/>
    <n v="2014"/>
    <x v="0"/>
    <x v="0"/>
    <x v="231"/>
    <x v="24"/>
    <x v="7"/>
    <x v="0"/>
    <x v="0"/>
    <m/>
    <s v="ok"/>
    <s v="M"/>
    <s v="Mášek Karel, 1997"/>
    <s v="-"/>
  </r>
  <r>
    <s v="2014::::"/>
    <n v="2014"/>
    <x v="0"/>
    <x v="0"/>
    <x v="232"/>
    <x v="10"/>
    <x v="4"/>
    <x v="1"/>
    <x v="0"/>
    <m/>
    <s v="ok"/>
    <s v="M"/>
    <s v="Mašková Lucie, 2001"/>
    <s v="-"/>
  </r>
  <r>
    <s v="2014::Běh starosty::29"/>
    <n v="2014"/>
    <x v="3"/>
    <x v="33"/>
    <x v="233"/>
    <x v="56"/>
    <x v="105"/>
    <x v="0"/>
    <x v="5"/>
    <s v="opravit jméno"/>
    <s v="ok"/>
    <s v="M"/>
    <s v="Matějček Antonín, 1962"/>
    <s v="-"/>
  </r>
  <r>
    <s v="2014::::"/>
    <n v="2014"/>
    <x v="0"/>
    <x v="0"/>
    <x v="233"/>
    <x v="7"/>
    <x v="8"/>
    <x v="0"/>
    <x v="0"/>
    <s v="opravit jméno"/>
    <s v="ok"/>
    <s v="M"/>
    <s v="Matějček Antonín, 2000"/>
    <s v="-"/>
  </r>
  <r>
    <s v="2014::::"/>
    <n v="2014"/>
    <x v="0"/>
    <x v="0"/>
    <x v="234"/>
    <x v="15"/>
    <x v="7"/>
    <x v="0"/>
    <x v="0"/>
    <m/>
    <s v="ok"/>
    <s v="M"/>
    <s v="Matuš Antonín, 2004"/>
    <s v="-"/>
  </r>
  <r>
    <s v="2014::::"/>
    <n v="2014"/>
    <x v="0"/>
    <x v="0"/>
    <x v="235"/>
    <x v="57"/>
    <x v="6"/>
    <x v="0"/>
    <x v="0"/>
    <m/>
    <s v="ok"/>
    <s v="M"/>
    <s v="Matuš Kryštof, 2011"/>
    <s v="-"/>
  </r>
  <r>
    <s v="2014::::"/>
    <n v="2014"/>
    <x v="0"/>
    <x v="0"/>
    <x v="236"/>
    <x v="15"/>
    <x v="7"/>
    <x v="0"/>
    <x v="0"/>
    <m/>
    <s v="ok"/>
    <s v="M"/>
    <s v="Matuš Toník, 2004"/>
    <s v="-"/>
  </r>
  <r>
    <s v="2014::::"/>
    <n v="2014"/>
    <x v="0"/>
    <x v="0"/>
    <x v="237"/>
    <x v="16"/>
    <x v="19"/>
    <x v="1"/>
    <x v="0"/>
    <m/>
    <s v="ok"/>
    <s v="M"/>
    <s v="Matušová Amálie, 2002"/>
    <s v="-"/>
  </r>
  <r>
    <s v="2014::::"/>
    <n v="2014"/>
    <x v="0"/>
    <x v="0"/>
    <x v="238"/>
    <x v="34"/>
    <x v="9"/>
    <x v="1"/>
    <x v="0"/>
    <m/>
    <s v="ok"/>
    <s v="M"/>
    <s v="Maurerová Eliška, 1999"/>
    <s v="-"/>
  </r>
  <r>
    <s v="2014::::"/>
    <n v="2014"/>
    <x v="0"/>
    <x v="0"/>
    <x v="239"/>
    <x v="2"/>
    <x v="32"/>
    <x v="0"/>
    <x v="0"/>
    <m/>
    <s v="ok"/>
    <s v="M"/>
    <s v="Medek Martin, 1996"/>
    <s v="-"/>
  </r>
  <r>
    <s v="2014::::"/>
    <n v="2014"/>
    <x v="0"/>
    <x v="0"/>
    <x v="240"/>
    <x v="51"/>
    <x v="32"/>
    <x v="0"/>
    <x v="0"/>
    <m/>
    <s v="ok"/>
    <s v="M"/>
    <s v="Medek Roman, 1965"/>
    <s v="-"/>
  </r>
  <r>
    <s v="2014::Běh starosty::40"/>
    <n v="2014"/>
    <x v="3"/>
    <x v="52"/>
    <x v="241"/>
    <x v="6"/>
    <x v="7"/>
    <x v="0"/>
    <x v="5"/>
    <m/>
    <s v="ok"/>
    <s v="M"/>
    <s v="Menšík Jan, 2003"/>
    <s v="-"/>
  </r>
  <r>
    <s v="2014::Hlavní závod::32"/>
    <n v="2014"/>
    <x v="1"/>
    <x v="53"/>
    <x v="242"/>
    <x v="9"/>
    <x v="57"/>
    <x v="0"/>
    <x v="1"/>
    <m/>
    <s v="ok"/>
    <s v="M"/>
    <s v="Menšík Josef, 1982"/>
    <s v="King team"/>
  </r>
  <r>
    <s v="2014::::"/>
    <n v="2014"/>
    <x v="0"/>
    <x v="0"/>
    <x v="242"/>
    <x v="3"/>
    <x v="80"/>
    <x v="0"/>
    <x v="0"/>
    <m/>
    <s v="ok"/>
    <s v="M"/>
    <s v="Menšík Josef, 2005"/>
    <s v="-"/>
  </r>
  <r>
    <s v="2014::Hlavní závod::92"/>
    <n v="2014"/>
    <x v="1"/>
    <x v="54"/>
    <x v="243"/>
    <x v="46"/>
    <x v="22"/>
    <x v="1"/>
    <x v="1"/>
    <m/>
    <s v="ok"/>
    <s v="M"/>
    <s v="Menšíková Lenka, 1973"/>
    <s v="TC Dvořák České Budějovice"/>
  </r>
  <r>
    <s v="2014::::"/>
    <n v="2014"/>
    <x v="0"/>
    <x v="0"/>
    <x v="244"/>
    <x v="34"/>
    <x v="52"/>
    <x v="0"/>
    <x v="0"/>
    <m/>
    <s v="ok"/>
    <s v="M"/>
    <s v="Micka Jan, 1999"/>
    <s v="-"/>
  </r>
  <r>
    <s v="2014::Dětský::13 - 14::Z::11"/>
    <n v="2014"/>
    <x v="2"/>
    <x v="55"/>
    <x v="245"/>
    <x v="10"/>
    <x v="52"/>
    <x v="1"/>
    <x v="11"/>
    <m/>
    <s v="ok"/>
    <s v="M"/>
    <s v="Micková Tereza, 2001"/>
    <s v="-"/>
  </r>
  <r>
    <s v="2014::::"/>
    <n v="2014"/>
    <x v="0"/>
    <x v="0"/>
    <x v="246"/>
    <x v="2"/>
    <x v="106"/>
    <x v="0"/>
    <x v="0"/>
    <m/>
    <s v="ok"/>
    <s v="M"/>
    <s v="Mihalik David, 1996"/>
    <s v="-"/>
  </r>
  <r>
    <s v="2014::::"/>
    <n v="2014"/>
    <x v="0"/>
    <x v="0"/>
    <x v="247"/>
    <x v="25"/>
    <x v="106"/>
    <x v="0"/>
    <x v="0"/>
    <m/>
    <s v="ok"/>
    <s v="M"/>
    <s v="Mihalik Zdeněk, 1991"/>
    <s v="-"/>
  </r>
  <r>
    <s v="2014::::"/>
    <n v="2014"/>
    <x v="0"/>
    <x v="0"/>
    <x v="248"/>
    <x v="22"/>
    <x v="77"/>
    <x v="1"/>
    <x v="0"/>
    <m/>
    <s v="ok"/>
    <s v="M"/>
    <s v="Michálková Martina, 1976"/>
    <s v="TC Dvořák České Budějovice 2"/>
  </r>
  <r>
    <s v="2014::::"/>
    <n v="2014"/>
    <x v="0"/>
    <x v="0"/>
    <x v="249"/>
    <x v="7"/>
    <x v="107"/>
    <x v="1"/>
    <x v="0"/>
    <m/>
    <s v="ok"/>
    <s v="M"/>
    <s v="Michalková Nikolka, 2000"/>
    <s v="-"/>
  </r>
  <r>
    <s v="2014::Hlavní závod::18"/>
    <n v="2014"/>
    <x v="1"/>
    <x v="43"/>
    <x v="250"/>
    <x v="51"/>
    <x v="108"/>
    <x v="0"/>
    <x v="4"/>
    <m/>
    <s v="ok"/>
    <s v="M"/>
    <s v="Mikolášek Arnošt, 1965"/>
    <s v="Nákří"/>
  </r>
  <r>
    <s v="2014::Dětský::08 - 10::M::78"/>
    <n v="2014"/>
    <x v="2"/>
    <x v="56"/>
    <x v="251"/>
    <x v="8"/>
    <x v="32"/>
    <x v="0"/>
    <x v="6"/>
    <m/>
    <s v="ok"/>
    <s v="M"/>
    <s v="Mikšl Martin, 2006"/>
    <s v="-"/>
  </r>
  <r>
    <s v="2014::Běh starosty::22"/>
    <n v="2014"/>
    <x v="3"/>
    <x v="57"/>
    <x v="252"/>
    <x v="34"/>
    <x v="109"/>
    <x v="0"/>
    <x v="5"/>
    <m/>
    <s v="ok"/>
    <s v="M"/>
    <s v="Mikšl Miroslav, 1999"/>
    <s v="-"/>
  </r>
  <r>
    <s v="2014::Hlavní závod::19"/>
    <n v="2014"/>
    <x v="1"/>
    <x v="58"/>
    <x v="253"/>
    <x v="21"/>
    <x v="110"/>
    <x v="0"/>
    <x v="4"/>
    <m/>
    <s v="ok"/>
    <s v="M"/>
    <s v="Mikšl Rostislav, 1972"/>
    <s v="King team"/>
  </r>
  <r>
    <s v="2014::Dětský::08 - 10::M::60"/>
    <n v="2014"/>
    <x v="2"/>
    <x v="59"/>
    <x v="253"/>
    <x v="3"/>
    <x v="32"/>
    <x v="0"/>
    <x v="6"/>
    <m/>
    <s v="ok"/>
    <s v="M"/>
    <s v="Mikšl Rostislav, 2005"/>
    <s v="-"/>
  </r>
  <r>
    <s v="2014::Hlavní závod::20"/>
    <n v="2014"/>
    <x v="1"/>
    <x v="7"/>
    <x v="254"/>
    <x v="58"/>
    <x v="111"/>
    <x v="0"/>
    <x v="8"/>
    <m/>
    <s v="ok"/>
    <s v="M"/>
    <s v="Mikšovský Zdeněk, 1945"/>
    <s v="AK Včelná"/>
  </r>
  <r>
    <s v="2014::::"/>
    <n v="2014"/>
    <x v="0"/>
    <x v="0"/>
    <x v="255"/>
    <x v="31"/>
    <x v="41"/>
    <x v="1"/>
    <x v="0"/>
    <m/>
    <s v="ok"/>
    <s v="M"/>
    <s v="Mladá Dominika, 1987"/>
    <s v="-"/>
  </r>
  <r>
    <s v="2014::::"/>
    <n v="2014"/>
    <x v="0"/>
    <x v="0"/>
    <x v="256"/>
    <x v="49"/>
    <x v="31"/>
    <x v="0"/>
    <x v="0"/>
    <m/>
    <s v="ok"/>
    <s v="M"/>
    <s v="Mondek Josef, 1966"/>
    <s v="-"/>
  </r>
  <r>
    <s v="2014::::"/>
    <n v="2014"/>
    <x v="0"/>
    <x v="0"/>
    <x v="257"/>
    <x v="17"/>
    <x v="56"/>
    <x v="0"/>
    <x v="0"/>
    <m/>
    <s v="ok"/>
    <s v="M"/>
    <s v="Mora Bedřich, 1971"/>
    <s v="-"/>
  </r>
  <r>
    <s v="2014::::"/>
    <n v="2014"/>
    <x v="0"/>
    <x v="0"/>
    <x v="258"/>
    <x v="8"/>
    <x v="19"/>
    <x v="1"/>
    <x v="0"/>
    <m/>
    <s v="ok"/>
    <s v="M"/>
    <s v="Moravcová Nela, 2006"/>
    <s v="-"/>
  </r>
  <r>
    <s v="2014::::"/>
    <n v="2014"/>
    <x v="0"/>
    <x v="0"/>
    <x v="259"/>
    <x v="37"/>
    <x v="19"/>
    <x v="1"/>
    <x v="0"/>
    <m/>
    <s v="ok"/>
    <s v="M"/>
    <s v="Moravcová Petra, 1978"/>
    <s v="-"/>
  </r>
  <r>
    <s v="2014::::"/>
    <n v="2014"/>
    <x v="0"/>
    <x v="0"/>
    <x v="260"/>
    <x v="7"/>
    <x v="7"/>
    <x v="1"/>
    <x v="0"/>
    <m/>
    <s v="ok"/>
    <s v="M"/>
    <s v="Morová Petra, 2000"/>
    <s v="-"/>
  </r>
  <r>
    <s v="2014::Dětský::11 - 12::M::5"/>
    <n v="2014"/>
    <x v="2"/>
    <x v="60"/>
    <x v="261"/>
    <x v="6"/>
    <x v="41"/>
    <x v="0"/>
    <x v="9"/>
    <m/>
    <s v="ok"/>
    <s v="M"/>
    <s v="Mottl Pavel, 2003"/>
    <s v="-"/>
  </r>
  <r>
    <s v="2014::::"/>
    <n v="2014"/>
    <x v="0"/>
    <x v="0"/>
    <x v="262"/>
    <x v="48"/>
    <x v="6"/>
    <x v="0"/>
    <x v="0"/>
    <m/>
    <s v="ok"/>
    <s v="M"/>
    <s v="Mražík Karel, 1959"/>
    <s v="-"/>
  </r>
  <r>
    <s v="2014::Dětský::11 - 12::M::44"/>
    <n v="2014"/>
    <x v="2"/>
    <x v="61"/>
    <x v="263"/>
    <x v="6"/>
    <x v="52"/>
    <x v="0"/>
    <x v="9"/>
    <m/>
    <s v="ok"/>
    <s v="M"/>
    <s v="Mrzena Pavel, 2003"/>
    <s v="-"/>
  </r>
  <r>
    <s v="2014::::"/>
    <n v="2014"/>
    <x v="0"/>
    <x v="0"/>
    <x v="264"/>
    <x v="7"/>
    <x v="7"/>
    <x v="1"/>
    <x v="0"/>
    <m/>
    <s v="ok"/>
    <s v="N"/>
    <s v="Německá Dominika, 2000"/>
    <s v="-"/>
  </r>
  <r>
    <s v="2014::Běh starosty::5"/>
    <n v="2014"/>
    <x v="3"/>
    <x v="60"/>
    <x v="265"/>
    <x v="12"/>
    <x v="112"/>
    <x v="1"/>
    <x v="5"/>
    <m/>
    <s v="ok"/>
    <s v="N"/>
    <s v="Německá Klára, 1994"/>
    <s v="-"/>
  </r>
  <r>
    <s v="2014::Běh starosty::6"/>
    <n v="2014"/>
    <x v="3"/>
    <x v="12"/>
    <x v="266"/>
    <x v="6"/>
    <x v="7"/>
    <x v="0"/>
    <x v="5"/>
    <m/>
    <s v="ok"/>
    <s v="N"/>
    <s v="Německý Olda, 2003"/>
    <s v="-"/>
  </r>
  <r>
    <s v="2014::::"/>
    <n v="2014"/>
    <x v="0"/>
    <x v="0"/>
    <x v="267"/>
    <x v="49"/>
    <x v="113"/>
    <x v="1"/>
    <x v="0"/>
    <m/>
    <s v="ok"/>
    <s v="N"/>
    <s v="Něncová Monika, 1966"/>
    <s v="-"/>
  </r>
  <r>
    <s v="2014::Hlavní závod::67"/>
    <n v="2014"/>
    <x v="1"/>
    <x v="62"/>
    <x v="268"/>
    <x v="41"/>
    <x v="114"/>
    <x v="0"/>
    <x v="4"/>
    <m/>
    <s v="ok"/>
    <s v="N"/>
    <s v="Neubauer Petr, 1974"/>
    <s v="-"/>
  </r>
  <r>
    <s v="2014::Hlavní závod::42"/>
    <n v="2014"/>
    <x v="1"/>
    <x v="63"/>
    <x v="269"/>
    <x v="9"/>
    <x v="115"/>
    <x v="0"/>
    <x v="1"/>
    <m/>
    <s v="ok"/>
    <s v="N"/>
    <s v="Nosál Petr, 1982"/>
    <s v="-"/>
  </r>
  <r>
    <s v="2014::Hlavní závod::90"/>
    <n v="2014"/>
    <x v="1"/>
    <x v="64"/>
    <x v="270"/>
    <x v="20"/>
    <x v="32"/>
    <x v="0"/>
    <x v="7"/>
    <m/>
    <s v="ok"/>
    <s v="N"/>
    <s v="Novák Jaroslav, 1964"/>
    <s v="SK Čtyři Dvory České Budějovice"/>
  </r>
  <r>
    <s v="2014::::"/>
    <n v="2014"/>
    <x v="0"/>
    <x v="0"/>
    <x v="271"/>
    <x v="3"/>
    <x v="7"/>
    <x v="0"/>
    <x v="0"/>
    <m/>
    <s v="ok"/>
    <s v="N"/>
    <s v="Novák Martin, 2005"/>
    <s v="-"/>
  </r>
  <r>
    <s v="2014::::"/>
    <n v="2014"/>
    <x v="0"/>
    <x v="0"/>
    <x v="272"/>
    <x v="8"/>
    <x v="7"/>
    <x v="0"/>
    <x v="0"/>
    <m/>
    <s v="ok"/>
    <s v="N"/>
    <s v="Novák Michal, 2006"/>
    <s v="-"/>
  </r>
  <r>
    <s v="2014::::"/>
    <n v="2014"/>
    <x v="0"/>
    <x v="0"/>
    <x v="273"/>
    <x v="2"/>
    <x v="116"/>
    <x v="0"/>
    <x v="0"/>
    <m/>
    <s v="ok"/>
    <s v="N"/>
    <s v="Novák Patrik, 1996"/>
    <s v="TJ Nová Včelnice"/>
  </r>
  <r>
    <s v="2014::::"/>
    <n v="2014"/>
    <x v="0"/>
    <x v="0"/>
    <x v="274"/>
    <x v="0"/>
    <x v="98"/>
    <x v="1"/>
    <x v="0"/>
    <m/>
    <s v="ok"/>
    <s v="N"/>
    <s v="Nováková Adéla, 2008"/>
    <s v="-"/>
  </r>
  <r>
    <s v="2014::::"/>
    <n v="2014"/>
    <x v="0"/>
    <x v="0"/>
    <x v="275"/>
    <x v="10"/>
    <x v="46"/>
    <x v="1"/>
    <x v="0"/>
    <m/>
    <s v="ok"/>
    <s v="N"/>
    <s v="Nováková Alena, 2001"/>
    <s v="-"/>
  </r>
  <r>
    <s v="2014::::"/>
    <n v="2014"/>
    <x v="0"/>
    <x v="0"/>
    <x v="276"/>
    <x v="40"/>
    <x v="80"/>
    <x v="1"/>
    <x v="0"/>
    <m/>
    <s v="ok"/>
    <s v="N"/>
    <s v="Nováková Kateřina, 2009"/>
    <s v="-"/>
  </r>
  <r>
    <s v="2014::Dětský::08 - 10::Z::76"/>
    <n v="2014"/>
    <x v="2"/>
    <x v="28"/>
    <x v="277"/>
    <x v="8"/>
    <x v="7"/>
    <x v="1"/>
    <x v="6"/>
    <m/>
    <s v="ok"/>
    <s v="N"/>
    <s v="Nováková Kristýna, 2006"/>
    <s v="-"/>
  </r>
  <r>
    <s v="2014::::"/>
    <n v="2014"/>
    <x v="0"/>
    <x v="0"/>
    <x v="278"/>
    <x v="18"/>
    <x v="98"/>
    <x v="1"/>
    <x v="0"/>
    <m/>
    <s v="ok"/>
    <s v="N"/>
    <s v="Nováková Lenka, 1979"/>
    <s v="-"/>
  </r>
  <r>
    <s v="2014::::"/>
    <n v="2014"/>
    <x v="0"/>
    <x v="0"/>
    <x v="279"/>
    <x v="6"/>
    <x v="7"/>
    <x v="1"/>
    <x v="0"/>
    <m/>
    <s v="ok"/>
    <s v="N"/>
    <s v="Nováková Markéta, 2003"/>
    <s v="-"/>
  </r>
  <r>
    <s v="2014::::"/>
    <n v="2014"/>
    <x v="0"/>
    <x v="0"/>
    <x v="279"/>
    <x v="8"/>
    <x v="7"/>
    <x v="1"/>
    <x v="0"/>
    <m/>
    <s v="ok"/>
    <s v="N"/>
    <s v="Nováková Markéta, 2006"/>
    <s v="-"/>
  </r>
  <r>
    <s v="2014::::"/>
    <n v="2014"/>
    <x v="0"/>
    <x v="0"/>
    <x v="280"/>
    <x v="24"/>
    <x v="41"/>
    <x v="1"/>
    <x v="0"/>
    <m/>
    <s v="ok"/>
    <s v="N"/>
    <s v="Nováková Nikola, 1997"/>
    <s v="-"/>
  </r>
  <r>
    <s v="2014::::"/>
    <n v="2014"/>
    <x v="0"/>
    <x v="0"/>
    <x v="281"/>
    <x v="24"/>
    <x v="4"/>
    <x v="1"/>
    <x v="0"/>
    <m/>
    <s v="ok"/>
    <s v="N"/>
    <s v="Nováková Nikolka, 1997"/>
    <s v="-"/>
  </r>
  <r>
    <s v="2014::::"/>
    <n v="2014"/>
    <x v="0"/>
    <x v="0"/>
    <x v="282"/>
    <x v="6"/>
    <x v="0"/>
    <x v="1"/>
    <x v="0"/>
    <m/>
    <s v="ok"/>
    <s v="N"/>
    <s v="Nováková Týnka, 2003"/>
    <s v="-"/>
  </r>
  <r>
    <s v="2014::Hlavní závod::78"/>
    <n v="2014"/>
    <x v="1"/>
    <x v="56"/>
    <x v="283"/>
    <x v="22"/>
    <x v="117"/>
    <x v="0"/>
    <x v="1"/>
    <m/>
    <s v="ok"/>
    <s v="N"/>
    <s v="Nový Lukáš, 1976"/>
    <s v="-"/>
  </r>
  <r>
    <s v="2014::::"/>
    <n v="2014"/>
    <x v="0"/>
    <x v="0"/>
    <x v="284"/>
    <x v="48"/>
    <x v="118"/>
    <x v="0"/>
    <x v="0"/>
    <m/>
    <s v="ok"/>
    <s v="O"/>
    <s v="Olšjak Ladislav, 1959"/>
    <s v="GW Plavsko"/>
  </r>
  <r>
    <s v="2014::Hlavní závod::83"/>
    <n v="2014"/>
    <x v="1"/>
    <x v="65"/>
    <x v="285"/>
    <x v="42"/>
    <x v="6"/>
    <x v="0"/>
    <x v="1"/>
    <m/>
    <s v="ok"/>
    <s v="O"/>
    <s v="Ondřej Tomáš, 1988"/>
    <s v="-"/>
  </r>
  <r>
    <s v="2014::::"/>
    <n v="2014"/>
    <x v="0"/>
    <x v="0"/>
    <x v="286"/>
    <x v="4"/>
    <x v="44"/>
    <x v="1"/>
    <x v="0"/>
    <m/>
    <s v="ok"/>
    <s v="O"/>
    <s v="Oušková Andrea, 1998"/>
    <s v="-"/>
  </r>
  <r>
    <s v="2014::::"/>
    <n v="2014"/>
    <x v="0"/>
    <x v="0"/>
    <x v="287"/>
    <x v="7"/>
    <x v="6"/>
    <x v="0"/>
    <x v="0"/>
    <m/>
    <s v="ok"/>
    <s v="P"/>
    <s v="Pál Dan, 2000"/>
    <s v="-"/>
  </r>
  <r>
    <s v="2014::Hlavní závod::21"/>
    <n v="2014"/>
    <x v="1"/>
    <x v="66"/>
    <x v="288"/>
    <x v="46"/>
    <x v="119"/>
    <x v="0"/>
    <x v="4"/>
    <m/>
    <s v="ok"/>
    <s v="P"/>
    <s v="Paleček Vladimír, 1973"/>
    <s v="TJ Doudleby"/>
  </r>
  <r>
    <s v="2014::::"/>
    <n v="2014"/>
    <x v="0"/>
    <x v="0"/>
    <x v="289"/>
    <x v="55"/>
    <x v="120"/>
    <x v="0"/>
    <x v="0"/>
    <m/>
    <s v="ok"/>
    <s v="P"/>
    <s v="Palivec David, 1984"/>
    <s v="-"/>
  </r>
  <r>
    <s v="2014::Hlavní závod::55"/>
    <n v="2014"/>
    <x v="1"/>
    <x v="67"/>
    <x v="290"/>
    <x v="59"/>
    <x v="92"/>
    <x v="0"/>
    <x v="10"/>
    <m/>
    <s v="ok"/>
    <s v="P"/>
    <s v="Palkovič Vladislav, 1939"/>
    <s v="BOBO Větřní"/>
  </r>
  <r>
    <s v="2014::::"/>
    <n v="2014"/>
    <x v="0"/>
    <x v="0"/>
    <x v="291"/>
    <x v="14"/>
    <x v="6"/>
    <x v="0"/>
    <x v="0"/>
    <m/>
    <s v="ok"/>
    <s v="P"/>
    <s v="Papoušek Lukáš, 1990"/>
    <s v="-"/>
  </r>
  <r>
    <s v="2014::::"/>
    <n v="2014"/>
    <x v="0"/>
    <x v="0"/>
    <x v="292"/>
    <x v="12"/>
    <x v="40"/>
    <x v="0"/>
    <x v="0"/>
    <m/>
    <s v="ok"/>
    <s v="P"/>
    <s v="Papoušek Petr, 1994"/>
    <s v="-"/>
  </r>
  <r>
    <s v="2014::Běh starosty::28"/>
    <n v="2014"/>
    <x v="3"/>
    <x v="68"/>
    <x v="292"/>
    <x v="12"/>
    <x v="71"/>
    <x v="0"/>
    <x v="5"/>
    <m/>
    <s v="ok"/>
    <s v="P"/>
    <s v="Papoušek Petr, 1994"/>
    <s v="-"/>
  </r>
  <r>
    <s v="2014::::"/>
    <n v="2014"/>
    <x v="0"/>
    <x v="0"/>
    <x v="293"/>
    <x v="10"/>
    <x v="7"/>
    <x v="0"/>
    <x v="0"/>
    <m/>
    <s v="ok"/>
    <s v="P"/>
    <s v="Pastier Denis, 2001"/>
    <s v="-"/>
  </r>
  <r>
    <s v="2014::Dětský::08 - 10::M::98"/>
    <n v="2014"/>
    <x v="2"/>
    <x v="31"/>
    <x v="294"/>
    <x v="15"/>
    <x v="7"/>
    <x v="0"/>
    <x v="6"/>
    <m/>
    <s v="ok"/>
    <s v="P"/>
    <s v="Pastier Erik, 2004"/>
    <s v="-"/>
  </r>
  <r>
    <s v="2014::Hlavní závod::11"/>
    <n v="2014"/>
    <x v="1"/>
    <x v="55"/>
    <x v="295"/>
    <x v="46"/>
    <x v="121"/>
    <x v="0"/>
    <x v="4"/>
    <m/>
    <s v="ok"/>
    <s v="P"/>
    <s v="Pavienský Radek, 1973"/>
    <s v="-"/>
  </r>
  <r>
    <s v="2014::::"/>
    <n v="2014"/>
    <x v="0"/>
    <x v="0"/>
    <x v="296"/>
    <x v="37"/>
    <x v="98"/>
    <x v="0"/>
    <x v="0"/>
    <m/>
    <s v="ok"/>
    <s v="P"/>
    <s v="Pešula Marek, 1978"/>
    <s v="-"/>
  </r>
  <r>
    <s v="2014::Hlavní závod::97"/>
    <n v="2014"/>
    <x v="1"/>
    <x v="69"/>
    <x v="297"/>
    <x v="20"/>
    <x v="122"/>
    <x v="0"/>
    <x v="7"/>
    <m/>
    <s v="ok"/>
    <s v="P"/>
    <s v="Petrou Jan, 1964"/>
    <s v="-"/>
  </r>
  <r>
    <s v="2014::::"/>
    <n v="2014"/>
    <x v="0"/>
    <x v="0"/>
    <x v="298"/>
    <x v="15"/>
    <x v="41"/>
    <x v="1"/>
    <x v="0"/>
    <m/>
    <s v="ok"/>
    <s v="P"/>
    <s v="Petroušková Zuzana, 2004"/>
    <s v="-"/>
  </r>
  <r>
    <s v="2014::::"/>
    <n v="2014"/>
    <x v="0"/>
    <x v="0"/>
    <x v="299"/>
    <x v="41"/>
    <x v="1"/>
    <x v="0"/>
    <x v="0"/>
    <m/>
    <s v="ok"/>
    <s v="P"/>
    <s v="Pexa Martin, 1974"/>
    <s v="-"/>
  </r>
  <r>
    <s v="2014::::"/>
    <n v="2014"/>
    <x v="0"/>
    <x v="0"/>
    <x v="300"/>
    <x v="30"/>
    <x v="123"/>
    <x v="0"/>
    <x v="0"/>
    <m/>
    <s v="ok"/>
    <s v="P"/>
    <s v="Pfeiler Ivo, 1977"/>
    <s v="Písek"/>
  </r>
  <r>
    <s v="2014::Hlavní závod::64"/>
    <n v="2014"/>
    <x v="1"/>
    <x v="70"/>
    <x v="301"/>
    <x v="45"/>
    <x v="124"/>
    <x v="0"/>
    <x v="8"/>
    <m/>
    <s v="ok"/>
    <s v="P"/>
    <s v="Pillar Ladislav, 1952"/>
    <s v="Tatran Lomnice nad Lužnicí"/>
  </r>
  <r>
    <s v="2014::Hlavní závod::22"/>
    <n v="2014"/>
    <x v="1"/>
    <x v="57"/>
    <x v="302"/>
    <x v="26"/>
    <x v="21"/>
    <x v="0"/>
    <x v="4"/>
    <m/>
    <s v="ok"/>
    <s v="P"/>
    <s v="Pinl Michal, 1968"/>
    <s v="Rudolfov"/>
  </r>
  <r>
    <s v="2014::::"/>
    <n v="2014"/>
    <x v="0"/>
    <x v="0"/>
    <x v="303"/>
    <x v="14"/>
    <x v="69"/>
    <x v="0"/>
    <x v="0"/>
    <m/>
    <s v="ok"/>
    <s v="P"/>
    <s v="Píšek Jaroslav, 1990"/>
    <s v="3 L Team České Budějovice"/>
  </r>
  <r>
    <s v="2014::::"/>
    <n v="2014"/>
    <x v="0"/>
    <x v="0"/>
    <x v="304"/>
    <x v="60"/>
    <x v="41"/>
    <x v="0"/>
    <x v="0"/>
    <m/>
    <s v="ok"/>
    <s v="P"/>
    <s v="Plosz Lukáš, 1993"/>
    <s v="-"/>
  </r>
  <r>
    <s v="2014::::"/>
    <n v="2014"/>
    <x v="0"/>
    <x v="0"/>
    <x v="305"/>
    <x v="16"/>
    <x v="9"/>
    <x v="0"/>
    <x v="0"/>
    <m/>
    <s v="ok"/>
    <s v="P"/>
    <s v="Plza Jan, 2002"/>
    <s v="-"/>
  </r>
  <r>
    <s v="2014::::"/>
    <n v="2014"/>
    <x v="0"/>
    <x v="0"/>
    <x v="306"/>
    <x v="24"/>
    <x v="15"/>
    <x v="1"/>
    <x v="0"/>
    <m/>
    <s v="ok"/>
    <s v="P"/>
    <s v="Plzová Hana, 1997"/>
    <s v="-"/>
  </r>
  <r>
    <s v="2014::Dětský::15 - 16::M::60"/>
    <n v="2014"/>
    <x v="2"/>
    <x v="59"/>
    <x v="307"/>
    <x v="4"/>
    <x v="6"/>
    <x v="0"/>
    <x v="2"/>
    <m/>
    <s v="ok"/>
    <s v="P"/>
    <s v="Polák Jiří, 1998"/>
    <s v="-"/>
  </r>
  <r>
    <s v="2014::::"/>
    <n v="2014"/>
    <x v="0"/>
    <x v="0"/>
    <x v="308"/>
    <x v="15"/>
    <x v="80"/>
    <x v="0"/>
    <x v="0"/>
    <m/>
    <s v="ok"/>
    <s v="P"/>
    <s v="Polák Ondřej, 2004"/>
    <s v="-"/>
  </r>
  <r>
    <s v="2014::Hlavní závod::10"/>
    <n v="2014"/>
    <x v="1"/>
    <x v="71"/>
    <x v="309"/>
    <x v="27"/>
    <x v="125"/>
    <x v="1"/>
    <x v="1"/>
    <m/>
    <s v="ok"/>
    <s v="P"/>
    <s v="Prášková Ivana, 1975"/>
    <s v="-"/>
  </r>
  <r>
    <s v="2014::::"/>
    <n v="2014"/>
    <x v="0"/>
    <x v="0"/>
    <x v="310"/>
    <x v="27"/>
    <x v="126"/>
    <x v="1"/>
    <x v="0"/>
    <m/>
    <s v="ok"/>
    <s v="P"/>
    <s v="Procházková Ivona, 1975"/>
    <s v="-"/>
  </r>
  <r>
    <s v="2014::Hlavní závod::85"/>
    <n v="2014"/>
    <x v="1"/>
    <x v="19"/>
    <x v="311"/>
    <x v="30"/>
    <x v="70"/>
    <x v="0"/>
    <x v="1"/>
    <m/>
    <s v="ok"/>
    <s v="P"/>
    <s v="Průcha Jakub, 1977"/>
    <s v="Orlando Bananas"/>
  </r>
  <r>
    <s v="2014::Běh starosty::19"/>
    <n v="2014"/>
    <x v="3"/>
    <x v="58"/>
    <x v="312"/>
    <x v="4"/>
    <x v="8"/>
    <x v="0"/>
    <x v="5"/>
    <m/>
    <s v="ok"/>
    <s v="P"/>
    <s v="Průcha Josef, 1998"/>
    <s v="-"/>
  </r>
  <r>
    <s v="2014::::"/>
    <n v="2014"/>
    <x v="0"/>
    <x v="0"/>
    <x v="313"/>
    <x v="40"/>
    <x v="127"/>
    <x v="0"/>
    <x v="0"/>
    <m/>
    <s v="ok"/>
    <s v="P"/>
    <s v="Purkrábek Lukáš, 2009"/>
    <s v="-"/>
  </r>
  <r>
    <s v="2014::Hlavní závod::49"/>
    <n v="2014"/>
    <x v="1"/>
    <x v="72"/>
    <x v="314"/>
    <x v="59"/>
    <x v="24"/>
    <x v="0"/>
    <x v="10"/>
    <m/>
    <s v="ok"/>
    <s v="P"/>
    <s v="Putschögl Jaroslav, 1939"/>
    <s v="Atletika Písek"/>
  </r>
  <r>
    <s v="2014::::"/>
    <n v="2014"/>
    <x v="0"/>
    <x v="0"/>
    <x v="315"/>
    <x v="7"/>
    <x v="10"/>
    <x v="0"/>
    <x v="0"/>
    <m/>
    <s v="ok"/>
    <s v="R"/>
    <s v="Rada Josef, 2000"/>
    <s v="-"/>
  </r>
  <r>
    <s v="2014::::"/>
    <n v="2014"/>
    <x v="0"/>
    <x v="0"/>
    <x v="316"/>
    <x v="15"/>
    <x v="41"/>
    <x v="1"/>
    <x v="0"/>
    <m/>
    <s v="ok"/>
    <s v="R"/>
    <s v="Radová Adéla, 2004"/>
    <s v="-"/>
  </r>
  <r>
    <s v="2014::::"/>
    <n v="2014"/>
    <x v="0"/>
    <x v="0"/>
    <x v="317"/>
    <x v="34"/>
    <x v="41"/>
    <x v="1"/>
    <x v="0"/>
    <m/>
    <s v="ok"/>
    <s v="R"/>
    <s v="Radová Kristýna, 1999"/>
    <s v="-"/>
  </r>
  <r>
    <s v="2014::Hlavní závod::23"/>
    <n v="2014"/>
    <x v="1"/>
    <x v="73"/>
    <x v="318"/>
    <x v="31"/>
    <x v="128"/>
    <x v="1"/>
    <x v="1"/>
    <m/>
    <s v="ok"/>
    <s v="R"/>
    <s v="Rechtoriková Linda, 1987"/>
    <s v="ŠSK Borotín"/>
  </r>
  <r>
    <s v="2014::::"/>
    <n v="2014"/>
    <x v="0"/>
    <x v="0"/>
    <x v="319"/>
    <x v="23"/>
    <x v="114"/>
    <x v="0"/>
    <x v="0"/>
    <m/>
    <s v="ok"/>
    <s v="R"/>
    <s v="Richtr Zdeněk, 1969"/>
    <s v="-"/>
  </r>
  <r>
    <s v="2014::Hlavní závod::47"/>
    <n v="2014"/>
    <x v="1"/>
    <x v="45"/>
    <x v="320"/>
    <x v="48"/>
    <x v="24"/>
    <x v="0"/>
    <x v="7"/>
    <m/>
    <s v="ok"/>
    <s v="R"/>
    <s v="Rodina Bohuslav, 1959"/>
    <s v="Atletika Písek"/>
  </r>
  <r>
    <s v="2014::Hlavní závod::24"/>
    <n v="2014"/>
    <x v="1"/>
    <x v="30"/>
    <x v="321"/>
    <x v="48"/>
    <x v="129"/>
    <x v="0"/>
    <x v="7"/>
    <m/>
    <s v="ok"/>
    <s v="R"/>
    <s v="Rokos Ivan, 1959"/>
    <s v="TJ Jiskra Třeboň"/>
  </r>
  <r>
    <s v="2014::::"/>
    <n v="2014"/>
    <x v="0"/>
    <x v="0"/>
    <x v="322"/>
    <x v="3"/>
    <x v="130"/>
    <x v="1"/>
    <x v="0"/>
    <m/>
    <s v="ok"/>
    <s v="R"/>
    <s v="Rozmušová Michaela, 2005"/>
    <s v="-"/>
  </r>
  <r>
    <s v="2014::Hlavní závod::25"/>
    <n v="2014"/>
    <x v="1"/>
    <x v="74"/>
    <x v="323"/>
    <x v="22"/>
    <x v="8"/>
    <x v="0"/>
    <x v="1"/>
    <m/>
    <s v="ok"/>
    <s v="R"/>
    <s v="Růžička Jindřich, 1976"/>
    <s v="Sokol ČB"/>
  </r>
  <r>
    <s v="2014::::"/>
    <n v="2014"/>
    <x v="0"/>
    <x v="0"/>
    <x v="324"/>
    <x v="45"/>
    <x v="131"/>
    <x v="0"/>
    <x v="0"/>
    <m/>
    <s v="ok"/>
    <s v="R"/>
    <s v="Růžička Karel, 1952"/>
    <s v="-"/>
  </r>
  <r>
    <s v="2014::Hlavní závod::39"/>
    <n v="2014"/>
    <x v="1"/>
    <x v="75"/>
    <x v="325"/>
    <x v="2"/>
    <x v="132"/>
    <x v="0"/>
    <x v="1"/>
    <m/>
    <s v="ok"/>
    <s v="R"/>
    <s v="Rybka Vojtěch, 1996"/>
    <s v="-"/>
  </r>
  <r>
    <s v="2014::::"/>
    <n v="2014"/>
    <x v="0"/>
    <x v="0"/>
    <x v="326"/>
    <x v="60"/>
    <x v="41"/>
    <x v="0"/>
    <x v="0"/>
    <m/>
    <s v="ok"/>
    <s v="S"/>
    <s v="Salva Petr, 1993"/>
    <s v="-"/>
  </r>
  <r>
    <s v="2014::::"/>
    <n v="2014"/>
    <x v="0"/>
    <x v="0"/>
    <x v="327"/>
    <x v="2"/>
    <x v="41"/>
    <x v="1"/>
    <x v="0"/>
    <m/>
    <s v="ok"/>
    <s v="S"/>
    <s v="Salvová Marcela, 1996"/>
    <s v="-"/>
  </r>
  <r>
    <s v="2014::Běh starosty::25"/>
    <n v="2014"/>
    <x v="3"/>
    <x v="74"/>
    <x v="328"/>
    <x v="35"/>
    <x v="41"/>
    <x v="0"/>
    <x v="5"/>
    <m/>
    <s v="ok"/>
    <s v="S"/>
    <s v="Sedláček Petr, 1989"/>
    <s v="-"/>
  </r>
  <r>
    <s v="2014::::"/>
    <n v="2014"/>
    <x v="0"/>
    <x v="0"/>
    <x v="329"/>
    <x v="24"/>
    <x v="6"/>
    <x v="1"/>
    <x v="0"/>
    <m/>
    <s v="ok"/>
    <s v="S"/>
    <s v="Sedláčková Jiřina, 1997"/>
    <s v="-"/>
  </r>
  <r>
    <s v="2014::Hlavní závod::57"/>
    <n v="2014"/>
    <x v="1"/>
    <x v="76"/>
    <x v="330"/>
    <x v="27"/>
    <x v="133"/>
    <x v="0"/>
    <x v="1"/>
    <m/>
    <s v="ok"/>
    <s v="S"/>
    <s v="Sedlák Petr, 1975"/>
    <s v="-"/>
  </r>
  <r>
    <s v="2014::::"/>
    <n v="2014"/>
    <x v="0"/>
    <x v="0"/>
    <x v="331"/>
    <x v="21"/>
    <x v="134"/>
    <x v="0"/>
    <x v="0"/>
    <m/>
    <s v="ok"/>
    <s v="S"/>
    <s v="Selinger Stephan, 1972"/>
    <s v="-"/>
  </r>
  <r>
    <s v="2014::::"/>
    <n v="2014"/>
    <x v="0"/>
    <x v="0"/>
    <x v="332"/>
    <x v="16"/>
    <x v="7"/>
    <x v="0"/>
    <x v="0"/>
    <m/>
    <s v="ok"/>
    <s v="S"/>
    <s v="Sezemský Josef, 2002"/>
    <s v="-"/>
  </r>
  <r>
    <s v="2014::::"/>
    <n v="2014"/>
    <x v="0"/>
    <x v="0"/>
    <x v="333"/>
    <x v="43"/>
    <x v="126"/>
    <x v="0"/>
    <x v="0"/>
    <m/>
    <s v="ok"/>
    <s v="S"/>
    <s v="Scheinherr Jiří, 1951"/>
    <s v="-"/>
  </r>
  <r>
    <s v="2014::::"/>
    <n v="2014"/>
    <x v="0"/>
    <x v="0"/>
    <x v="334"/>
    <x v="39"/>
    <x v="135"/>
    <x v="0"/>
    <x v="0"/>
    <m/>
    <s v="ok"/>
    <s v="S"/>
    <s v="Schwarz Leo, 1967"/>
    <s v="-"/>
  </r>
  <r>
    <s v="2014::::"/>
    <n v="2014"/>
    <x v="0"/>
    <x v="0"/>
    <x v="335"/>
    <x v="34"/>
    <x v="136"/>
    <x v="1"/>
    <x v="0"/>
    <m/>
    <s v="ok"/>
    <s v="S"/>
    <s v="Schwarzová Johana, 1999"/>
    <s v="-"/>
  </r>
  <r>
    <s v="2014::::"/>
    <n v="2014"/>
    <x v="0"/>
    <x v="0"/>
    <x v="336"/>
    <x v="8"/>
    <x v="137"/>
    <x v="0"/>
    <x v="0"/>
    <m/>
    <s v="ok"/>
    <s v="S"/>
    <s v="Simbartl Eduard, 2006"/>
    <s v="-"/>
  </r>
  <r>
    <s v="2014::::"/>
    <n v="2014"/>
    <x v="0"/>
    <x v="0"/>
    <x v="337"/>
    <x v="26"/>
    <x v="137"/>
    <x v="0"/>
    <x v="0"/>
    <m/>
    <s v="ok"/>
    <s v="S"/>
    <s v="Simbartl Pavel, 1968"/>
    <s v="-"/>
  </r>
  <r>
    <s v="2014::::"/>
    <n v="2014"/>
    <x v="0"/>
    <x v="0"/>
    <x v="338"/>
    <x v="17"/>
    <x v="1"/>
    <x v="0"/>
    <x v="0"/>
    <m/>
    <s v="ok"/>
    <s v="S"/>
    <s v="Sládek Daniel, 1971"/>
    <s v="-"/>
  </r>
  <r>
    <s v="2014::::"/>
    <n v="2014"/>
    <x v="0"/>
    <x v="0"/>
    <x v="339"/>
    <x v="59"/>
    <x v="138"/>
    <x v="0"/>
    <x v="0"/>
    <m/>
    <s v="ok"/>
    <s v="S"/>
    <s v="Sládek Miloslav, 1939"/>
    <s v="-"/>
  </r>
  <r>
    <s v="2014::::"/>
    <n v="2014"/>
    <x v="0"/>
    <x v="0"/>
    <x v="340"/>
    <x v="36"/>
    <x v="139"/>
    <x v="0"/>
    <x v="0"/>
    <m/>
    <s v="ok"/>
    <s v="S"/>
    <s v="Smetana Jiří, 1953"/>
    <s v="-"/>
  </r>
  <r>
    <s v="2014::::"/>
    <n v="2014"/>
    <x v="0"/>
    <x v="0"/>
    <x v="341"/>
    <x v="22"/>
    <x v="129"/>
    <x v="0"/>
    <x v="0"/>
    <m/>
    <s v="ok"/>
    <s v="S"/>
    <s v="Sodomka Milan, 1976"/>
    <s v="TJ Jiskra Třeboň"/>
  </r>
  <r>
    <s v="2014::Hlavní závod::26"/>
    <n v="2014"/>
    <x v="1"/>
    <x v="22"/>
    <x v="342"/>
    <x v="1"/>
    <x v="19"/>
    <x v="1"/>
    <x v="1"/>
    <m/>
    <s v="ok"/>
    <s v="S"/>
    <s v="Sojková Dana, 1983"/>
    <s v="-"/>
  </r>
  <r>
    <s v="2014::::"/>
    <n v="2014"/>
    <x v="0"/>
    <x v="0"/>
    <x v="343"/>
    <x v="10"/>
    <x v="4"/>
    <x v="0"/>
    <x v="0"/>
    <m/>
    <s v="ok"/>
    <s v="S"/>
    <s v="Sosna Jaroslav, 2001"/>
    <s v="-"/>
  </r>
  <r>
    <s v="2014::::"/>
    <n v="2014"/>
    <x v="0"/>
    <x v="0"/>
    <x v="344"/>
    <x v="36"/>
    <x v="140"/>
    <x v="0"/>
    <x v="0"/>
    <m/>
    <s v="ok"/>
    <s v="S"/>
    <s v="Souček Milan, 1953"/>
    <s v="Sokol Plavsko"/>
  </r>
  <r>
    <s v="2014::::"/>
    <n v="2014"/>
    <x v="0"/>
    <x v="0"/>
    <x v="345"/>
    <x v="16"/>
    <x v="7"/>
    <x v="0"/>
    <x v="0"/>
    <m/>
    <s v="ok"/>
    <s v="S"/>
    <s v="Souka Pavel, 2002"/>
    <s v="-"/>
  </r>
  <r>
    <s v="2014::::"/>
    <n v="2014"/>
    <x v="0"/>
    <x v="0"/>
    <x v="346"/>
    <x v="31"/>
    <x v="141"/>
    <x v="0"/>
    <x v="0"/>
    <m/>
    <s v="ok"/>
    <s v="S"/>
    <s v="Soukup Josef, 1987"/>
    <s v="Velsprt Valenta"/>
  </r>
  <r>
    <s v="2014::::"/>
    <n v="2014"/>
    <x v="0"/>
    <x v="0"/>
    <x v="347"/>
    <x v="35"/>
    <x v="24"/>
    <x v="1"/>
    <x v="0"/>
    <m/>
    <s v="ok"/>
    <s v="S"/>
    <s v="Soukupová Valerie, 1989"/>
    <s v="Atletika Písek"/>
  </r>
  <r>
    <s v="2014::Běh starosty::21"/>
    <n v="2014"/>
    <x v="3"/>
    <x v="66"/>
    <x v="348"/>
    <x v="4"/>
    <x v="42"/>
    <x v="0"/>
    <x v="5"/>
    <m/>
    <s v="ok"/>
    <s v="S"/>
    <s v="Srch Jiří, 1998"/>
    <s v="-"/>
  </r>
  <r>
    <s v="2014::Běh starosty::8"/>
    <n v="2014"/>
    <x v="3"/>
    <x v="18"/>
    <x v="349"/>
    <x v="35"/>
    <x v="56"/>
    <x v="0"/>
    <x v="5"/>
    <s v="ok"/>
    <s v="ok"/>
    <s v="S"/>
    <s v="Staněk Martin, 1989"/>
    <s v="-"/>
  </r>
  <r>
    <s v="2014::Hlavní závod::27"/>
    <n v="2014"/>
    <x v="1"/>
    <x v="77"/>
    <x v="350"/>
    <x v="55"/>
    <x v="19"/>
    <x v="1"/>
    <x v="1"/>
    <m/>
    <s v="ok"/>
    <s v="S"/>
    <s v="Staňková Veronika, 1984"/>
    <s v="-"/>
  </r>
  <r>
    <s v="2014::::"/>
    <n v="2014"/>
    <x v="0"/>
    <x v="0"/>
    <x v="351"/>
    <x v="50"/>
    <x v="73"/>
    <x v="0"/>
    <x v="0"/>
    <m/>
    <s v="ok"/>
    <s v="S"/>
    <s v="Stárek Martin, 1957"/>
    <s v="SK E.go Šindlovy Dvory"/>
  </r>
  <r>
    <s v="2014::Hlavní závod::81"/>
    <n v="2014"/>
    <x v="1"/>
    <x v="34"/>
    <x v="352"/>
    <x v="46"/>
    <x v="142"/>
    <x v="0"/>
    <x v="4"/>
    <m/>
    <s v="ok"/>
    <s v="S"/>
    <s v="Steinbauer Jiří, 1973"/>
    <s v="-"/>
  </r>
  <r>
    <s v="2014::Běh starosty::10"/>
    <n v="2014"/>
    <x v="3"/>
    <x v="71"/>
    <x v="353"/>
    <x v="6"/>
    <x v="32"/>
    <x v="0"/>
    <x v="5"/>
    <m/>
    <s v="ok"/>
    <s v="S"/>
    <s v="Stejskal Filip, 2003"/>
    <s v="-"/>
  </r>
  <r>
    <s v="2014::Hlavní závod::28"/>
    <n v="2014"/>
    <x v="1"/>
    <x v="68"/>
    <x v="354"/>
    <x v="30"/>
    <x v="22"/>
    <x v="0"/>
    <x v="1"/>
    <m/>
    <s v="ok"/>
    <s v="S"/>
    <s v="Stejskal Ladislav, 1977"/>
    <s v="SK Čtyři Dvory České Budějovice"/>
  </r>
  <r>
    <s v="2014::Dětský::13 - 14::M::3"/>
    <n v="2014"/>
    <x v="2"/>
    <x v="9"/>
    <x v="354"/>
    <x v="10"/>
    <x v="1"/>
    <x v="0"/>
    <x v="11"/>
    <m/>
    <s v="ok"/>
    <s v="S"/>
    <s v="Stejskal Ladislav, 2001"/>
    <s v="-"/>
  </r>
  <r>
    <s v="2014::::"/>
    <n v="2014"/>
    <x v="0"/>
    <x v="0"/>
    <x v="355"/>
    <x v="38"/>
    <x v="1"/>
    <x v="0"/>
    <x v="0"/>
    <m/>
    <s v="ok"/>
    <s v="S"/>
    <s v="Stejskal Pavel, 1986"/>
    <s v="-"/>
  </r>
  <r>
    <s v="2014::::"/>
    <n v="2014"/>
    <x v="0"/>
    <x v="0"/>
    <x v="356"/>
    <x v="4"/>
    <x v="9"/>
    <x v="1"/>
    <x v="0"/>
    <m/>
    <s v="ok"/>
    <s v="S"/>
    <s v="Stýblová Jiřina, 1998"/>
    <s v="-"/>
  </r>
  <r>
    <s v="2014::::"/>
    <n v="2014"/>
    <x v="0"/>
    <x v="0"/>
    <x v="357"/>
    <x v="15"/>
    <x v="7"/>
    <x v="1"/>
    <x v="0"/>
    <m/>
    <s v="ok"/>
    <s v="S"/>
    <s v="Sučíková Jana, 2004"/>
    <s v="-"/>
  </r>
  <r>
    <s v="2014::Hlavní závod::29"/>
    <n v="2014"/>
    <x v="1"/>
    <x v="33"/>
    <x v="358"/>
    <x v="61"/>
    <x v="21"/>
    <x v="0"/>
    <x v="8"/>
    <m/>
    <s v="ok"/>
    <s v="S"/>
    <s v="Svoboda Václav, 1949"/>
    <s v="Jihočeský klub maratonců"/>
  </r>
  <r>
    <s v="2014::::"/>
    <n v="2014"/>
    <x v="0"/>
    <x v="0"/>
    <x v="359"/>
    <x v="37"/>
    <x v="143"/>
    <x v="0"/>
    <x v="0"/>
    <m/>
    <s v="ok"/>
    <s v="S"/>
    <s v="Sýkora Jaromír, 1978"/>
    <s v="-"/>
  </r>
  <r>
    <s v="2014::::"/>
    <n v="2014"/>
    <x v="0"/>
    <x v="0"/>
    <x v="360"/>
    <x v="24"/>
    <x v="8"/>
    <x v="0"/>
    <x v="0"/>
    <m/>
    <s v="ok"/>
    <s v="S"/>
    <s v="Sýkora Miroslav, 1997"/>
    <s v="-"/>
  </r>
  <r>
    <s v="2014::::"/>
    <n v="2014"/>
    <x v="0"/>
    <x v="0"/>
    <x v="361"/>
    <x v="10"/>
    <x v="8"/>
    <x v="1"/>
    <x v="0"/>
    <m/>
    <s v="ok"/>
    <s v="S"/>
    <s v="Sýkorová Eliška, 2001"/>
    <s v="-"/>
  </r>
  <r>
    <s v="2014::Hlavní závod::31"/>
    <n v="2014"/>
    <x v="1"/>
    <x v="78"/>
    <x v="362"/>
    <x v="44"/>
    <x v="144"/>
    <x v="0"/>
    <x v="1"/>
    <m/>
    <s v="ok"/>
    <s v="S"/>
    <s v="Szábo Miloš, 1981"/>
    <s v="-"/>
  </r>
  <r>
    <s v="2014::::"/>
    <n v="2014"/>
    <x v="0"/>
    <x v="0"/>
    <x v="363"/>
    <x v="42"/>
    <x v="41"/>
    <x v="0"/>
    <x v="0"/>
    <m/>
    <s v="ok"/>
    <s v="Š"/>
    <s v="Ševčík Petr, 1988"/>
    <s v="-"/>
  </r>
  <r>
    <s v="2014::Hlavní závod::48"/>
    <n v="2014"/>
    <x v="1"/>
    <x v="50"/>
    <x v="364"/>
    <x v="49"/>
    <x v="22"/>
    <x v="0"/>
    <x v="4"/>
    <m/>
    <s v="ok"/>
    <s v="Š"/>
    <s v="Šimek Miroslav, 1966"/>
    <s v="TC Dvořák České Budějovice"/>
  </r>
  <r>
    <s v="2014::::"/>
    <n v="2014"/>
    <x v="0"/>
    <x v="0"/>
    <x v="365"/>
    <x v="10"/>
    <x v="7"/>
    <x v="1"/>
    <x v="0"/>
    <m/>
    <s v="ok"/>
    <s v="Š"/>
    <s v="Šimková Irena, 2001"/>
    <s v="-"/>
  </r>
  <r>
    <s v="2014::::"/>
    <n v="2014"/>
    <x v="0"/>
    <x v="0"/>
    <x v="366"/>
    <x v="3"/>
    <x v="7"/>
    <x v="1"/>
    <x v="0"/>
    <m/>
    <s v="ok"/>
    <s v="Š"/>
    <s v="Šimková Kristýna, 2005"/>
    <s v="-"/>
  </r>
  <r>
    <s v="2014::::"/>
    <n v="2014"/>
    <x v="0"/>
    <x v="0"/>
    <x v="367"/>
    <x v="20"/>
    <x v="145"/>
    <x v="0"/>
    <x v="0"/>
    <m/>
    <s v="ok"/>
    <s v="Š"/>
    <s v="Šiška Petr, 1964"/>
    <s v="-"/>
  </r>
  <r>
    <s v="2014::::"/>
    <n v="2014"/>
    <x v="0"/>
    <x v="0"/>
    <x v="368"/>
    <x v="3"/>
    <x v="62"/>
    <x v="1"/>
    <x v="0"/>
    <m/>
    <s v="ok"/>
    <s v="Š"/>
    <s v="Škodová Aneta, 2005"/>
    <s v="-"/>
  </r>
  <r>
    <s v="2014::::"/>
    <n v="2014"/>
    <x v="0"/>
    <x v="0"/>
    <x v="369"/>
    <x v="52"/>
    <x v="146"/>
    <x v="0"/>
    <x v="0"/>
    <m/>
    <s v="ok"/>
    <s v="Š"/>
    <s v="Šlajs Štefan, 1980"/>
    <s v="-"/>
  </r>
  <r>
    <s v="2014::::"/>
    <n v="2014"/>
    <x v="0"/>
    <x v="0"/>
    <x v="370"/>
    <x v="52"/>
    <x v="6"/>
    <x v="0"/>
    <x v="0"/>
    <m/>
    <s v="ok"/>
    <s v="Š"/>
    <s v="Šlajs Štěpán, 1980"/>
    <s v="-"/>
  </r>
  <r>
    <s v="2014::::"/>
    <n v="2014"/>
    <x v="0"/>
    <x v="0"/>
    <x v="371"/>
    <x v="13"/>
    <x v="146"/>
    <x v="1"/>
    <x v="0"/>
    <m/>
    <s v="ok"/>
    <s v="Š"/>
    <s v="Šlajsová Vanesa, 2007"/>
    <s v="-"/>
  </r>
  <r>
    <s v="2014::::"/>
    <n v="2014"/>
    <x v="0"/>
    <x v="0"/>
    <x v="372"/>
    <x v="33"/>
    <x v="147"/>
    <x v="0"/>
    <x v="0"/>
    <m/>
    <s v="ok"/>
    <s v="Š"/>
    <s v="Šochman Josef, 1950"/>
    <s v="-"/>
  </r>
  <r>
    <s v="2014::Hlavní závod::70"/>
    <n v="2014"/>
    <x v="1"/>
    <x v="79"/>
    <x v="373"/>
    <x v="62"/>
    <x v="148"/>
    <x v="0"/>
    <x v="10"/>
    <m/>
    <s v="ok"/>
    <s v="Š"/>
    <s v="Šoustar Lubomír, 1941"/>
    <s v="Katastrální Úřad České Budějovice"/>
  </r>
  <r>
    <s v="2014::::"/>
    <n v="2014"/>
    <x v="0"/>
    <x v="0"/>
    <x v="374"/>
    <x v="16"/>
    <x v="7"/>
    <x v="0"/>
    <x v="0"/>
    <m/>
    <s v="ok"/>
    <s v="Š"/>
    <s v="Štiftr Pavel, 2002"/>
    <s v="-"/>
  </r>
  <r>
    <s v="2014::Dětský::11 - 12::M::52"/>
    <n v="2014"/>
    <x v="2"/>
    <x v="80"/>
    <x v="375"/>
    <x v="16"/>
    <x v="7"/>
    <x v="0"/>
    <x v="9"/>
    <m/>
    <s v="ok"/>
    <s v="Š"/>
    <s v="Štiftr Petr, 2002"/>
    <s v="-"/>
  </r>
  <r>
    <s v="2014::::"/>
    <n v="2014"/>
    <x v="0"/>
    <x v="0"/>
    <x v="376"/>
    <x v="22"/>
    <x v="131"/>
    <x v="0"/>
    <x v="0"/>
    <m/>
    <s v="ok"/>
    <s v="Š"/>
    <s v="Študlár Jiří, 1976"/>
    <s v="-"/>
  </r>
  <r>
    <s v="2014::::"/>
    <n v="2014"/>
    <x v="0"/>
    <x v="0"/>
    <x v="377"/>
    <x v="16"/>
    <x v="7"/>
    <x v="0"/>
    <x v="0"/>
    <m/>
    <s v="ok"/>
    <s v="Š"/>
    <s v="Štvrtka Pavel, 2002"/>
    <s v="-"/>
  </r>
  <r>
    <s v="2014::::"/>
    <n v="2014"/>
    <x v="0"/>
    <x v="0"/>
    <x v="378"/>
    <x v="16"/>
    <x v="7"/>
    <x v="0"/>
    <x v="0"/>
    <m/>
    <s v="ok"/>
    <s v="Š"/>
    <s v="Štvrtka Petr, 2002"/>
    <s v="-"/>
  </r>
  <r>
    <s v="2014::::"/>
    <n v="2014"/>
    <x v="0"/>
    <x v="0"/>
    <x v="379"/>
    <x v="49"/>
    <x v="17"/>
    <x v="0"/>
    <x v="0"/>
    <m/>
    <s v="ok"/>
    <s v="Š"/>
    <s v="Šustr Pavel, 1966"/>
    <s v="Liga 2000 Tábor"/>
  </r>
  <r>
    <s v="2014::::"/>
    <n v="2014"/>
    <x v="0"/>
    <x v="0"/>
    <x v="380"/>
    <x v="34"/>
    <x v="135"/>
    <x v="1"/>
    <x v="0"/>
    <m/>
    <s v="ok"/>
    <s v="Š"/>
    <s v="Švarcová Johana, 1999"/>
    <s v="-"/>
  </r>
  <r>
    <s v="2014::::"/>
    <n v="2014"/>
    <x v="0"/>
    <x v="0"/>
    <x v="381"/>
    <x v="16"/>
    <x v="41"/>
    <x v="0"/>
    <x v="0"/>
    <m/>
    <s v="ok"/>
    <s v="Š"/>
    <s v="Švec Jakub, 2002"/>
    <s v="-"/>
  </r>
  <r>
    <s v="2014::::"/>
    <n v="2014"/>
    <x v="0"/>
    <x v="0"/>
    <x v="382"/>
    <x v="10"/>
    <x v="41"/>
    <x v="1"/>
    <x v="0"/>
    <m/>
    <s v="ok"/>
    <s v="Š"/>
    <s v="Švecová Pavlína, 2001"/>
    <s v="-"/>
  </r>
  <r>
    <s v="2014::::"/>
    <n v="2014"/>
    <x v="0"/>
    <x v="0"/>
    <x v="383"/>
    <x v="28"/>
    <x v="9"/>
    <x v="1"/>
    <x v="0"/>
    <m/>
    <s v="ok"/>
    <s v="T"/>
    <s v="Táchová Petra, 1995"/>
    <s v="-"/>
  </r>
  <r>
    <s v="2014::Hlavní závod::88"/>
    <n v="2014"/>
    <x v="1"/>
    <x v="81"/>
    <x v="384"/>
    <x v="22"/>
    <x v="73"/>
    <x v="0"/>
    <x v="1"/>
    <m/>
    <s v="ok"/>
    <s v="T"/>
    <s v="Teplý Ondřej, 1976"/>
    <s v="SK E.go Šindlovy Dvory"/>
  </r>
  <r>
    <s v="2014::::"/>
    <n v="2014"/>
    <x v="0"/>
    <x v="0"/>
    <x v="385"/>
    <x v="51"/>
    <x v="149"/>
    <x v="0"/>
    <x v="0"/>
    <m/>
    <s v="ok"/>
    <s v="T"/>
    <s v="Teringl Radek, 1965"/>
    <s v="-"/>
  </r>
  <r>
    <s v="2014::::"/>
    <n v="2014"/>
    <x v="0"/>
    <x v="0"/>
    <x v="386"/>
    <x v="13"/>
    <x v="150"/>
    <x v="0"/>
    <x v="0"/>
    <m/>
    <s v="ok"/>
    <s v="T"/>
    <s v="Teringl Vojtěch, 2007"/>
    <s v="-"/>
  </r>
  <r>
    <s v="2014::::"/>
    <n v="2014"/>
    <x v="0"/>
    <x v="0"/>
    <x v="387"/>
    <x v="15"/>
    <x v="150"/>
    <x v="1"/>
    <x v="0"/>
    <m/>
    <s v="ok"/>
    <s v="T"/>
    <s v="Teringlová Vendula, 2004"/>
    <s v="-"/>
  </r>
  <r>
    <s v="2014::::"/>
    <n v="2014"/>
    <x v="0"/>
    <x v="0"/>
    <x v="388"/>
    <x v="8"/>
    <x v="151"/>
    <x v="0"/>
    <x v="0"/>
    <m/>
    <s v="ok"/>
    <s v="T"/>
    <s v="Thiel Ondřej, 2006"/>
    <s v="-"/>
  </r>
  <r>
    <s v="2014::::"/>
    <n v="2014"/>
    <x v="0"/>
    <x v="0"/>
    <x v="389"/>
    <x v="27"/>
    <x v="59"/>
    <x v="0"/>
    <x v="0"/>
    <m/>
    <s v="ok"/>
    <s v="T"/>
    <s v="Tichý Jiří, 1975"/>
    <s v="SKP České Budějovice"/>
  </r>
  <r>
    <s v="2014::::"/>
    <n v="2014"/>
    <x v="0"/>
    <x v="0"/>
    <x v="390"/>
    <x v="55"/>
    <x v="41"/>
    <x v="0"/>
    <x v="0"/>
    <m/>
    <s v="ok"/>
    <s v="T"/>
    <s v="Tichý Petr, 1984"/>
    <s v="-"/>
  </r>
  <r>
    <s v="2014::::"/>
    <n v="2014"/>
    <x v="0"/>
    <x v="0"/>
    <x v="391"/>
    <x v="50"/>
    <x v="152"/>
    <x v="0"/>
    <x v="0"/>
    <m/>
    <s v="ok"/>
    <s v="T"/>
    <s v="Tík František, 1957"/>
    <s v="-"/>
  </r>
  <r>
    <s v="2014::Hlavní závod::33"/>
    <n v="2014"/>
    <x v="1"/>
    <x v="82"/>
    <x v="392"/>
    <x v="23"/>
    <x v="1"/>
    <x v="1"/>
    <x v="1"/>
    <m/>
    <s v="ok"/>
    <s v="T"/>
    <s v="Tomášová Gabriela, 1969"/>
    <s v="České Budějovice"/>
  </r>
  <r>
    <s v="2014::::"/>
    <n v="2014"/>
    <x v="0"/>
    <x v="0"/>
    <x v="393"/>
    <x v="12"/>
    <x v="100"/>
    <x v="0"/>
    <x v="0"/>
    <m/>
    <s v="ok"/>
    <s v="T"/>
    <s v="Tomka Bartoloměj, 1994"/>
    <s v="-"/>
  </r>
  <r>
    <s v="2014::::"/>
    <n v="2014"/>
    <x v="0"/>
    <x v="0"/>
    <x v="394"/>
    <x v="10"/>
    <x v="7"/>
    <x v="1"/>
    <x v="0"/>
    <m/>
    <s v="ok"/>
    <s v="T"/>
    <s v="Toncarová Barbora, 2001"/>
    <s v="-"/>
  </r>
  <r>
    <s v="2014::::"/>
    <n v="2014"/>
    <x v="0"/>
    <x v="0"/>
    <x v="395"/>
    <x v="52"/>
    <x v="42"/>
    <x v="0"/>
    <x v="0"/>
    <m/>
    <s v="ok"/>
    <s v="T"/>
    <s v="Toul Filip, 1980"/>
    <s v="-"/>
  </r>
  <r>
    <s v="2014::::"/>
    <n v="2014"/>
    <x v="0"/>
    <x v="0"/>
    <x v="396"/>
    <x v="4"/>
    <x v="52"/>
    <x v="1"/>
    <x v="0"/>
    <m/>
    <s v="ok"/>
    <s v="T"/>
    <s v="Tovaryšová Alice, 1998"/>
    <s v="-"/>
  </r>
  <r>
    <s v="2014::::"/>
    <n v="2014"/>
    <x v="0"/>
    <x v="0"/>
    <x v="397"/>
    <x v="15"/>
    <x v="10"/>
    <x v="1"/>
    <x v="0"/>
    <m/>
    <s v="ok"/>
    <s v="T"/>
    <s v="Tresťanská Natálka, 2004"/>
    <s v="-"/>
  </r>
  <r>
    <s v="2014::::"/>
    <n v="2014"/>
    <x v="0"/>
    <x v="0"/>
    <x v="398"/>
    <x v="8"/>
    <x v="10"/>
    <x v="0"/>
    <x v="0"/>
    <m/>
    <s v="ok"/>
    <s v="T"/>
    <s v="Tresťanský Josef, 2006"/>
    <s v="-"/>
  </r>
  <r>
    <s v="2014::Hlavní závod::51"/>
    <n v="2014"/>
    <x v="1"/>
    <x v="83"/>
    <x v="399"/>
    <x v="11"/>
    <x v="59"/>
    <x v="0"/>
    <x v="7"/>
    <m/>
    <s v="ok"/>
    <s v="T"/>
    <s v="Trnka Jiří, 1963"/>
    <s v="SKP České Budějovice"/>
  </r>
  <r>
    <s v="2014::Hlavní závod::34"/>
    <n v="2014"/>
    <x v="1"/>
    <x v="84"/>
    <x v="400"/>
    <x v="11"/>
    <x v="73"/>
    <x v="0"/>
    <x v="7"/>
    <m/>
    <s v="ok"/>
    <s v="T"/>
    <s v="Tůma Jaroslav, 1963"/>
    <s v="SK E.go Šindlovy Dvory"/>
  </r>
  <r>
    <s v="2014::::"/>
    <n v="2014"/>
    <x v="0"/>
    <x v="0"/>
    <x v="401"/>
    <x v="12"/>
    <x v="41"/>
    <x v="0"/>
    <x v="0"/>
    <m/>
    <s v="ok"/>
    <s v="T"/>
    <s v="Tunhofer Jan, 1994"/>
    <s v="-"/>
  </r>
  <r>
    <s v="2014::::"/>
    <n v="2014"/>
    <x v="0"/>
    <x v="0"/>
    <x v="402"/>
    <x v="5"/>
    <x v="32"/>
    <x v="0"/>
    <x v="0"/>
    <m/>
    <s v="ok"/>
    <s v="T"/>
    <s v="Turek Jiří, 1970"/>
    <s v="-"/>
  </r>
  <r>
    <s v="2014::::"/>
    <n v="2014"/>
    <x v="0"/>
    <x v="0"/>
    <x v="403"/>
    <x v="9"/>
    <x v="102"/>
    <x v="1"/>
    <x v="0"/>
    <m/>
    <s v="ok"/>
    <s v="T"/>
    <s v="Turoňová Magdalena, 1982"/>
    <s v="MAMATU"/>
  </r>
  <r>
    <s v="2014::::"/>
    <n v="2014"/>
    <x v="0"/>
    <x v="0"/>
    <x v="404"/>
    <x v="8"/>
    <x v="153"/>
    <x v="0"/>
    <x v="0"/>
    <s v="ověřit jméno: Turz nebo Tvrz?"/>
    <s v="ok"/>
    <s v="T"/>
    <s v="Turz Jan, 2006"/>
    <s v="-"/>
  </r>
  <r>
    <s v="2014::Dětský::11 - 12::Z::15"/>
    <n v="2014"/>
    <x v="2"/>
    <x v="38"/>
    <x v="405"/>
    <x v="16"/>
    <x v="8"/>
    <x v="1"/>
    <x v="9"/>
    <m/>
    <s v="ok"/>
    <s v="T"/>
    <s v="Tvrzová Gabriela, 2002"/>
    <s v="-"/>
  </r>
  <r>
    <s v="2014::Běh starosty::16"/>
    <n v="2014"/>
    <x v="3"/>
    <x v="44"/>
    <x v="406"/>
    <x v="34"/>
    <x v="8"/>
    <x v="1"/>
    <x v="5"/>
    <m/>
    <s v="ok"/>
    <s v="T"/>
    <s v="Tvrzová Veronika, 1999"/>
    <s v="-"/>
  </r>
  <r>
    <s v="2014::Hlavní závod::5"/>
    <n v="2014"/>
    <x v="1"/>
    <x v="60"/>
    <x v="407"/>
    <x v="39"/>
    <x v="90"/>
    <x v="0"/>
    <x v="4"/>
    <m/>
    <s v="ok"/>
    <s v="U"/>
    <s v="Uhlíř Radek, 1967"/>
    <s v="-"/>
  </r>
  <r>
    <s v="2014::Hlavní závod::52"/>
    <n v="2014"/>
    <x v="1"/>
    <x v="80"/>
    <x v="408"/>
    <x v="26"/>
    <x v="1"/>
    <x v="1"/>
    <x v="1"/>
    <m/>
    <s v="ok"/>
    <s v="U"/>
    <s v="Uhlířová Barbora, 1968"/>
    <s v="-"/>
  </r>
  <r>
    <s v="2014::::"/>
    <n v="2014"/>
    <x v="0"/>
    <x v="0"/>
    <x v="409"/>
    <x v="63"/>
    <x v="154"/>
    <x v="0"/>
    <x v="0"/>
    <m/>
    <s v="ok"/>
    <s v="U"/>
    <s v="Ungerman Jan, 1961"/>
    <s v="-"/>
  </r>
  <r>
    <s v="2014::::"/>
    <n v="2014"/>
    <x v="0"/>
    <x v="0"/>
    <x v="410"/>
    <x v="21"/>
    <x v="1"/>
    <x v="0"/>
    <x v="0"/>
    <m/>
    <s v="ok"/>
    <s v="U"/>
    <s v="Urban Martin, 1972"/>
    <s v="České Budějovice"/>
  </r>
  <r>
    <s v="2014::::"/>
    <n v="2014"/>
    <x v="0"/>
    <x v="0"/>
    <x v="411"/>
    <x v="44"/>
    <x v="155"/>
    <x v="1"/>
    <x v="0"/>
    <m/>
    <s v="ok"/>
    <s v="V"/>
    <s v="Váchová Edita, 1981"/>
    <s v="-"/>
  </r>
  <r>
    <s v="2014::Hlavní závod::36"/>
    <n v="2014"/>
    <x v="1"/>
    <x v="40"/>
    <x v="412"/>
    <x v="30"/>
    <x v="81"/>
    <x v="1"/>
    <x v="1"/>
    <m/>
    <s v="ok"/>
    <s v="V"/>
    <s v="Valdová Marie, 1977"/>
    <s v="Trio Kardašova Řečice"/>
  </r>
  <r>
    <s v="2014::::"/>
    <n v="2014"/>
    <x v="0"/>
    <x v="0"/>
    <x v="413"/>
    <x v="21"/>
    <x v="70"/>
    <x v="0"/>
    <x v="0"/>
    <m/>
    <s v="ok"/>
    <s v="V"/>
    <s v="Valter Jaroslav, 1972"/>
    <s v="-"/>
  </r>
  <r>
    <s v="2014::Hlavní závod::86"/>
    <n v="2014"/>
    <x v="1"/>
    <x v="85"/>
    <x v="414"/>
    <x v="27"/>
    <x v="70"/>
    <x v="0"/>
    <x v="1"/>
    <m/>
    <s v="ok"/>
    <s v="V"/>
    <s v="Valter Pavel, 1975"/>
    <s v="Orlando Bananas"/>
  </r>
  <r>
    <s v="2014::::"/>
    <n v="2014"/>
    <x v="0"/>
    <x v="0"/>
    <x v="415"/>
    <x v="34"/>
    <x v="7"/>
    <x v="0"/>
    <x v="0"/>
    <m/>
    <s v="ok"/>
    <s v="V"/>
    <s v="Vaněček David, 1999"/>
    <s v="-"/>
  </r>
  <r>
    <s v="2014::::"/>
    <n v="2014"/>
    <x v="0"/>
    <x v="0"/>
    <x v="416"/>
    <x v="28"/>
    <x v="6"/>
    <x v="0"/>
    <x v="0"/>
    <m/>
    <s v="ok"/>
    <s v="V"/>
    <s v="Vaněček Jiří, 1995"/>
    <s v="-"/>
  </r>
  <r>
    <s v="2014::::"/>
    <n v="2014"/>
    <x v="0"/>
    <x v="0"/>
    <x v="417"/>
    <x v="18"/>
    <x v="42"/>
    <x v="0"/>
    <x v="0"/>
    <m/>
    <s v="ok"/>
    <s v="V"/>
    <s v="Vaněček Michael, 1979"/>
    <s v="ŠuTri Prachatice"/>
  </r>
  <r>
    <s v="2014::::"/>
    <n v="2014"/>
    <x v="0"/>
    <x v="0"/>
    <x v="418"/>
    <x v="34"/>
    <x v="7"/>
    <x v="1"/>
    <x v="0"/>
    <m/>
    <s v="ok"/>
    <s v="V"/>
    <s v="Vanišová Simona, 1999"/>
    <s v="-"/>
  </r>
  <r>
    <s v="2014::::"/>
    <n v="2014"/>
    <x v="0"/>
    <x v="0"/>
    <x v="419"/>
    <x v="10"/>
    <x v="1"/>
    <x v="0"/>
    <x v="0"/>
    <m/>
    <s v="ok"/>
    <s v="V"/>
    <s v="Varga Dominik, 2001"/>
    <s v="-"/>
  </r>
  <r>
    <s v="2014::::"/>
    <n v="2014"/>
    <x v="0"/>
    <x v="0"/>
    <x v="420"/>
    <x v="8"/>
    <x v="1"/>
    <x v="0"/>
    <x v="0"/>
    <m/>
    <s v="ok"/>
    <s v="V"/>
    <s v="Varga Ondřej, 2006"/>
    <s v="-"/>
  </r>
  <r>
    <s v="2014::::"/>
    <n v="2014"/>
    <x v="0"/>
    <x v="0"/>
    <x v="421"/>
    <x v="46"/>
    <x v="1"/>
    <x v="0"/>
    <x v="0"/>
    <m/>
    <s v="ok"/>
    <s v="V"/>
    <s v="Varga Tomáš, 1973"/>
    <s v="-"/>
  </r>
  <r>
    <s v="2014::::"/>
    <n v="2014"/>
    <x v="0"/>
    <x v="0"/>
    <x v="422"/>
    <x v="23"/>
    <x v="156"/>
    <x v="1"/>
    <x v="0"/>
    <m/>
    <s v="ok"/>
    <s v="V"/>
    <s v="Vařáková Pavla, 1969"/>
    <s v="BezvaÚči"/>
  </r>
  <r>
    <s v="2014::::"/>
    <n v="2014"/>
    <x v="0"/>
    <x v="0"/>
    <x v="423"/>
    <x v="28"/>
    <x v="41"/>
    <x v="0"/>
    <x v="0"/>
    <m/>
    <s v="ok"/>
    <s v="V"/>
    <s v="Vašák Martin, 1995"/>
    <s v="-"/>
  </r>
  <r>
    <s v="2014::::"/>
    <n v="2014"/>
    <x v="0"/>
    <x v="0"/>
    <x v="424"/>
    <x v="14"/>
    <x v="121"/>
    <x v="1"/>
    <x v="0"/>
    <m/>
    <s v="ok"/>
    <s v="V"/>
    <s v="Vašková Pavla, 1990"/>
    <s v="Římov"/>
  </r>
  <r>
    <s v="2014::Běh starosty::14"/>
    <n v="2014"/>
    <x v="3"/>
    <x v="37"/>
    <x v="425"/>
    <x v="29"/>
    <x v="157"/>
    <x v="1"/>
    <x v="5"/>
    <m/>
    <s v="ok"/>
    <s v="V"/>
    <s v="Vávrová Gabriela, 1992"/>
    <s v="-"/>
  </r>
  <r>
    <s v="2014::::"/>
    <n v="2014"/>
    <x v="0"/>
    <x v="0"/>
    <x v="426"/>
    <x v="18"/>
    <x v="158"/>
    <x v="0"/>
    <x v="0"/>
    <m/>
    <s v="ok"/>
    <s v="V"/>
    <s v="Vejvara Pavel, 1979"/>
    <s v="-"/>
  </r>
  <r>
    <s v="2014::::"/>
    <n v="2014"/>
    <x v="0"/>
    <x v="0"/>
    <x v="427"/>
    <x v="28"/>
    <x v="159"/>
    <x v="1"/>
    <x v="0"/>
    <m/>
    <s v="ok"/>
    <s v="V"/>
    <s v="Vodňanská Kristýna, 1995"/>
    <s v="-"/>
  </r>
  <r>
    <s v="2014::Běh starosty::"/>
    <n v="2014"/>
    <x v="3"/>
    <x v="0"/>
    <x v="428"/>
    <x v="17"/>
    <x v="1"/>
    <x v="0"/>
    <x v="5"/>
    <m/>
    <s v="ok"/>
    <s v="V"/>
    <s v="Vojáček Ondřej, 1971"/>
    <s v="-"/>
  </r>
  <r>
    <s v="2014::Hlavní závod::38"/>
    <n v="2014"/>
    <x v="1"/>
    <x v="86"/>
    <x v="429"/>
    <x v="22"/>
    <x v="160"/>
    <x v="0"/>
    <x v="1"/>
    <m/>
    <s v="ok"/>
    <s v="V"/>
    <s v="Vojč Karel, 1976"/>
    <s v="SK Zliv"/>
  </r>
  <r>
    <s v="2014::::"/>
    <n v="2014"/>
    <x v="0"/>
    <x v="0"/>
    <x v="430"/>
    <x v="47"/>
    <x v="154"/>
    <x v="0"/>
    <x v="0"/>
    <s v="ověřit jméno: Vopad nebo Vopat?"/>
    <s v="ok"/>
    <s v="V"/>
    <s v="Vopad Jan st., 1954"/>
    <s v="-"/>
  </r>
  <r>
    <s v="2014::::"/>
    <n v="2014"/>
    <x v="0"/>
    <x v="0"/>
    <x v="431"/>
    <x v="44"/>
    <x v="154"/>
    <x v="0"/>
    <x v="0"/>
    <s v="ověřit jméno: Vopad nebo Vopat?"/>
    <s v="ok"/>
    <s v="V"/>
    <s v="Vopat Jan, 1981"/>
    <s v="-"/>
  </r>
  <r>
    <s v="2014::Hlavní závod::79"/>
    <n v="2014"/>
    <x v="1"/>
    <x v="87"/>
    <x v="432"/>
    <x v="56"/>
    <x v="131"/>
    <x v="0"/>
    <x v="7"/>
    <m/>
    <s v="ok"/>
    <s v="V"/>
    <s v="Voráček Karel, 1962"/>
    <s v="Cyklo Velešín"/>
  </r>
  <r>
    <s v="2014::::"/>
    <n v="2014"/>
    <x v="0"/>
    <x v="0"/>
    <x v="433"/>
    <x v="64"/>
    <x v="70"/>
    <x v="0"/>
    <x v="0"/>
    <m/>
    <s v="ok"/>
    <s v="V"/>
    <s v="Vorel Jan, 1960"/>
    <s v="Orlando Bananas"/>
  </r>
  <r>
    <s v="2014::Hlavní závod::40"/>
    <n v="2014"/>
    <x v="1"/>
    <x v="52"/>
    <x v="434"/>
    <x v="35"/>
    <x v="70"/>
    <x v="0"/>
    <x v="1"/>
    <m/>
    <s v="ok"/>
    <s v="V"/>
    <s v="Vorel Michal, 1989"/>
    <s v="Orlando Bananas"/>
  </r>
  <r>
    <s v="2014::Hlavní závod::41"/>
    <n v="2014"/>
    <x v="1"/>
    <x v="88"/>
    <x v="435"/>
    <x v="56"/>
    <x v="70"/>
    <x v="1"/>
    <x v="1"/>
    <m/>
    <s v="ok"/>
    <s v="V"/>
    <s v="Vorlová Dana, 1962"/>
    <s v="Orlando Bananas"/>
  </r>
  <r>
    <s v="2014::::"/>
    <n v="2014"/>
    <x v="0"/>
    <x v="0"/>
    <x v="436"/>
    <x v="11"/>
    <x v="161"/>
    <x v="0"/>
    <x v="0"/>
    <m/>
    <s v="ok"/>
    <s v="V"/>
    <s v="Vosátka Zdeněk, 1963"/>
    <s v="-"/>
  </r>
  <r>
    <s v="2014::::"/>
    <n v="2014"/>
    <x v="0"/>
    <x v="0"/>
    <x v="437"/>
    <x v="16"/>
    <x v="7"/>
    <x v="0"/>
    <x v="0"/>
    <m/>
    <s v="ok"/>
    <s v="V"/>
    <s v="Vydra Milan, 2002"/>
    <s v="-"/>
  </r>
  <r>
    <s v="2014::::"/>
    <n v="2014"/>
    <x v="0"/>
    <x v="0"/>
    <x v="438"/>
    <x v="46"/>
    <x v="162"/>
    <x v="0"/>
    <x v="0"/>
    <m/>
    <s v="ok"/>
    <s v="W"/>
    <s v="Wagner Rostislav, 1973"/>
    <s v="Prachatice"/>
  </r>
  <r>
    <s v="2014::::"/>
    <n v="2014"/>
    <x v="0"/>
    <x v="0"/>
    <x v="439"/>
    <x v="32"/>
    <x v="163"/>
    <x v="0"/>
    <x v="0"/>
    <m/>
    <s v="ok"/>
    <s v="W"/>
    <s v="Watzinger Franz, 1955"/>
    <s v="-"/>
  </r>
  <r>
    <s v="2014::::"/>
    <n v="2014"/>
    <x v="0"/>
    <x v="0"/>
    <x v="440"/>
    <x v="11"/>
    <x v="163"/>
    <x v="0"/>
    <x v="0"/>
    <m/>
    <s v="ok"/>
    <s v="W"/>
    <s v="Watzinger Herbert, 1963"/>
    <s v="-"/>
  </r>
  <r>
    <s v="2014::::"/>
    <n v="2014"/>
    <x v="0"/>
    <x v="0"/>
    <x v="441"/>
    <x v="36"/>
    <x v="163"/>
    <x v="0"/>
    <x v="0"/>
    <m/>
    <s v="ok"/>
    <s v="W"/>
    <s v="Watzinger Johan, 1953"/>
    <s v="-"/>
  </r>
  <r>
    <s v="2014::::"/>
    <n v="2014"/>
    <x v="0"/>
    <x v="0"/>
    <x v="442"/>
    <x v="3"/>
    <x v="164"/>
    <x v="1"/>
    <x v="0"/>
    <m/>
    <s v="ok"/>
    <s v="W"/>
    <s v="Welserová Karolína, 2005"/>
    <s v="-"/>
  </r>
  <r>
    <s v="2014::::"/>
    <n v="2014"/>
    <x v="0"/>
    <x v="0"/>
    <x v="443"/>
    <x v="64"/>
    <x v="165"/>
    <x v="0"/>
    <x v="0"/>
    <m/>
    <s v="ok"/>
    <s v="Z"/>
    <s v="Zelenka Vladimír, 1960"/>
    <s v="-"/>
  </r>
  <r>
    <s v="2014::::"/>
    <n v="2014"/>
    <x v="0"/>
    <x v="0"/>
    <x v="444"/>
    <x v="11"/>
    <x v="165"/>
    <x v="1"/>
    <x v="0"/>
    <m/>
    <s v="ok"/>
    <s v="Z"/>
    <s v="Zelenková Alice, 1963"/>
    <s v="-"/>
  </r>
  <r>
    <s v="2014::::"/>
    <n v="2014"/>
    <x v="0"/>
    <x v="0"/>
    <x v="445"/>
    <x v="28"/>
    <x v="1"/>
    <x v="1"/>
    <x v="0"/>
    <m/>
    <s v="ok"/>
    <s v="Z"/>
    <s v="Zikešová Anna, 1995"/>
    <s v="-"/>
  </r>
  <r>
    <s v="2014::::"/>
    <n v="2014"/>
    <x v="0"/>
    <x v="0"/>
    <x v="446"/>
    <x v="4"/>
    <x v="8"/>
    <x v="1"/>
    <x v="0"/>
    <m/>
    <s v="ok"/>
    <s v="Z"/>
    <s v="Zikešová Eliška, 1998"/>
    <s v="-"/>
  </r>
  <r>
    <s v="2014::Hlavní závod::94"/>
    <n v="2014"/>
    <x v="1"/>
    <x v="89"/>
    <x v="447"/>
    <x v="51"/>
    <x v="31"/>
    <x v="0"/>
    <x v="4"/>
    <m/>
    <s v="ok"/>
    <s v="Z"/>
    <s v="Zíma Josef, 1965"/>
    <s v="-"/>
  </r>
  <r>
    <s v="2014::Běh starosty::23"/>
    <n v="2014"/>
    <x v="3"/>
    <x v="73"/>
    <x v="448"/>
    <x v="22"/>
    <x v="1"/>
    <x v="1"/>
    <x v="5"/>
    <m/>
    <s v="ok"/>
    <s v="Z"/>
    <s v="Zoubková Eva, 1976"/>
    <s v="-"/>
  </r>
  <r>
    <s v="2014::::"/>
    <n v="2014"/>
    <x v="0"/>
    <x v="0"/>
    <x v="449"/>
    <x v="37"/>
    <x v="166"/>
    <x v="1"/>
    <x v="0"/>
    <m/>
    <s v="ok"/>
    <s v="Ž"/>
    <s v="Žočková Lucie, 1978"/>
    <s v="-"/>
  </r>
  <r>
    <s v="2014::Běh starosty::9"/>
    <n v="2014"/>
    <x v="3"/>
    <x v="24"/>
    <x v="450"/>
    <x v="2"/>
    <x v="56"/>
    <x v="0"/>
    <x v="5"/>
    <m/>
    <s v="ok"/>
    <s v="K"/>
    <s v="Korejtko Vladislav, 1996"/>
    <s v="-"/>
  </r>
  <r>
    <s v="2014::Běh starosty::11"/>
    <n v="2014"/>
    <x v="3"/>
    <x v="55"/>
    <x v="355"/>
    <x v="41"/>
    <x v="32"/>
    <x v="0"/>
    <x v="5"/>
    <m/>
    <s v="ok"/>
    <s v="S"/>
    <s v="Stejskal Pavel, 1974"/>
    <s v="-"/>
  </r>
  <r>
    <s v="2014::Dětský::00 - 04::Z::26"/>
    <n v="2014"/>
    <x v="2"/>
    <x v="22"/>
    <x v="451"/>
    <x v="57"/>
    <x v="41"/>
    <x v="1"/>
    <x v="12"/>
    <m/>
    <s v="ok"/>
    <s v="J"/>
    <s v="Jadlovská Adéla, 2011"/>
    <s v="-"/>
  </r>
  <r>
    <s v="2014::Dětský::00 - 04::Z::25"/>
    <n v="2014"/>
    <x v="2"/>
    <x v="74"/>
    <x v="452"/>
    <x v="65"/>
    <x v="167"/>
    <x v="1"/>
    <x v="12"/>
    <m/>
    <s v="ok"/>
    <s v="L"/>
    <s v="Ločárková Lucie, 2010"/>
    <s v="-"/>
  </r>
  <r>
    <s v="2014::Dětský::00 - 04::Z::24"/>
    <n v="2014"/>
    <x v="2"/>
    <x v="30"/>
    <x v="453"/>
    <x v="57"/>
    <x v="41"/>
    <x v="1"/>
    <x v="12"/>
    <m/>
    <s v="ok"/>
    <s v="Š"/>
    <s v="Šantová Markéta, 2011"/>
    <s v="-"/>
  </r>
  <r>
    <s v="2014::Dětský::05 - 07::M::27"/>
    <n v="2014"/>
    <x v="2"/>
    <x v="77"/>
    <x v="454"/>
    <x v="0"/>
    <x v="86"/>
    <x v="0"/>
    <x v="3"/>
    <m/>
    <s v="ok"/>
    <s v="K"/>
    <s v="Kolář Jan, 2008"/>
    <s v="-"/>
  </r>
  <r>
    <s v="2014::Dětský::05 - 07::M::30"/>
    <n v="2014"/>
    <x v="2"/>
    <x v="90"/>
    <x v="455"/>
    <x v="13"/>
    <x v="32"/>
    <x v="0"/>
    <x v="3"/>
    <m/>
    <s v="ok"/>
    <s v="S"/>
    <s v="Stejskal Petr, 2007"/>
    <s v="-"/>
  </r>
  <r>
    <s v="2014::Dětský::05 - 07::M::32"/>
    <n v="2014"/>
    <x v="2"/>
    <x v="53"/>
    <x v="456"/>
    <x v="13"/>
    <x v="67"/>
    <x v="0"/>
    <x v="3"/>
    <m/>
    <s v="ok"/>
    <s v="D"/>
    <s v="Donát Jakub, 2007"/>
    <s v="-"/>
  </r>
  <r>
    <s v="2014::Dětský::05 - 07::M::34"/>
    <n v="2014"/>
    <x v="2"/>
    <x v="84"/>
    <x v="457"/>
    <x v="0"/>
    <x v="80"/>
    <x v="0"/>
    <x v="3"/>
    <m/>
    <s v="ok"/>
    <s v="R"/>
    <s v="Románek Matias, 2008"/>
    <s v="-"/>
  </r>
  <r>
    <s v="2014::Běh starosty::15"/>
    <n v="2014"/>
    <x v="3"/>
    <x v="38"/>
    <x v="458"/>
    <x v="30"/>
    <x v="168"/>
    <x v="1"/>
    <x v="5"/>
    <m/>
    <s v="ok"/>
    <s v="V"/>
    <s v="Vojtová Eva, 1977"/>
    <s v="-"/>
  </r>
  <r>
    <s v="2014::Hlavní závod::44"/>
    <n v="2014"/>
    <x v="1"/>
    <x v="61"/>
    <x v="459"/>
    <x v="9"/>
    <x v="169"/>
    <x v="0"/>
    <x v="1"/>
    <m/>
    <s v="ok"/>
    <s v="Ř"/>
    <s v="Řezáč Martin, 1982"/>
    <s v="-"/>
  </r>
  <r>
    <s v="2014::Dětský::17 - 18::M::1"/>
    <n v="2014"/>
    <x v="2"/>
    <x v="8"/>
    <x v="175"/>
    <x v="2"/>
    <x v="32"/>
    <x v="0"/>
    <x v="13"/>
    <m/>
    <s v="ok"/>
    <s v="K"/>
    <s v="Kozlík Ladislav, 1996"/>
    <s v="-"/>
  </r>
  <r>
    <s v="2014::Dětský::17 - 18::Z::7"/>
    <n v="2014"/>
    <x v="2"/>
    <x v="4"/>
    <x v="460"/>
    <x v="24"/>
    <x v="170"/>
    <x v="1"/>
    <x v="13"/>
    <m/>
    <s v="ok"/>
    <s v="N"/>
    <s v="Nekolová Dorota, 1997"/>
    <s v="-"/>
  </r>
  <r>
    <s v="2014::Běh starosty::27"/>
    <n v="2014"/>
    <x v="3"/>
    <x v="77"/>
    <x v="60"/>
    <x v="17"/>
    <x v="71"/>
    <x v="0"/>
    <x v="5"/>
    <m/>
    <s v="ok"/>
    <s v="Č"/>
    <s v="Čutka Václav, 1971"/>
    <s v="-"/>
  </r>
  <r>
    <s v="2014::Běh starosty::30"/>
    <n v="2014"/>
    <x v="3"/>
    <x v="90"/>
    <x v="461"/>
    <x v="12"/>
    <x v="6"/>
    <x v="0"/>
    <x v="5"/>
    <m/>
    <s v="ok"/>
    <s v="B"/>
    <s v="Ballák Antonín, 1994"/>
    <s v="-"/>
  </r>
  <r>
    <s v="2014::Běh starosty::31"/>
    <n v="2014"/>
    <x v="3"/>
    <x v="78"/>
    <x v="462"/>
    <x v="14"/>
    <x v="171"/>
    <x v="0"/>
    <x v="5"/>
    <m/>
    <s v="ok"/>
    <s v="S"/>
    <s v="Sládek Tomáš, 1990"/>
    <s v="-"/>
  </r>
  <r>
    <s v="2014::Dětský::15 - 16::M::72"/>
    <n v="2014"/>
    <x v="2"/>
    <x v="91"/>
    <x v="252"/>
    <x v="34"/>
    <x v="109"/>
    <x v="0"/>
    <x v="2"/>
    <m/>
    <s v="ok"/>
    <s v="M"/>
    <s v="Mikšl Miroslav, 1999"/>
    <s v="-"/>
  </r>
  <r>
    <s v="2014::Běh starosty::32"/>
    <n v="2014"/>
    <x v="3"/>
    <x v="53"/>
    <x v="463"/>
    <x v="41"/>
    <x v="61"/>
    <x v="1"/>
    <x v="5"/>
    <m/>
    <s v="ok"/>
    <s v="N"/>
    <s v="Neubauerová Martina, 1974"/>
    <s v="-"/>
  </r>
  <r>
    <s v="2014::Běh starosty::33"/>
    <n v="2014"/>
    <x v="3"/>
    <x v="82"/>
    <x v="464"/>
    <x v="30"/>
    <x v="61"/>
    <x v="1"/>
    <x v="5"/>
    <m/>
    <s v="ok"/>
    <s v="M"/>
    <s v="Malátová Gabriela, 1977"/>
    <s v="-"/>
  </r>
  <r>
    <s v="2014::Běh starosty::34"/>
    <n v="2014"/>
    <x v="3"/>
    <x v="84"/>
    <x v="465"/>
    <x v="52"/>
    <x v="172"/>
    <x v="1"/>
    <x v="5"/>
    <m/>
    <s v="ok"/>
    <s v="A"/>
    <s v="Adámková Dana, 1980"/>
    <s v="-"/>
  </r>
  <r>
    <s v="2014::Hlavní závod::53"/>
    <n v="2014"/>
    <x v="1"/>
    <x v="92"/>
    <x v="466"/>
    <x v="46"/>
    <x v="173"/>
    <x v="0"/>
    <x v="4"/>
    <m/>
    <s v="ok"/>
    <s v="Š"/>
    <s v="Šimák Petr, 1973"/>
    <s v="-"/>
  </r>
  <r>
    <s v="2014::Běh starosty::36"/>
    <n v="2014"/>
    <x v="3"/>
    <x v="40"/>
    <x v="362"/>
    <x v="44"/>
    <x v="144"/>
    <x v="0"/>
    <x v="5"/>
    <m/>
    <s v="ok"/>
    <s v="S"/>
    <s v="Szábo Miloš, 1981"/>
    <s v="-"/>
  </r>
  <r>
    <s v="2014::Dětský::05 - 07::Z::6"/>
    <n v="2014"/>
    <x v="2"/>
    <x v="12"/>
    <x v="467"/>
    <x v="40"/>
    <x v="174"/>
    <x v="1"/>
    <x v="3"/>
    <m/>
    <s v="ok"/>
    <s v="K"/>
    <s v="Kaňková Zuzana, 2009"/>
    <s v="-"/>
  </r>
  <r>
    <s v="2014::Běh starosty::38"/>
    <n v="2014"/>
    <x v="3"/>
    <x v="86"/>
    <x v="468"/>
    <x v="28"/>
    <x v="175"/>
    <x v="0"/>
    <x v="5"/>
    <m/>
    <s v="ok"/>
    <s v="K"/>
    <s v="Krov Martin, 1995"/>
    <s v="-"/>
  </r>
  <r>
    <s v="2014::Hlavní závod::59"/>
    <n v="2014"/>
    <x v="1"/>
    <x v="93"/>
    <x v="468"/>
    <x v="28"/>
    <x v="175"/>
    <x v="0"/>
    <x v="1"/>
    <m/>
    <s v="ok"/>
    <s v="K"/>
    <s v="Krov Martin, 1995"/>
    <s v="-"/>
  </r>
  <r>
    <s v="2014::Běh starosty::39"/>
    <n v="2014"/>
    <x v="3"/>
    <x v="75"/>
    <x v="469"/>
    <x v="34"/>
    <x v="28"/>
    <x v="0"/>
    <x v="5"/>
    <m/>
    <s v="ok"/>
    <s v="R"/>
    <s v="Rybka Lukáš, 1999"/>
    <s v="-"/>
  </r>
  <r>
    <s v="2014::Hlavní závod::60"/>
    <n v="2014"/>
    <x v="1"/>
    <x v="59"/>
    <x v="470"/>
    <x v="5"/>
    <x v="28"/>
    <x v="0"/>
    <x v="4"/>
    <m/>
    <s v="ok"/>
    <s v="R"/>
    <s v="Rybka Jan, 1970"/>
    <s v="-"/>
  </r>
  <r>
    <s v="2014::Dětský::00 - 04::M::21"/>
    <n v="2014"/>
    <x v="2"/>
    <x v="66"/>
    <x v="471"/>
    <x v="65"/>
    <x v="176"/>
    <x v="0"/>
    <x v="12"/>
    <m/>
    <s v="ok"/>
    <s v="K"/>
    <s v="Klimeš Jindřich, 2010"/>
    <s v="-"/>
  </r>
  <r>
    <s v="2014::Dětský::00 - 04::M::18"/>
    <n v="2014"/>
    <x v="2"/>
    <x v="43"/>
    <x v="472"/>
    <x v="57"/>
    <x v="19"/>
    <x v="0"/>
    <x v="12"/>
    <m/>
    <s v="ok"/>
    <s v="F"/>
    <s v="Frisch Šimon, 2011"/>
    <s v="-"/>
  </r>
  <r>
    <s v="2014::Hlavní závod::63"/>
    <n v="2014"/>
    <x v="1"/>
    <x v="94"/>
    <x v="473"/>
    <x v="44"/>
    <x v="42"/>
    <x v="0"/>
    <x v="1"/>
    <m/>
    <s v="ok"/>
    <s v="H"/>
    <s v="Hron Jan, 1981"/>
    <s v="-"/>
  </r>
  <r>
    <s v="2014::Hlavní závod::69"/>
    <n v="2014"/>
    <x v="1"/>
    <x v="95"/>
    <x v="474"/>
    <x v="39"/>
    <x v="177"/>
    <x v="0"/>
    <x v="4"/>
    <m/>
    <s v="ok"/>
    <s v="B"/>
    <s v="Beshir Ervin, 1967"/>
    <s v="-"/>
  </r>
  <r>
    <s v="2014::Hlavní závod::72"/>
    <n v="2014"/>
    <x v="1"/>
    <x v="91"/>
    <x v="475"/>
    <x v="18"/>
    <x v="178"/>
    <x v="0"/>
    <x v="1"/>
    <m/>
    <s v="ok"/>
    <s v="D"/>
    <s v="Dvořák Jan, 1979"/>
    <s v="-"/>
  </r>
  <r>
    <s v="2014::Hlavní závod::73"/>
    <n v="2014"/>
    <x v="1"/>
    <x v="96"/>
    <x v="476"/>
    <x v="21"/>
    <x v="1"/>
    <x v="1"/>
    <x v="1"/>
    <m/>
    <s v="ok"/>
    <s v="V"/>
    <s v="Veselá Martina, 1972"/>
    <s v="-"/>
  </r>
  <r>
    <s v="2014::Hlavní závod::74"/>
    <n v="2014"/>
    <x v="1"/>
    <x v="97"/>
    <x v="477"/>
    <x v="18"/>
    <x v="179"/>
    <x v="0"/>
    <x v="1"/>
    <m/>
    <s v="ok"/>
    <s v="M"/>
    <s v="Mikuláš Jan, 1979"/>
    <s v="-"/>
  </r>
  <r>
    <s v="2014::Hlavní závod::75"/>
    <n v="2014"/>
    <x v="1"/>
    <x v="98"/>
    <x v="478"/>
    <x v="38"/>
    <x v="179"/>
    <x v="0"/>
    <x v="1"/>
    <m/>
    <s v="ok"/>
    <s v="K"/>
    <s v="Kukla Ondřej, 1986"/>
    <s v="-"/>
  </r>
  <r>
    <s v="2014::Hlavní závod::77"/>
    <n v="2014"/>
    <x v="1"/>
    <x v="48"/>
    <x v="479"/>
    <x v="38"/>
    <x v="180"/>
    <x v="1"/>
    <x v="1"/>
    <m/>
    <s v="ok"/>
    <s v="D"/>
    <s v="Dobáková Eva, 1986"/>
    <s v="-"/>
  </r>
  <r>
    <s v="2014::Hlavní závod::80"/>
    <n v="2014"/>
    <x v="1"/>
    <x v="99"/>
    <x v="480"/>
    <x v="23"/>
    <x v="6"/>
    <x v="1"/>
    <x v="1"/>
    <m/>
    <s v="ok"/>
    <s v="P"/>
    <s v="Pavlová Jana, 1969"/>
    <s v="-"/>
  </r>
  <r>
    <s v="2014::Hlavní závod::89"/>
    <n v="2014"/>
    <x v="1"/>
    <x v="100"/>
    <x v="481"/>
    <x v="38"/>
    <x v="181"/>
    <x v="0"/>
    <x v="1"/>
    <m/>
    <s v="ok"/>
    <s v="K"/>
    <s v="Kazda Radek, 1986"/>
    <s v="-"/>
  </r>
  <r>
    <s v="2014::Hlavní závod::99"/>
    <n v="2014"/>
    <x v="1"/>
    <x v="101"/>
    <x v="482"/>
    <x v="49"/>
    <x v="182"/>
    <x v="0"/>
    <x v="4"/>
    <m/>
    <s v="ok"/>
    <s v="P"/>
    <s v="Pláteník Ladislav, 1966"/>
    <s v="-"/>
  </r>
  <r>
    <s v="2014::Dětský::13 - 14::Z::9"/>
    <n v="2014"/>
    <x v="2"/>
    <x v="24"/>
    <x v="483"/>
    <x v="10"/>
    <x v="1"/>
    <x v="1"/>
    <x v="11"/>
    <m/>
    <s v="ok"/>
    <s v="P"/>
    <s v="Pavlíčková Aneta, 2001"/>
    <s v="-"/>
  </r>
  <r>
    <s v="2014::Dětský::13 - 14::Z::10"/>
    <n v="2014"/>
    <x v="2"/>
    <x v="71"/>
    <x v="484"/>
    <x v="10"/>
    <x v="1"/>
    <x v="1"/>
    <x v="11"/>
    <m/>
    <s v="ok"/>
    <s v="N"/>
    <s v="Nekolová Rozálie, 2001"/>
    <s v="-"/>
  </r>
  <r>
    <s v="2014::Dětský::13 - 14::Z::12"/>
    <n v="2014"/>
    <x v="2"/>
    <x v="32"/>
    <x v="485"/>
    <x v="7"/>
    <x v="52"/>
    <x v="1"/>
    <x v="11"/>
    <m/>
    <s v="ok"/>
    <s v="P"/>
    <s v="Pöschková Nikola, 2000"/>
    <s v="-"/>
  </r>
  <r>
    <s v="2014::Dětský::13 - 14::M::95"/>
    <n v="2014"/>
    <x v="2"/>
    <x v="42"/>
    <x v="486"/>
    <x v="10"/>
    <x v="183"/>
    <x v="0"/>
    <x v="11"/>
    <m/>
    <s v="ok"/>
    <s v="S"/>
    <s v="Strommer Martin, 2001"/>
    <s v="-"/>
  </r>
  <r>
    <s v="2014::Dětský::13 - 14::M::2"/>
    <n v="2014"/>
    <x v="2"/>
    <x v="1"/>
    <x v="8"/>
    <x v="7"/>
    <x v="8"/>
    <x v="0"/>
    <x v="11"/>
    <m/>
    <s v="ok"/>
    <s v="B"/>
    <s v="Bárta Filip, 2000"/>
    <s v="-"/>
  </r>
  <r>
    <s v="2014::Dětský::13 - 14::M::84"/>
    <n v="2014"/>
    <x v="2"/>
    <x v="36"/>
    <x v="487"/>
    <x v="10"/>
    <x v="52"/>
    <x v="0"/>
    <x v="11"/>
    <m/>
    <s v="ok"/>
    <s v="O"/>
    <s v="Ovádek Jakub, 2001"/>
    <s v="-"/>
  </r>
  <r>
    <s v="2014::Dětský::11 - 12::M::51"/>
    <n v="2014"/>
    <x v="2"/>
    <x v="83"/>
    <x v="353"/>
    <x v="6"/>
    <x v="32"/>
    <x v="0"/>
    <x v="9"/>
    <m/>
    <s v="ok"/>
    <s v="S"/>
    <s v="Stejskal Filip, 2003"/>
    <s v="-"/>
  </r>
  <r>
    <s v="2014::Dětský::11 - 12::M::56"/>
    <n v="2014"/>
    <x v="2"/>
    <x v="46"/>
    <x v="488"/>
    <x v="16"/>
    <x v="7"/>
    <x v="0"/>
    <x v="9"/>
    <m/>
    <s v="ok"/>
    <s v="K"/>
    <s v="Kaňka Marek, 2002"/>
    <s v="-"/>
  </r>
  <r>
    <s v="2014::Dětský::11 - 12::M::49"/>
    <n v="2014"/>
    <x v="2"/>
    <x v="72"/>
    <x v="92"/>
    <x v="16"/>
    <x v="41"/>
    <x v="0"/>
    <x v="9"/>
    <m/>
    <s v="ok"/>
    <s v="G"/>
    <s v="Gazda Maxmilián, 2002"/>
    <s v="-"/>
  </r>
  <r>
    <s v="2014::Dětský::11 - 12::M::48"/>
    <n v="2014"/>
    <x v="2"/>
    <x v="50"/>
    <x v="171"/>
    <x v="16"/>
    <x v="41"/>
    <x v="0"/>
    <x v="9"/>
    <m/>
    <s v="ok"/>
    <s v="K"/>
    <s v="Koreš Tomáš, 2002"/>
    <s v="-"/>
  </r>
  <r>
    <s v="2014::Dětský::11 - 12::M::4"/>
    <n v="2014"/>
    <x v="2"/>
    <x v="10"/>
    <x v="241"/>
    <x v="6"/>
    <x v="184"/>
    <x v="0"/>
    <x v="9"/>
    <m/>
    <s v="ok"/>
    <s v="M"/>
    <s v="Menšík Jan, 2003"/>
    <s v="-"/>
  </r>
  <r>
    <s v="2014::Dětský::11 - 12::Z::12"/>
    <n v="2014"/>
    <x v="2"/>
    <x v="32"/>
    <x v="489"/>
    <x v="16"/>
    <x v="185"/>
    <x v="1"/>
    <x v="9"/>
    <m/>
    <s v="ok"/>
    <s v="V"/>
    <s v="Vazačová Aneta, 2002"/>
    <s v="-"/>
  </r>
  <r>
    <s v="2014::Dětský::11 - 12::Z::5"/>
    <n v="2014"/>
    <x v="2"/>
    <x v="60"/>
    <x v="490"/>
    <x v="16"/>
    <x v="52"/>
    <x v="1"/>
    <x v="9"/>
    <m/>
    <s v="ok"/>
    <s v="H"/>
    <s v="Hekerlová Lenka, 2002"/>
    <s v="-"/>
  </r>
  <r>
    <s v="2014::Dětský::11 - 12::Z::84"/>
    <n v="2014"/>
    <x v="2"/>
    <x v="36"/>
    <x v="491"/>
    <x v="6"/>
    <x v="8"/>
    <x v="1"/>
    <x v="9"/>
    <m/>
    <s v="ok"/>
    <s v="B"/>
    <s v="Bočková Vanes, 2003"/>
    <s v="-"/>
  </r>
  <r>
    <s v="2014::Dětský::08 - 10::Z::66"/>
    <n v="2014"/>
    <x v="2"/>
    <x v="47"/>
    <x v="492"/>
    <x v="8"/>
    <x v="86"/>
    <x v="1"/>
    <x v="6"/>
    <m/>
    <s v="ok"/>
    <s v="K"/>
    <s v="Kolářová Anna, 2006"/>
    <s v="-"/>
  </r>
  <r>
    <s v="2014::Dětský::08 - 10::Z::94"/>
    <n v="2014"/>
    <x v="2"/>
    <x v="89"/>
    <x v="493"/>
    <x v="3"/>
    <x v="43"/>
    <x v="1"/>
    <x v="6"/>
    <m/>
    <s v="ok"/>
    <s v="D"/>
    <s v="Divišová Klára, 2005"/>
    <s v="-"/>
  </r>
  <r>
    <s v="2014::Dětský::08 - 10::Z::14"/>
    <n v="2014"/>
    <x v="2"/>
    <x v="37"/>
    <x v="494"/>
    <x v="8"/>
    <x v="186"/>
    <x v="1"/>
    <x v="6"/>
    <m/>
    <s v="ok"/>
    <s v="L"/>
    <s v="Ločárková Sabina, 2006"/>
    <s v="-"/>
  </r>
  <r>
    <s v="2014::Dětský::08 - 10::Z::71"/>
    <n v="2014"/>
    <x v="2"/>
    <x v="20"/>
    <x v="495"/>
    <x v="15"/>
    <x v="186"/>
    <x v="1"/>
    <x v="6"/>
    <m/>
    <s v="ok"/>
    <s v="Š"/>
    <s v="Šantová Klára, 2004"/>
    <s v="-"/>
  </r>
  <r>
    <s v="2014::Dětský::08 - 10::Z::26"/>
    <n v="2014"/>
    <x v="2"/>
    <x v="22"/>
    <x v="496"/>
    <x v="3"/>
    <x v="1"/>
    <x v="1"/>
    <x v="6"/>
    <m/>
    <s v="ok"/>
    <s v="E"/>
    <s v="Erhartová Lucie, 2005"/>
    <s v="-"/>
  </r>
  <r>
    <s v="2014::Dětský::08 - 10::Z::84"/>
    <n v="2014"/>
    <x v="2"/>
    <x v="36"/>
    <x v="497"/>
    <x v="8"/>
    <x v="52"/>
    <x v="1"/>
    <x v="6"/>
    <m/>
    <s v="ok"/>
    <s v="A"/>
    <s v="Aubrechtová Beáta, 2006"/>
    <s v="-"/>
  </r>
  <r>
    <s v="2014::Dětský::08 - 10::Z::87"/>
    <n v="2014"/>
    <x v="2"/>
    <x v="49"/>
    <x v="498"/>
    <x v="3"/>
    <x v="52"/>
    <x v="1"/>
    <x v="6"/>
    <m/>
    <s v="ok"/>
    <s v="O"/>
    <s v="Ovádková Nikola, 2005"/>
    <s v="-"/>
  </r>
  <r>
    <s v="2014::Dětský::08 - 10::Z::89"/>
    <n v="2014"/>
    <x v="2"/>
    <x v="100"/>
    <x v="499"/>
    <x v="15"/>
    <x v="52"/>
    <x v="1"/>
    <x v="6"/>
    <m/>
    <s v="ok"/>
    <s v="M"/>
    <s v="Marková Aneta, 2004"/>
    <s v="-"/>
  </r>
  <r>
    <s v="2014::Dětský::08 - 10::Z::73"/>
    <n v="2014"/>
    <x v="2"/>
    <x v="96"/>
    <x v="500"/>
    <x v="15"/>
    <x v="7"/>
    <x v="1"/>
    <x v="6"/>
    <m/>
    <s v="ok"/>
    <s v="C"/>
    <s v="Cvachová Karolína, 2004"/>
    <s v="-"/>
  </r>
  <r>
    <s v="2014::Dětský::08 - 10::Z::67"/>
    <n v="2014"/>
    <x v="2"/>
    <x v="62"/>
    <x v="501"/>
    <x v="3"/>
    <x v="8"/>
    <x v="1"/>
    <x v="6"/>
    <m/>
    <s v="ok"/>
    <s v="V"/>
    <s v="Volfová Viktorie, 2005"/>
    <s v="-"/>
  </r>
  <r>
    <s v="2014::Dětský::08 - 10::Z::68"/>
    <n v="2014"/>
    <x v="2"/>
    <x v="3"/>
    <x v="502"/>
    <x v="3"/>
    <x v="8"/>
    <x v="1"/>
    <x v="6"/>
    <m/>
    <s v="ok"/>
    <s v="S"/>
    <s v="Svobodová Tereza, 2005"/>
    <s v="-"/>
  </r>
  <r>
    <s v="2014::Dětský::08 - 10::M::45"/>
    <n v="2014"/>
    <x v="2"/>
    <x v="11"/>
    <x v="503"/>
    <x v="15"/>
    <x v="32"/>
    <x v="0"/>
    <x v="6"/>
    <m/>
    <s v="ok"/>
    <s v="S"/>
    <s v="Stejskal Jan, 2004"/>
    <s v="-"/>
  </r>
  <r>
    <s v="2014::Dětský::08 - 10::M::20"/>
    <n v="2014"/>
    <x v="2"/>
    <x v="7"/>
    <x v="504"/>
    <x v="15"/>
    <x v="7"/>
    <x v="0"/>
    <x v="6"/>
    <m/>
    <s v="ok"/>
    <s v="R"/>
    <s v="Románek Sebastian, 2004"/>
    <s v="-"/>
  </r>
  <r>
    <s v="2014::Dětský::08 - 10::M::92"/>
    <n v="2014"/>
    <x v="2"/>
    <x v="54"/>
    <x v="505"/>
    <x v="3"/>
    <x v="187"/>
    <x v="0"/>
    <x v="6"/>
    <m/>
    <s v="ok"/>
    <s v="N"/>
    <s v="Nový Ondřej, 2005"/>
    <s v="-"/>
  </r>
  <r>
    <s v="2014::Dětský::08 - 10::M::64"/>
    <n v="2014"/>
    <x v="2"/>
    <x v="70"/>
    <x v="506"/>
    <x v="15"/>
    <x v="188"/>
    <x v="0"/>
    <x v="6"/>
    <m/>
    <s v="ok"/>
    <s v="C"/>
    <s v="Cais Filip, 2004"/>
    <s v="-"/>
  </r>
  <r>
    <s v="2014::Dětský::08 - 10::M::61"/>
    <n v="2014"/>
    <x v="2"/>
    <x v="13"/>
    <x v="507"/>
    <x v="15"/>
    <x v="189"/>
    <x v="0"/>
    <x v="6"/>
    <m/>
    <s v="ok"/>
    <s v="S"/>
    <s v="Suchý Václav, 2004"/>
    <s v="-"/>
  </r>
  <r>
    <s v="2014::Dětský::08 - 10::M::95"/>
    <n v="2014"/>
    <x v="2"/>
    <x v="42"/>
    <x v="508"/>
    <x v="8"/>
    <x v="153"/>
    <x v="0"/>
    <x v="6"/>
    <m/>
    <s v="ok"/>
    <s v="T"/>
    <s v="Tvrz Jan, 2006"/>
    <s v="-"/>
  </r>
  <r>
    <s v="2014::Dětský::08 - 10::M::72"/>
    <n v="2014"/>
    <x v="2"/>
    <x v="91"/>
    <x v="384"/>
    <x v="3"/>
    <x v="32"/>
    <x v="0"/>
    <x v="6"/>
    <m/>
    <s v="ok"/>
    <s v="T"/>
    <s v="Teplý Ondřej, 2005"/>
    <s v="-"/>
  </r>
  <r>
    <s v="2014::Dětský::05 - 07::M::36"/>
    <n v="2014"/>
    <x v="2"/>
    <x v="40"/>
    <x v="509"/>
    <x v="0"/>
    <x v="1"/>
    <x v="0"/>
    <x v="3"/>
    <m/>
    <s v="ok"/>
    <s v="E"/>
    <s v="Erhart Jan, 2008"/>
    <s v="-"/>
  </r>
  <r>
    <s v="2014::Dětský::05 - 07::M::39"/>
    <n v="2014"/>
    <x v="2"/>
    <x v="75"/>
    <x v="510"/>
    <x v="13"/>
    <x v="0"/>
    <x v="0"/>
    <x v="3"/>
    <m/>
    <s v="ok"/>
    <s v="K"/>
    <s v="Králka Aleš, 2007"/>
    <s v="-"/>
  </r>
  <r>
    <s v="2014::Dětský::05 - 07::M::38"/>
    <n v="2014"/>
    <x v="2"/>
    <x v="86"/>
    <x v="511"/>
    <x v="0"/>
    <x v="176"/>
    <x v="0"/>
    <x v="3"/>
    <m/>
    <s v="ok"/>
    <s v="K"/>
    <s v="Klimeš Vít, 2008"/>
    <s v="-"/>
  </r>
  <r>
    <s v="2014::Dětský::05 - 07::M::3"/>
    <n v="2014"/>
    <x v="2"/>
    <x v="9"/>
    <x v="512"/>
    <x v="13"/>
    <x v="73"/>
    <x v="0"/>
    <x v="3"/>
    <m/>
    <s v="ok"/>
    <s v="T"/>
    <s v="Teplý Michal, 2007"/>
    <s v="-"/>
  </r>
  <r>
    <s v="2014::Dětský::05 - 07::M::28"/>
    <n v="2014"/>
    <x v="2"/>
    <x v="68"/>
    <x v="513"/>
    <x v="40"/>
    <x v="183"/>
    <x v="0"/>
    <x v="3"/>
    <m/>
    <s v="ok"/>
    <s v="R"/>
    <s v="Růžička David, 2009"/>
    <s v="-"/>
  </r>
  <r>
    <s v="2014::Dětský::05 - 07::M::49"/>
    <n v="2014"/>
    <x v="2"/>
    <x v="72"/>
    <x v="514"/>
    <x v="13"/>
    <x v="98"/>
    <x v="0"/>
    <x v="3"/>
    <m/>
    <s v="ok"/>
    <s v="L"/>
    <s v="Lebeda Ondřej, 2007"/>
    <s v="-"/>
  </r>
  <r>
    <s v="2014::Dětský::05 - 07::M::31"/>
    <n v="2014"/>
    <x v="2"/>
    <x v="78"/>
    <x v="515"/>
    <x v="40"/>
    <x v="67"/>
    <x v="0"/>
    <x v="3"/>
    <m/>
    <s v="ok"/>
    <s v="D"/>
    <s v="Donát Lukáš, 2009"/>
    <s v="-"/>
  </r>
  <r>
    <s v="2014::Dětský::05 - 07::Z::9"/>
    <n v="2014"/>
    <x v="2"/>
    <x v="24"/>
    <x v="516"/>
    <x v="0"/>
    <x v="190"/>
    <x v="1"/>
    <x v="3"/>
    <m/>
    <s v="ok"/>
    <s v="R"/>
    <s v="Radová Veronika, 2008"/>
    <s v="-"/>
  </r>
  <r>
    <s v="2014::Dětský::05 - 07::Z::17"/>
    <n v="2014"/>
    <x v="2"/>
    <x v="21"/>
    <x v="517"/>
    <x v="13"/>
    <x v="43"/>
    <x v="1"/>
    <x v="3"/>
    <m/>
    <s v="ok"/>
    <s v="D"/>
    <s v="Divišová Kristýna, 2007"/>
    <s v="-"/>
  </r>
  <r>
    <s v="2014::Dětský::05 - 07::Z::16"/>
    <n v="2014"/>
    <x v="2"/>
    <x v="44"/>
    <x v="518"/>
    <x v="13"/>
    <x v="187"/>
    <x v="1"/>
    <x v="3"/>
    <m/>
    <s v="ok"/>
    <s v="N"/>
    <s v="Nová Veronika, 2007"/>
    <s v="-"/>
  </r>
  <r>
    <s v="2014::Dětský::05 - 07::Z::13"/>
    <n v="2014"/>
    <x v="2"/>
    <x v="35"/>
    <x v="519"/>
    <x v="40"/>
    <x v="0"/>
    <x v="1"/>
    <x v="3"/>
    <m/>
    <s v="ok"/>
    <s v="K"/>
    <s v="Králková Alena, 2009"/>
    <s v="-"/>
  </r>
  <r>
    <s v="2014::Dětský::00 - 04::Z::20"/>
    <n v="2014"/>
    <x v="2"/>
    <x v="7"/>
    <x v="520"/>
    <x v="65"/>
    <x v="41"/>
    <x v="1"/>
    <x v="12"/>
    <m/>
    <s v="ok"/>
    <s v="T"/>
    <s v="Tichá Klára, 2010"/>
    <s v="-"/>
  </r>
  <r>
    <s v="2014::Dětský::00 - 04::Z::19"/>
    <n v="2014"/>
    <x v="2"/>
    <x v="58"/>
    <x v="521"/>
    <x v="66"/>
    <x v="19"/>
    <x v="1"/>
    <x v="12"/>
    <m/>
    <s v="ok"/>
    <s v="C"/>
    <s v="Charvátová Justýna, 2012"/>
    <s v="-"/>
  </r>
  <r>
    <s v="2014::Pivaři::94"/>
    <n v="2014"/>
    <x v="4"/>
    <x v="89"/>
    <x v="265"/>
    <x v="12"/>
    <x v="112"/>
    <x v="1"/>
    <x v="5"/>
    <m/>
    <s v="ok"/>
    <s v="N"/>
    <s v="Německá Klára, 1994"/>
    <s v="-"/>
  </r>
  <r>
    <s v="2014::Pivaři::71"/>
    <n v="2014"/>
    <x v="4"/>
    <x v="20"/>
    <x v="90"/>
    <x v="25"/>
    <x v="41"/>
    <x v="0"/>
    <x v="5"/>
    <m/>
    <s v="ok"/>
    <s v="G"/>
    <s v="Gazda Jiří, 1991"/>
    <s v="-"/>
  </r>
  <r>
    <s v="2014::Pivaři::68"/>
    <n v="2014"/>
    <x v="4"/>
    <x v="3"/>
    <x v="390"/>
    <x v="55"/>
    <x v="191"/>
    <x v="0"/>
    <x v="5"/>
    <m/>
    <s v="ok"/>
    <s v="T"/>
    <s v="Tichý Petr, 1984"/>
    <s v="-"/>
  </r>
  <r>
    <s v="2014::Pivaři::77"/>
    <n v="2014"/>
    <x v="4"/>
    <x v="48"/>
    <x v="522"/>
    <x v="67"/>
    <x v="192"/>
    <x v="0"/>
    <x v="14"/>
    <m/>
    <s v="ok"/>
    <s v="L"/>
    <s v="Ločárek Milan, "/>
    <s v="-"/>
  </r>
  <r>
    <s v="2014::Pivaři::36"/>
    <n v="2014"/>
    <x v="4"/>
    <x v="40"/>
    <x v="523"/>
    <x v="67"/>
    <x v="192"/>
    <x v="1"/>
    <x v="14"/>
    <m/>
    <s v="ok"/>
    <s v="L"/>
    <s v="Ločárková Lenka, "/>
    <s v="-"/>
  </r>
  <r>
    <s v="2014::Pivaři::67"/>
    <n v="2014"/>
    <x v="4"/>
    <x v="62"/>
    <x v="524"/>
    <x v="67"/>
    <x v="191"/>
    <x v="1"/>
    <x v="14"/>
    <m/>
    <s v="ok"/>
    <s v="T"/>
    <s v="Tichá Markéta, "/>
    <s v="-"/>
  </r>
  <r>
    <s v="2014::Pivaři::76"/>
    <n v="2014"/>
    <x v="4"/>
    <x v="28"/>
    <x v="173"/>
    <x v="67"/>
    <x v="4"/>
    <x v="0"/>
    <x v="14"/>
    <m/>
    <s v="ok"/>
    <s v="K"/>
    <s v="Kozák David, "/>
    <s v="-"/>
  </r>
  <r>
    <s v="2014::Pivaři::84"/>
    <n v="2014"/>
    <x v="4"/>
    <x v="36"/>
    <x v="525"/>
    <x v="67"/>
    <x v="193"/>
    <x v="1"/>
    <x v="14"/>
    <m/>
    <s v="ok"/>
    <s v="K"/>
    <s v="Kopačková Pavlína, "/>
    <s v="-"/>
  </r>
  <r>
    <s v="2014::Pivaři::89"/>
    <n v="2014"/>
    <x v="4"/>
    <x v="100"/>
    <x v="307"/>
    <x v="67"/>
    <x v="194"/>
    <x v="0"/>
    <x v="14"/>
    <m/>
    <s v="ok"/>
    <s v="P"/>
    <s v="Polák Jiří, "/>
    <s v="-"/>
  </r>
  <r>
    <s v="2014::Pivaři::87"/>
    <n v="2014"/>
    <x v="4"/>
    <x v="49"/>
    <x v="526"/>
    <x v="67"/>
    <x v="4"/>
    <x v="0"/>
    <x v="14"/>
    <m/>
    <s v="ok"/>
    <s v="Č"/>
    <s v="Čermák Honza, "/>
    <s v="-"/>
  </r>
  <r>
    <s v="2014::Pivaři::26"/>
    <n v="2014"/>
    <x v="4"/>
    <x v="22"/>
    <x v="389"/>
    <x v="27"/>
    <x v="4"/>
    <x v="0"/>
    <x v="5"/>
    <m/>
    <s v="ok"/>
    <s v="T"/>
    <s v="Tichý Jiří, 1975"/>
    <s v="SKP České Budějovice"/>
  </r>
  <r>
    <s v="2014::Pivaři::73"/>
    <n v="2014"/>
    <x v="4"/>
    <x v="96"/>
    <x v="71"/>
    <x v="67"/>
    <x v="195"/>
    <x v="0"/>
    <x v="14"/>
    <m/>
    <s v="ok"/>
    <s v="D"/>
    <s v="Drázda Petr, "/>
    <s v="-"/>
  </r>
  <r>
    <s v="2014::Pivaři::65"/>
    <n v="2014"/>
    <x v="4"/>
    <x v="23"/>
    <x v="1"/>
    <x v="67"/>
    <x v="4"/>
    <x v="0"/>
    <x v="14"/>
    <m/>
    <s v="ok"/>
    <s v="A"/>
    <s v="Adámek Jiří, "/>
    <s v="-"/>
  </r>
  <r>
    <s v="2014::Pivaři::14"/>
    <n v="2014"/>
    <x v="4"/>
    <x v="37"/>
    <x v="349"/>
    <x v="67"/>
    <x v="193"/>
    <x v="0"/>
    <x v="14"/>
    <m/>
    <s v="ok"/>
    <s v="S"/>
    <s v="Staněk Martin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  <r>
    <s v="2014::::"/>
    <n v="2014"/>
    <x v="0"/>
    <x v="0"/>
    <x v="527"/>
    <x v="67"/>
    <x v="4"/>
    <x v="2"/>
    <x v="0"/>
    <m/>
    <s v="ok"/>
    <s v=""/>
    <s v=", "/>
    <s v="-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 1" cacheId="10" applyNumberFormats="0" applyBorderFormats="0" applyFontFormats="0" applyPatternFormats="0" applyAlignmentFormats="0" applyWidthHeightFormats="1" dataCaption="Hodnoty" missingCaption="-" updatedVersion="4" minRefreshableVersion="3" showDrill="0" useAutoFormatting="1" rowGrandTotals="0" colGrandTotals="0" itemPrintTitles="1" createdVersion="4" indent="0" compact="0" compactData="0" multipleFieldFilters="0">
  <location ref="C6:F46" firstHeaderRow="1" firstDataRow="1" firstDataCol="4" rowPageCount="3" colPageCount="1"/>
  <pivotFields count="14">
    <pivotField compact="0" outline="0" showAll="0"/>
    <pivotField compact="0" numFmtId="164" outline="0" showAll="0"/>
    <pivotField axis="axisPage" compact="0" outline="0" showAll="0">
      <items count="6">
        <item x="0"/>
        <item x="1"/>
        <item x="3"/>
        <item x="2"/>
        <item x="4"/>
        <item t="default"/>
      </items>
    </pivotField>
    <pivotField axis="axisRow" compact="0" outline="0" showAll="0" sortType="ascending" defaultSubtotal="0">
      <items count="102">
        <item x="8"/>
        <item x="1"/>
        <item x="9"/>
        <item x="10"/>
        <item x="60"/>
        <item x="12"/>
        <item x="4"/>
        <item x="18"/>
        <item x="24"/>
        <item x="71"/>
        <item x="55"/>
        <item x="32"/>
        <item x="35"/>
        <item x="37"/>
        <item x="38"/>
        <item x="44"/>
        <item x="21"/>
        <item x="43"/>
        <item x="58"/>
        <item x="7"/>
        <item x="66"/>
        <item x="57"/>
        <item x="73"/>
        <item x="30"/>
        <item x="74"/>
        <item x="22"/>
        <item x="77"/>
        <item x="68"/>
        <item x="33"/>
        <item x="90"/>
        <item x="78"/>
        <item x="53"/>
        <item x="82"/>
        <item x="84"/>
        <item x="14"/>
        <item x="40"/>
        <item x="41"/>
        <item x="86"/>
        <item x="75"/>
        <item x="52"/>
        <item x="88"/>
        <item x="63"/>
        <item x="39"/>
        <item x="61"/>
        <item x="11"/>
        <item x="6"/>
        <item x="45"/>
        <item x="50"/>
        <item x="72"/>
        <item x="15"/>
        <item x="83"/>
        <item x="80"/>
        <item x="92"/>
        <item x="27"/>
        <item x="67"/>
        <item x="46"/>
        <item x="76"/>
        <item x="51"/>
        <item x="93"/>
        <item x="59"/>
        <item x="13"/>
        <item x="29"/>
        <item x="94"/>
        <item x="70"/>
        <item x="23"/>
        <item x="47"/>
        <item x="62"/>
        <item x="3"/>
        <item x="95"/>
        <item x="79"/>
        <item x="20"/>
        <item x="91"/>
        <item x="96"/>
        <item x="97"/>
        <item x="98"/>
        <item x="28"/>
        <item x="48"/>
        <item x="56"/>
        <item x="87"/>
        <item x="99"/>
        <item x="34"/>
        <item x="16"/>
        <item x="65"/>
        <item x="36"/>
        <item x="19"/>
        <item x="85"/>
        <item x="49"/>
        <item x="81"/>
        <item x="100"/>
        <item x="64"/>
        <item x="5"/>
        <item x="54"/>
        <item x="17"/>
        <item x="89"/>
        <item x="42"/>
        <item x="25"/>
        <item x="69"/>
        <item x="31"/>
        <item x="101"/>
        <item x="26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28"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2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3"/>
        <item x="114"/>
        <item x="115"/>
        <item x="116"/>
        <item x="117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527"/>
        <item x="58"/>
        <item x="71"/>
        <item x="295"/>
        <item x="330"/>
        <item x="112"/>
        <item x="5"/>
        <item x="73"/>
        <item x="111"/>
        <item x="118"/>
        <item x="173"/>
        <item x="269"/>
        <item x="285"/>
        <item x="312"/>
        <item x="348"/>
        <item x="428"/>
        <item x="233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8">
        <item x="54"/>
        <item x="59"/>
        <item x="62"/>
        <item x="58"/>
        <item x="19"/>
        <item x="61"/>
        <item x="33"/>
        <item x="43"/>
        <item x="45"/>
        <item x="36"/>
        <item x="47"/>
        <item x="32"/>
        <item x="50"/>
        <item x="48"/>
        <item x="64"/>
        <item x="63"/>
        <item x="56"/>
        <item x="11"/>
        <item x="20"/>
        <item x="51"/>
        <item x="49"/>
        <item x="39"/>
        <item x="26"/>
        <item x="23"/>
        <item x="5"/>
        <item x="17"/>
        <item x="21"/>
        <item x="46"/>
        <item x="41"/>
        <item x="27"/>
        <item x="22"/>
        <item x="30"/>
        <item x="37"/>
        <item x="18"/>
        <item x="52"/>
        <item x="44"/>
        <item x="9"/>
        <item x="1"/>
        <item x="55"/>
        <item x="53"/>
        <item x="38"/>
        <item x="31"/>
        <item x="42"/>
        <item x="35"/>
        <item x="14"/>
        <item x="25"/>
        <item x="29"/>
        <item x="60"/>
        <item x="12"/>
        <item x="28"/>
        <item x="2"/>
        <item x="24"/>
        <item x="4"/>
        <item x="34"/>
        <item x="7"/>
        <item x="10"/>
        <item x="16"/>
        <item x="6"/>
        <item x="15"/>
        <item x="3"/>
        <item x="8"/>
        <item x="13"/>
        <item x="0"/>
        <item x="40"/>
        <item x="57"/>
        <item x="67"/>
        <item x="65"/>
        <item x="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6">
        <item x="69"/>
        <item x="154"/>
        <item x="3"/>
        <item x="95"/>
        <item x="16"/>
        <item x="153"/>
        <item x="107"/>
        <item x="111"/>
        <item x="2"/>
        <item x="24"/>
        <item x="130"/>
        <item x="60"/>
        <item x="163"/>
        <item x="26"/>
        <item x="114"/>
        <item x="159"/>
        <item x="156"/>
        <item x="31"/>
        <item x="126"/>
        <item x="36"/>
        <item x="71"/>
        <item x="61"/>
        <item x="89"/>
        <item x="41"/>
        <item x="53"/>
        <item x="106"/>
        <item x="48"/>
        <item x="55"/>
        <item x="15"/>
        <item x="158"/>
        <item x="131"/>
        <item x="43"/>
        <item x="94"/>
        <item x="1"/>
        <item x="19"/>
        <item x="20"/>
        <item x="139"/>
        <item x="79"/>
        <item x="113"/>
        <item x="97"/>
        <item x="164"/>
        <item x="33"/>
        <item x="63"/>
        <item x="78"/>
        <item x="96"/>
        <item x="132"/>
        <item x="157"/>
        <item x="143"/>
        <item x="118"/>
        <item x="100"/>
        <item x="86"/>
        <item x="155"/>
        <item x="14"/>
        <item x="35"/>
        <item x="13"/>
        <item x="34"/>
        <item x="98"/>
        <item x="105"/>
        <item x="18"/>
        <item x="147"/>
        <item x="152"/>
        <item x="21"/>
        <item x="25"/>
        <item x="6"/>
        <item x="81"/>
        <item x="148"/>
        <item x="57"/>
        <item x="165"/>
        <item x="103"/>
        <item x="74"/>
        <item x="17"/>
        <item x="134"/>
        <item x="45"/>
        <item x="87"/>
        <item x="58"/>
        <item x="99"/>
        <item x="44"/>
        <item x="102"/>
        <item x="145"/>
        <item x="110"/>
        <item x="0"/>
        <item x="76"/>
        <item x="12"/>
        <item x="80"/>
        <item x="82"/>
        <item x="51"/>
        <item x="88"/>
        <item x="23"/>
        <item x="127"/>
        <item x="108"/>
        <item x="39"/>
        <item x="65"/>
        <item x="56"/>
        <item x="135"/>
        <item x="136"/>
        <item x="70"/>
        <item x="123"/>
        <item x="47"/>
        <item x="112"/>
        <item x="137"/>
        <item x="162"/>
        <item x="101"/>
        <item x="104"/>
        <item x="121"/>
        <item x="85"/>
        <item x="68"/>
        <item x="11"/>
        <item x="54"/>
        <item x="73"/>
        <item x="37"/>
        <item x="93"/>
        <item x="91"/>
        <item x="160"/>
        <item x="122"/>
        <item x="59"/>
        <item x="146"/>
        <item x="109"/>
        <item x="8"/>
        <item x="29"/>
        <item x="140"/>
        <item x="151"/>
        <item x="138"/>
        <item x="28"/>
        <item x="120"/>
        <item x="50"/>
        <item x="144"/>
        <item x="128"/>
        <item x="42"/>
        <item x="124"/>
        <item x="22"/>
        <item x="77"/>
        <item x="161"/>
        <item x="40"/>
        <item x="119"/>
        <item x="129"/>
        <item x="116"/>
        <item x="142"/>
        <item x="90"/>
        <item x="166"/>
        <item x="83"/>
        <item x="72"/>
        <item x="150"/>
        <item x="64"/>
        <item x="141"/>
        <item x="62"/>
        <item x="149"/>
        <item x="125"/>
        <item x="84"/>
        <item x="46"/>
        <item x="7"/>
        <item x="75"/>
        <item x="52"/>
        <item x="10"/>
        <item x="27"/>
        <item x="9"/>
        <item x="38"/>
        <item x="4"/>
        <item x="133"/>
        <item x="67"/>
        <item x="5"/>
        <item x="49"/>
        <item x="66"/>
        <item x="115"/>
        <item x="32"/>
        <item x="92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17"/>
        <item x="179"/>
        <item x="180"/>
        <item x="181"/>
        <item x="182"/>
        <item x="30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4">
        <item x="2"/>
        <item x="0"/>
        <item x="1"/>
        <item t="default"/>
      </items>
    </pivotField>
    <pivotField axis="axisPage" compact="0" outline="0" showAll="0">
      <items count="16">
        <item x="5"/>
        <item x="1"/>
        <item x="4"/>
        <item x="7"/>
        <item x="8"/>
        <item x="10"/>
        <item x="0"/>
        <item x="11"/>
        <item x="3"/>
        <item x="2"/>
        <item x="12"/>
        <item x="13"/>
        <item x="6"/>
        <item x="9"/>
        <item x="1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3"/>
    <field x="4"/>
    <field x="5"/>
    <field x="6"/>
  </rowFields>
  <rowItems count="40">
    <i>
      <x/>
      <x v="38"/>
      <x v="45"/>
      <x v="33"/>
    </i>
    <i>
      <x v="1"/>
      <x v="75"/>
      <x v="43"/>
      <x v="107"/>
    </i>
    <i>
      <x v="2"/>
      <x v="81"/>
      <x v="45"/>
      <x v="33"/>
    </i>
    <i>
      <x v="3"/>
      <x v="155"/>
      <x v="26"/>
      <x v="63"/>
    </i>
    <i>
      <x v="4"/>
      <x v="256"/>
      <x v="48"/>
      <x v="98"/>
    </i>
    <i>
      <x v="5"/>
      <x v="257"/>
      <x v="57"/>
      <x v="149"/>
    </i>
    <i>
      <x v="6"/>
      <x v="115"/>
      <x v="46"/>
      <x v="20"/>
    </i>
    <i>
      <x v="7"/>
      <x v="334"/>
      <x v="43"/>
      <x v="92"/>
    </i>
    <i>
      <x v="8"/>
      <x v="451"/>
      <x v="50"/>
      <x v="92"/>
    </i>
    <i>
      <x v="9"/>
      <x v="338"/>
      <x v="57"/>
      <x v="163"/>
    </i>
    <i>
      <x v="10"/>
      <x v="340"/>
      <x v="28"/>
      <x v="163"/>
    </i>
    <i>
      <x v="11"/>
      <x v="167"/>
      <x v="50"/>
      <x v="163"/>
    </i>
    <i>
      <x v="12"/>
      <x v="159"/>
      <x v="55"/>
      <x v="117"/>
    </i>
    <i>
      <x v="13"/>
      <x v="410"/>
      <x v="46"/>
      <x v="46"/>
    </i>
    <i>
      <x v="14"/>
      <x v="459"/>
      <x v="31"/>
      <x v="166"/>
    </i>
    <i>
      <x v="15"/>
      <x v="391"/>
      <x v="53"/>
      <x v="117"/>
    </i>
    <i>
      <x v="16"/>
      <x v="88"/>
      <x v="56"/>
      <x v="92"/>
    </i>
    <i>
      <x v="17"/>
      <x v="164"/>
      <x v="56"/>
      <x v="148"/>
    </i>
    <i>
      <x v="18"/>
      <x v="447"/>
      <x v="52"/>
      <x v="117"/>
    </i>
    <i>
      <x v="19"/>
      <x v="37"/>
      <x v="51"/>
      <x v="9"/>
    </i>
    <i>
      <x v="20"/>
      <x v="448"/>
      <x v="52"/>
      <x v="127"/>
    </i>
    <i>
      <x v="21"/>
      <x v="243"/>
      <x v="53"/>
      <x v="116"/>
    </i>
    <i>
      <x v="22"/>
      <x v="432"/>
      <x v="30"/>
      <x v="33"/>
    </i>
    <i>
      <x v="23"/>
      <x v="443"/>
      <x v="33"/>
      <x v="34"/>
    </i>
    <i>
      <x v="24"/>
      <x v="315"/>
      <x v="43"/>
      <x v="23"/>
    </i>
    <i>
      <x v="25"/>
      <x v="444"/>
      <x v="29"/>
      <x v="34"/>
    </i>
    <i>
      <x v="26"/>
      <x v="58"/>
      <x v="25"/>
      <x v="20"/>
    </i>
    <i>
      <x v="27"/>
      <x v="281"/>
      <x v="48"/>
      <x v="20"/>
    </i>
    <i>
      <x v="28"/>
      <x v="450"/>
      <x v="16"/>
      <x v="57"/>
    </i>
    <i>
      <x v="29"/>
      <x v="462"/>
      <x v="48"/>
      <x v="63"/>
    </i>
    <i>
      <x v="30"/>
      <x v="463"/>
      <x v="44"/>
      <x v="169"/>
    </i>
    <i>
      <x v="31"/>
      <x v="464"/>
      <x v="28"/>
      <x v="21"/>
    </i>
    <i>
      <x v="32"/>
      <x v="465"/>
      <x v="31"/>
      <x v="21"/>
    </i>
    <i>
      <x v="33"/>
      <x v="466"/>
      <x v="34"/>
      <x v="170"/>
    </i>
    <i>
      <x v="34"/>
      <x v="435"/>
      <x v="41"/>
      <x v="34"/>
    </i>
    <i>
      <x v="35"/>
      <x v="347"/>
      <x v="35"/>
      <x v="125"/>
    </i>
    <i>
      <x v="37"/>
      <x v="469"/>
      <x v="49"/>
      <x v="173"/>
    </i>
    <i>
      <x v="38"/>
      <x v="470"/>
      <x v="53"/>
      <x v="122"/>
    </i>
    <i>
      <x v="39"/>
      <x v="232"/>
      <x v="57"/>
      <x v="149"/>
    </i>
    <i>
      <x v="101"/>
      <x v="449"/>
      <x v="25"/>
      <x v="33"/>
    </i>
  </rowItems>
  <colItems count="1">
    <i/>
  </colItems>
  <pageFields count="3">
    <pageField fld="2" item="2" hier="-1"/>
    <pageField fld="7" hier="-1"/>
    <pageField fld="8" hier="-1"/>
  </pageFields>
  <formats count="11">
    <format dxfId="310">
      <pivotArea dataOnly="0" labelOnly="1" outline="0" fieldPosition="0">
        <references count="1">
          <reference field="5" count="0"/>
        </references>
      </pivotArea>
    </format>
    <format dxfId="309">
      <pivotArea dataOnly="0" labelOnly="1" outline="0" fieldPosition="0">
        <references count="1">
          <reference field="3" count="0"/>
        </references>
      </pivotArea>
    </format>
    <format dxfId="308">
      <pivotArea dataOnly="0" labelOnly="1" outline="0" fieldPosition="0">
        <references count="1">
          <reference field="3" count="4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7"/>
            <x v="49"/>
            <x v="50"/>
            <x v="67"/>
          </reference>
        </references>
      </pivotArea>
    </format>
    <format dxfId="307">
      <pivotArea dataOnly="0" labelOnly="1" outline="0" fieldPosition="0">
        <references count="1">
          <reference field="3" count="39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</reference>
        </references>
      </pivotArea>
    </format>
    <format dxfId="306">
      <pivotArea field="2" type="button" dataOnly="0" labelOnly="1" outline="0" axis="axisPage" fieldPosition="0"/>
    </format>
    <format dxfId="305">
      <pivotArea field="7" type="button" dataOnly="0" labelOnly="1" outline="0" axis="axisPage" fieldPosition="1"/>
    </format>
    <format dxfId="304">
      <pivotArea field="8" type="button" dataOnly="0" labelOnly="1" outline="0" axis="axisPage" fieldPosition="2"/>
    </format>
    <format dxfId="303">
      <pivotArea field="3" type="button" dataOnly="0" labelOnly="1" outline="0" axis="axisRow" fieldPosition="0"/>
    </format>
    <format dxfId="302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01">
      <pivotArea dataOnly="0" labelOnly="1" outline="0" fieldPosition="0">
        <references count="1">
          <reference field="3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00">
      <pivotArea dataOnly="0" labelOnly="1" outline="0" fieldPosition="0">
        <references count="1">
          <reference field="3" count="1">
            <x v="101"/>
          </reference>
        </references>
      </pivotArea>
    </format>
  </formats>
  <pivotTableStyleInfo name="Grey vysledky 0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historie_bezce" cacheId="0" applyNumberFormats="0" applyBorderFormats="0" applyFontFormats="0" applyPatternFormats="0" applyAlignmentFormats="0" applyWidthHeightFormats="1" dataCaption="Hodnoty" updatedVersion="4" minRefreshableVersion="3" showDrill="0" rowGrandTotals="0" colGrandTotals="0" itemPrintTitles="1" createdVersion="4" indent="0" showHeaders="0" compact="0" compactData="0" multipleFieldFilters="0">
  <location ref="C2:J5" firstHeaderRow="0" firstDataRow="1" firstDataCol="5"/>
  <pivotFields count="20">
    <pivotField compact="0" outline="0" showAll="0" defaultSubtotal="0"/>
    <pivotField axis="axisRow" compact="0" outline="0" showAll="0" sortType="ascending" defaultSubtotal="0">
      <items count="6">
        <item x="0"/>
        <item x="1"/>
        <item x="2"/>
        <item x="3"/>
        <item x="4"/>
        <item m="1" x="5"/>
      </items>
    </pivotField>
    <pivotField axis="axisRow" compact="0" outline="0" showAll="0" defaultSubtotal="0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name="jméno" compact="0" outline="0" multipleItemSelectionAllowed="1" showAll="0" insertBlankRow="1" defaultSubtotal="0">
      <items count="393">
        <item h="1" x="166"/>
        <item h="1" x="92"/>
        <item h="1" x="93"/>
        <item h="1" x="94"/>
        <item h="1" x="244"/>
        <item h="1" x="95"/>
        <item h="1" x="96"/>
        <item h="1" x="245"/>
        <item h="1" x="167"/>
        <item h="1" x="7"/>
        <item h="1" x="360"/>
        <item h="1" x="8"/>
        <item h="1" x="0"/>
        <item h="1" x="9"/>
        <item h="1" x="246"/>
        <item h="1" x="342"/>
        <item h="1" x="1"/>
        <item h="1" x="10"/>
        <item h="1" x="97"/>
        <item h="1" x="98"/>
        <item h="1" x="343"/>
        <item h="1" x="344"/>
        <item h="1" x="247"/>
        <item h="1" x="248"/>
        <item h="1" x="99"/>
        <item h="1" x="211"/>
        <item h="1" x="11"/>
        <item h="1" x="297"/>
        <item h="1" x="298"/>
        <item h="1" x="249"/>
        <item h="1" x="142"/>
        <item h="1" x="250"/>
        <item h="1" x="251"/>
        <item h="1" x="361"/>
        <item h="1" x="362"/>
        <item h="1" x="59"/>
        <item h="1" x="12"/>
        <item h="1" x="60"/>
        <item h="1" x="299"/>
        <item h="1" x="252"/>
        <item h="1" x="253"/>
        <item h="1" x="100"/>
        <item h="1" x="101"/>
        <item h="1" x="13"/>
        <item h="1" x="61"/>
        <item h="1" x="14"/>
        <item h="1" x="168"/>
        <item h="1" x="212"/>
        <item h="1" x="300"/>
        <item h="1" x="62"/>
        <item h="1" x="63"/>
        <item h="1" x="301"/>
        <item h="1" x="102"/>
        <item h="1" x="169"/>
        <item h="1" x="363"/>
        <item h="1" x="15"/>
        <item h="1" x="170"/>
        <item h="1" x="16"/>
        <item h="1" x="302"/>
        <item h="1" x="17"/>
        <item h="1" x="364"/>
        <item h="1" x="254"/>
        <item h="1" x="18"/>
        <item h="1" x="303"/>
        <item h="1" x="255"/>
        <item h="1" x="171"/>
        <item h="1" x="213"/>
        <item h="1" x="2"/>
        <item h="1" x="256"/>
        <item h="1" x="257"/>
        <item h="1" x="19"/>
        <item h="1" x="103"/>
        <item h="1" x="3"/>
        <item h="1" x="365"/>
        <item h="1" x="214"/>
        <item h="1" x="304"/>
        <item h="1" x="366"/>
        <item h="1" x="337"/>
        <item h="1" x="258"/>
        <item h="1" x="20"/>
        <item h="1" x="143"/>
        <item h="1" x="21"/>
        <item h="1" x="104"/>
        <item h="1" x="105"/>
        <item h="1" x="345"/>
        <item h="1" x="346"/>
        <item h="1" x="260"/>
        <item h="1" x="347"/>
        <item h="1" x="367"/>
        <item h="1" x="338"/>
        <item h="1" x="368"/>
        <item h="1" x="172"/>
        <item h="1" x="215"/>
        <item h="1" x="106"/>
        <item h="1" x="305"/>
        <item h="1" x="306"/>
        <item h="1" x="173"/>
        <item h="1" x="64"/>
        <item h="1" x="369"/>
        <item h="1" x="65"/>
        <item h="1" x="174"/>
        <item h="1" x="22"/>
        <item h="1" x="307"/>
        <item h="1" x="107"/>
        <item h="1" x="261"/>
        <item h="1" x="216"/>
        <item h="1" x="175"/>
        <item h="1" x="308"/>
        <item h="1" x="66"/>
        <item h="1" x="108"/>
        <item h="1" x="109"/>
        <item h="1" x="309"/>
        <item h="1" x="310"/>
        <item h="1" x="236"/>
        <item h="1" x="144"/>
        <item h="1" x="370"/>
        <item h="1" x="176"/>
        <item h="1" x="262"/>
        <item h="1" x="23"/>
        <item h="1" x="177"/>
        <item h="1" x="178"/>
        <item h="1" x="24"/>
        <item h="1" x="25"/>
        <item h="1" x="179"/>
        <item h="1" x="263"/>
        <item h="1" x="217"/>
        <item h="1" x="264"/>
        <item h="1" x="265"/>
        <item h="1" x="26"/>
        <item h="1" x="218"/>
        <item h="1" x="266"/>
        <item h="1" x="311"/>
        <item h="1" x="371"/>
        <item h="1" x="312"/>
        <item h="1" x="313"/>
        <item h="1" x="372"/>
        <item h="1" x="267"/>
        <item h="1" x="82"/>
        <item h="1" x="110"/>
        <item h="1" x="111"/>
        <item h="1" x="158"/>
        <item h="1" x="237"/>
        <item h="1" x="112"/>
        <item h="1" x="145"/>
        <item h="1" x="373"/>
        <item h="1" x="146"/>
        <item h="1" x="314"/>
        <item h="1" x="113"/>
        <item h="1" x="180"/>
        <item h="1" x="181"/>
        <item h="1" x="268"/>
        <item h="1" x="182"/>
        <item h="1" x="67"/>
        <item h="1" x="269"/>
        <item h="1" x="219"/>
        <item h="1" x="315"/>
        <item h="1" x="27"/>
        <item h="1" x="316"/>
        <item h="1" x="183"/>
        <item h="1" x="114"/>
        <item h="1" x="184"/>
        <item h="1" x="185"/>
        <item h="1" x="348"/>
        <item h="1" x="220"/>
        <item h="1" x="28"/>
        <item h="1" x="374"/>
        <item h="1" x="186"/>
        <item h="1" x="187"/>
        <item h="1" x="270"/>
        <item h="1" x="271"/>
        <item h="1" x="147"/>
        <item h="1" x="188"/>
        <item h="1" x="189"/>
        <item h="1" x="221"/>
        <item h="1" x="148"/>
        <item h="1" x="190"/>
        <item h="1" x="222"/>
        <item h="1" x="83"/>
        <item h="1" x="84"/>
        <item h="1" x="272"/>
        <item h="1" x="317"/>
        <item h="1" x="115"/>
        <item h="1" x="29"/>
        <item h="1" x="375"/>
        <item h="1" x="30"/>
        <item h="1" x="273"/>
        <item h="1" x="31"/>
        <item h="1" x="191"/>
        <item h="1" x="339"/>
        <item h="1" x="32"/>
        <item h="1" x="33"/>
        <item h="1" x="318"/>
        <item h="1" x="34"/>
        <item h="1" x="68"/>
        <item h="1" x="319"/>
        <item h="1" x="116"/>
        <item h="1" x="117"/>
        <item h="1" x="119"/>
        <item h="1" x="223"/>
        <item h="1" x="192"/>
        <item h="1" x="35"/>
        <item h="1" x="193"/>
        <item h="1" x="194"/>
        <item h="1" x="120"/>
        <item h="1" x="349"/>
        <item h="1" x="350"/>
        <item h="1" x="274"/>
        <item h="1" x="351"/>
        <item h="1" x="121"/>
        <item h="1" x="195"/>
        <item h="1" x="320"/>
        <item h="1" x="122"/>
        <item h="1" x="123"/>
        <item h="1" x="159"/>
        <item h="1" x="352"/>
        <item h="1" x="275"/>
        <item h="1" x="36"/>
        <item h="1" x="37"/>
        <item h="1" x="124"/>
        <item h="1" x="69"/>
        <item h="1" x="276"/>
        <item h="1" x="4"/>
        <item h="1" x="38"/>
        <item h="1" x="70"/>
        <item h="1" x="238"/>
        <item h="1" x="224"/>
        <item h="1" x="85"/>
        <item h="1" x="277"/>
        <item h="1" x="239"/>
        <item h="1" x="196"/>
        <item h="1" x="278"/>
        <item h="1" x="71"/>
        <item h="1" x="353"/>
        <item h="1" x="125"/>
        <item h="1" x="86"/>
        <item h="1" x="126"/>
        <item h="1" m="1" x="383"/>
        <item h="1" x="321"/>
        <item h="1" x="322"/>
        <item h="1" x="149"/>
        <item h="1" x="127"/>
        <item h="1" x="128"/>
        <item h="1" x="279"/>
        <item h="1" x="197"/>
        <item h="1" x="354"/>
        <item h="1" x="39"/>
        <item h="1" x="240"/>
        <item h="1" x="40"/>
        <item h="1" x="129"/>
        <item h="1" m="1" x="387"/>
        <item h="1" x="150"/>
        <item h="1" x="280"/>
        <item h="1" x="198"/>
        <item h="1" x="376"/>
        <item h="1" x="72"/>
        <item h="1" x="42"/>
        <item h="1" x="281"/>
        <item h="1" x="130"/>
        <item h="1" x="131"/>
        <item h="1" x="241"/>
        <item h="1" x="73"/>
        <item h="1" x="43"/>
        <item h="1" m="1" x="392"/>
        <item h="1" x="151"/>
        <item h="1" x="323"/>
        <item h="1" x="324"/>
        <item h="1" x="44"/>
        <item h="1" x="132"/>
        <item h="1" x="133"/>
        <item h="1" x="134"/>
        <item h="1" x="135"/>
        <item h="1" x="325"/>
        <item h="1" x="225"/>
        <item h="1" x="355"/>
        <item h="1" x="226"/>
        <item h="1" x="45"/>
        <item h="1" x="282"/>
        <item h="1" x="46"/>
        <item h="1" x="377"/>
        <item h="1" x="378"/>
        <item h="1" x="227"/>
        <item h="1" x="356"/>
        <item h="1" x="74"/>
        <item h="1" x="47"/>
        <item h="1" x="48"/>
        <item h="1" x="136"/>
        <item h="1" x="326"/>
        <item h="1" x="283"/>
        <item h="1" x="327"/>
        <item h="1" x="160"/>
        <item h="1" x="138"/>
        <item h="1" x="137"/>
        <item h="1" x="87"/>
        <item h="1" x="75"/>
        <item h="1" x="5"/>
        <item h="1" x="379"/>
        <item h="1" x="199"/>
        <item h="1" x="200"/>
        <item x="242"/>
        <item h="1" x="340"/>
        <item h="1" x="201"/>
        <item h="1" x="202"/>
        <item h="1" x="380"/>
        <item h="1" x="284"/>
        <item h="1" x="357"/>
        <item h="1" x="76"/>
        <item h="1" m="1" x="390"/>
        <item h="1" x="88"/>
        <item h="1" x="161"/>
        <item h="1" x="203"/>
        <item h="1" x="162"/>
        <item h="1" x="163"/>
        <item h="1" x="328"/>
        <item h="1" x="204"/>
        <item h="1" x="205"/>
        <item h="1" x="341"/>
        <item h="1" x="139"/>
        <item h="1" x="228"/>
        <item h="1" x="77"/>
        <item h="1" x="206"/>
        <item h="1" x="381"/>
        <item h="1" x="152"/>
        <item h="1" x="285"/>
        <item h="1" x="286"/>
        <item h="1" x="329"/>
        <item h="1" x="358"/>
        <item h="1" x="359"/>
        <item h="1" x="330"/>
        <item h="1" x="207"/>
        <item h="1" x="287"/>
        <item h="1" x="288"/>
        <item h="1" x="208"/>
        <item h="1" x="331"/>
        <item h="1" x="289"/>
        <item h="1" x="290"/>
        <item h="1" x="140"/>
        <item h="1" x="164"/>
        <item h="1" x="78"/>
        <item h="1" x="49"/>
        <item h="1" x="50"/>
        <item h="1" x="332"/>
        <item h="1" x="291"/>
        <item h="1" x="292"/>
        <item h="1" x="293"/>
        <item h="1" x="153"/>
        <item h="1" x="51"/>
        <item h="1" x="79"/>
        <item h="1" x="52"/>
        <item h="1" m="1" x="385"/>
        <item h="1" m="1" x="384"/>
        <item h="1" x="53"/>
        <item h="1" x="54"/>
        <item h="1" x="229"/>
        <item h="1" x="333"/>
        <item h="1" x="89"/>
        <item h="1" x="334"/>
        <item h="1" x="230"/>
        <item h="1" x="382"/>
        <item h="1" x="55"/>
        <item h="1" x="141"/>
        <item h="1" x="209"/>
        <item h="1" x="294"/>
        <item h="1" x="295"/>
        <item h="1" x="335"/>
        <item h="1" x="56"/>
        <item h="1" x="80"/>
        <item h="1" x="57"/>
        <item h="1" x="231"/>
        <item h="1" x="90"/>
        <item h="1" x="81"/>
        <item h="1" x="232"/>
        <item h="1" x="233"/>
        <item h="1" x="234"/>
        <item h="1" x="235"/>
        <item h="1" x="210"/>
        <item h="1" x="154"/>
        <item h="1" x="91"/>
        <item h="1" x="155"/>
        <item h="1" x="58"/>
        <item h="1" x="156"/>
        <item h="1" x="157"/>
        <item h="1" x="296"/>
        <item h="1" m="1" x="391"/>
        <item h="1" x="165"/>
        <item h="1" x="336"/>
        <item h="1" x="243"/>
        <item h="1" x="6"/>
        <item h="1" x="41"/>
        <item h="1" x="118"/>
        <item h="1" x="259"/>
        <item h="1" m="1" x="389"/>
        <item h="1" m="1" x="388"/>
        <item h="1" m="1" x="38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 defaultSubtotal="0">
      <items count="65">
        <item x="43"/>
        <item x="5"/>
        <item x="46"/>
        <item x="30"/>
        <item x="61"/>
        <item x="34"/>
        <item x="64"/>
        <item x="57"/>
        <item x="32"/>
        <item x="3"/>
        <item x="59"/>
        <item x="47"/>
        <item x="36"/>
        <item x="27"/>
        <item x="48"/>
        <item x="40"/>
        <item x="38"/>
        <item x="0"/>
        <item x="31"/>
        <item x="28"/>
        <item x="58"/>
        <item x="52"/>
        <item x="39"/>
        <item x="23"/>
        <item x="37"/>
        <item x="33"/>
        <item x="29"/>
        <item x="51"/>
        <item x="45"/>
        <item x="24"/>
        <item x="22"/>
        <item x="25"/>
        <item x="6"/>
        <item x="2"/>
        <item x="35"/>
        <item x="41"/>
        <item x="50"/>
        <item x="62"/>
        <item x="44"/>
        <item x="49"/>
        <item x="56"/>
        <item x="60"/>
        <item x="53"/>
        <item x="26"/>
        <item x="1"/>
        <item x="13"/>
        <item x="42"/>
        <item x="20"/>
        <item x="9"/>
        <item x="21"/>
        <item x="18"/>
        <item x="16"/>
        <item x="17"/>
        <item x="4"/>
        <item x="14"/>
        <item x="8"/>
        <item x="11"/>
        <item x="19"/>
        <item x="10"/>
        <item x="15"/>
        <item x="7"/>
        <item x="12"/>
        <item x="54"/>
        <item x="55"/>
        <item x="63"/>
      </items>
    </pivotField>
    <pivotField axis="axisRow" compact="0" outline="0" showAll="0" defaultSubtotal="0">
      <items count="209">
        <item x="73"/>
        <item x="41"/>
        <item x="43"/>
        <item x="144"/>
        <item x="79"/>
        <item m="1" x="190"/>
        <item m="1" x="175"/>
        <item x="54"/>
        <item x="110"/>
        <item x="88"/>
        <item x="137"/>
        <item x="82"/>
        <item m="1" x="163"/>
        <item m="1" x="157"/>
        <item x="42"/>
        <item x="120"/>
        <item x="23"/>
        <item x="10"/>
        <item x="95"/>
        <item x="125"/>
        <item x="28"/>
        <item x="58"/>
        <item x="11"/>
        <item x="20"/>
        <item m="1" x="182"/>
        <item m="1" x="202"/>
        <item m="1" x="160"/>
        <item x="140"/>
        <item m="1" x="200"/>
        <item m="1" x="195"/>
        <item m="1" x="207"/>
        <item m="1" x="174"/>
        <item x="33"/>
        <item m="1" x="152"/>
        <item m="1" x="171"/>
        <item m="1" x="162"/>
        <item m="1" x="201"/>
        <item m="1" x="196"/>
        <item x="86"/>
        <item x="0"/>
        <item x="45"/>
        <item m="1" x="192"/>
        <item m="1" x="176"/>
        <item m="1" x="205"/>
        <item x="90"/>
        <item x="71"/>
        <item x="122"/>
        <item x="24"/>
        <item x="116"/>
        <item x="30"/>
        <item m="1" x="172"/>
        <item m="1" x="177"/>
        <item x="72"/>
        <item x="143"/>
        <item x="129"/>
        <item x="96"/>
        <item x="27"/>
        <item x="94"/>
        <item x="135"/>
        <item x="80"/>
        <item x="65"/>
        <item x="93"/>
        <item x="52"/>
        <item x="57"/>
        <item x="149"/>
        <item x="35"/>
        <item x="66"/>
        <item x="127"/>
        <item m="1" x="178"/>
        <item m="1" x="204"/>
        <item x="112"/>
        <item x="8"/>
        <item m="1" x="191"/>
        <item m="1" x="188"/>
        <item x="63"/>
        <item x="51"/>
        <item x="83"/>
        <item m="1" x="155"/>
        <item x="111"/>
        <item x="126"/>
        <item x="49"/>
        <item x="106"/>
        <item m="1" x="168"/>
        <item m="1" x="167"/>
        <item x="145"/>
        <item x="102"/>
        <item x="134"/>
        <item m="1" x="166"/>
        <item m="1" x="186"/>
        <item x="15"/>
        <item m="1" x="158"/>
        <item x="5"/>
        <item x="75"/>
        <item x="103"/>
        <item m="1" x="194"/>
        <item m="1" x="185"/>
        <item m="1" x="153"/>
        <item x="9"/>
        <item x="74"/>
        <item x="136"/>
        <item m="1" x="164"/>
        <item x="31"/>
        <item x="101"/>
        <item x="118"/>
        <item x="68"/>
        <item x="69"/>
        <item x="108"/>
        <item m="1" x="193"/>
        <item x="105"/>
        <item x="81"/>
        <item x="39"/>
        <item x="132"/>
        <item x="124"/>
        <item x="141"/>
        <item x="1"/>
        <item x="113"/>
        <item x="147"/>
        <item x="32"/>
        <item m="1" x="183"/>
        <item m="1" x="151"/>
        <item m="1" x="197"/>
        <item x="78"/>
        <item m="1" x="170"/>
        <item m="1" x="156"/>
        <item m="1" x="180"/>
        <item m="1" x="169"/>
        <item x="25"/>
        <item x="70"/>
        <item x="47"/>
        <item x="138"/>
        <item x="130"/>
        <item x="56"/>
        <item m="1" x="189"/>
        <item x="99"/>
        <item m="1" x="199"/>
        <item x="146"/>
        <item x="53"/>
        <item x="34"/>
        <item x="114"/>
        <item m="1" x="203"/>
        <item m="1" x="187"/>
        <item m="1" x="206"/>
        <item m="1" x="161"/>
        <item x="64"/>
        <item x="89"/>
        <item x="131"/>
        <item x="91"/>
        <item x="87"/>
        <item x="133"/>
        <item x="4"/>
        <item x="117"/>
        <item m="1" x="198"/>
        <item m="1" x="208"/>
        <item x="109"/>
        <item x="29"/>
        <item x="55"/>
        <item m="1" x="179"/>
        <item x="128"/>
        <item m="1" x="181"/>
        <item x="67"/>
        <item x="115"/>
        <item x="18"/>
        <item x="12"/>
        <item m="1" x="184"/>
        <item x="107"/>
        <item x="98"/>
        <item x="17"/>
        <item x="48"/>
        <item m="1" x="173"/>
        <item x="44"/>
        <item x="60"/>
        <item x="85"/>
        <item x="6"/>
        <item x="76"/>
        <item x="3"/>
        <item x="16"/>
        <item m="1" x="165"/>
        <item x="62"/>
        <item x="77"/>
        <item m="1" x="154"/>
        <item m="1" x="159"/>
        <item m="1" x="150"/>
        <item x="2"/>
        <item x="7"/>
        <item x="13"/>
        <item x="14"/>
        <item x="19"/>
        <item x="21"/>
        <item x="22"/>
        <item x="26"/>
        <item x="36"/>
        <item x="37"/>
        <item x="38"/>
        <item x="40"/>
        <item x="46"/>
        <item x="50"/>
        <item x="59"/>
        <item x="61"/>
        <item x="84"/>
        <item x="92"/>
        <item x="97"/>
        <item x="100"/>
        <item x="104"/>
        <item x="119"/>
        <item x="121"/>
        <item x="123"/>
        <item x="139"/>
        <item x="142"/>
        <item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>
      <items count="25">
        <item x="20"/>
        <item x="1"/>
        <item x="16"/>
        <item x="19"/>
        <item x="2"/>
        <item x="12"/>
        <item x="17"/>
        <item x="5"/>
        <item x="11"/>
        <item x="6"/>
        <item x="10"/>
        <item x="3"/>
        <item x="14"/>
        <item x="4"/>
        <item x="13"/>
        <item x="7"/>
        <item x="8"/>
        <item x="9"/>
        <item x="15"/>
        <item x="18"/>
        <item x="21"/>
        <item m="1" x="23"/>
        <item m="1" x="22"/>
        <item x="0"/>
        <item t="default"/>
      </items>
    </pivotField>
    <pivotField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  <pivotField compact="0" outline="0" showAll="0" defaultSubtotal="0">
      <items count="24">
        <item h="1" x="21"/>
        <item h="1" x="0"/>
        <item h="1" x="6"/>
        <item h="1" x="7"/>
        <item h="1" x="1"/>
        <item h="1" x="2"/>
        <item h="1" x="8"/>
        <item h="1" x="17"/>
        <item h="1" x="18"/>
        <item h="1" x="9"/>
        <item h="1" x="10"/>
        <item h="1" x="3"/>
        <item h="1" x="11"/>
        <item h="1" x="23"/>
        <item h="1" x="12"/>
        <item h="1" x="13"/>
        <item x="4"/>
        <item h="1" x="19"/>
        <item h="1" x="14"/>
        <item h="1" x="20"/>
        <item h="1" x="15"/>
        <item h="1" x="16"/>
        <item h="1" x="22"/>
        <item h="1" x="5"/>
      </items>
    </pivotField>
    <pivotField axis="axisRow" compact="0" outline="0" showAll="0" insertBlankRow="1" defaultSubtotal="0">
      <items count="403">
        <item x="169"/>
        <item x="93"/>
        <item x="94"/>
        <item x="95"/>
        <item x="249"/>
        <item x="96"/>
        <item x="97"/>
        <item x="250"/>
        <item x="170"/>
        <item x="7"/>
        <item x="367"/>
        <item x="8"/>
        <item x="0"/>
        <item x="9"/>
        <item x="251"/>
        <item x="1"/>
        <item x="10"/>
        <item x="98"/>
        <item x="99"/>
        <item x="252"/>
        <item x="253"/>
        <item x="100"/>
        <item x="215"/>
        <item x="11"/>
        <item x="302"/>
        <item x="303"/>
        <item x="254"/>
        <item x="143"/>
        <item x="255"/>
        <item x="256"/>
        <item x="368"/>
        <item x="369"/>
        <item x="59"/>
        <item x="12"/>
        <item x="60"/>
        <item x="343"/>
        <item x="304"/>
        <item x="257"/>
        <item x="258"/>
        <item x="101"/>
        <item x="102"/>
        <item x="13"/>
        <item x="61"/>
        <item x="14"/>
        <item x="171"/>
        <item x="216"/>
        <item x="305"/>
        <item x="62"/>
        <item x="63"/>
        <item x="306"/>
        <item x="103"/>
        <item x="172"/>
        <item x="370"/>
        <item x="15"/>
        <item x="173"/>
        <item x="16"/>
        <item x="307"/>
        <item x="17"/>
        <item x="371"/>
        <item x="259"/>
        <item x="18"/>
        <item x="308"/>
        <item x="260"/>
        <item x="174"/>
        <item x="217"/>
        <item x="2"/>
        <item x="261"/>
        <item x="262"/>
        <item x="19"/>
        <item x="104"/>
        <item x="3"/>
        <item x="372"/>
        <item x="218"/>
        <item x="309"/>
        <item x="373"/>
        <item x="344"/>
        <item x="263"/>
        <item x="20"/>
        <item x="144"/>
        <item x="21"/>
        <item x="105"/>
        <item x="106"/>
        <item x="265"/>
        <item x="374"/>
        <item x="345"/>
        <item x="375"/>
        <item x="175"/>
        <item x="219"/>
        <item x="107"/>
        <item x="310"/>
        <item x="311"/>
        <item x="176"/>
        <item x="64"/>
        <item x="376"/>
        <item x="65"/>
        <item x="177"/>
        <item x="22"/>
        <item x="312"/>
        <item x="108"/>
        <item x="266"/>
        <item x="220"/>
        <item x="178"/>
        <item x="313"/>
        <item x="66"/>
        <item x="109"/>
        <item x="110"/>
        <item x="314"/>
        <item x="315"/>
        <item x="241"/>
        <item x="145"/>
        <item x="377"/>
        <item x="179"/>
        <item x="267"/>
        <item x="23"/>
        <item x="180"/>
        <item x="181"/>
        <item x="24"/>
        <item x="25"/>
        <item x="182"/>
        <item x="268"/>
        <item x="221"/>
        <item x="269"/>
        <item x="270"/>
        <item x="26"/>
        <item x="222"/>
        <item x="271"/>
        <item x="316"/>
        <item x="378"/>
        <item x="317"/>
        <item x="318"/>
        <item x="379"/>
        <item x="272"/>
        <item x="83"/>
        <item x="111"/>
        <item x="112"/>
        <item x="159"/>
        <item x="242"/>
        <item x="113"/>
        <item x="146"/>
        <item x="380"/>
        <item x="147"/>
        <item x="319"/>
        <item x="114"/>
        <item x="183"/>
        <item x="184"/>
        <item x="273"/>
        <item x="185"/>
        <item x="67"/>
        <item x="274"/>
        <item x="223"/>
        <item x="320"/>
        <item x="27"/>
        <item x="321"/>
        <item x="186"/>
        <item x="115"/>
        <item x="187"/>
        <item x="188"/>
        <item x="224"/>
        <item x="28"/>
        <item x="381"/>
        <item x="189"/>
        <item x="190"/>
        <item x="275"/>
        <item x="276"/>
        <item x="148"/>
        <item x="191"/>
        <item x="192"/>
        <item x="225"/>
        <item x="149"/>
        <item x="322"/>
        <item x="193"/>
        <item x="226"/>
        <item x="84"/>
        <item x="85"/>
        <item x="277"/>
        <item x="323"/>
        <item x="116"/>
        <item x="29"/>
        <item x="382"/>
        <item x="30"/>
        <item x="278"/>
        <item x="31"/>
        <item x="194"/>
        <item x="346"/>
        <item x="32"/>
        <item x="33"/>
        <item x="324"/>
        <item x="34"/>
        <item x="68"/>
        <item x="325"/>
        <item x="117"/>
        <item x="118"/>
        <item x="119"/>
        <item x="120"/>
        <item x="227"/>
        <item x="195"/>
        <item x="35"/>
        <item x="196"/>
        <item x="197"/>
        <item x="160"/>
        <item x="121"/>
        <item x="279"/>
        <item x="122"/>
        <item x="198"/>
        <item x="326"/>
        <item x="123"/>
        <item x="161"/>
        <item x="124"/>
        <item x="162"/>
        <item x="280"/>
        <item x="36"/>
        <item x="37"/>
        <item x="125"/>
        <item x="69"/>
        <item x="281"/>
        <item x="4"/>
        <item x="70"/>
        <item x="38"/>
        <item x="71"/>
        <item x="243"/>
        <item x="228"/>
        <item x="86"/>
        <item x="282"/>
        <item x="244"/>
        <item x="199"/>
        <item x="283"/>
        <item x="72"/>
        <item x="126"/>
        <item x="87"/>
        <item x="127"/>
        <item m="1" x="400"/>
        <item x="327"/>
        <item x="328"/>
        <item x="150"/>
        <item x="128"/>
        <item x="129"/>
        <item x="284"/>
        <item x="200"/>
        <item x="39"/>
        <item x="245"/>
        <item x="40"/>
        <item x="201"/>
        <item x="130"/>
        <item m="1" x="392"/>
        <item x="41"/>
        <item x="151"/>
        <item x="285"/>
        <item x="202"/>
        <item x="383"/>
        <item x="73"/>
        <item x="42"/>
        <item x="286"/>
        <item x="131"/>
        <item x="132"/>
        <item x="246"/>
        <item x="74"/>
        <item x="43"/>
        <item m="1" x="395"/>
        <item x="152"/>
        <item x="329"/>
        <item x="330"/>
        <item x="44"/>
        <item x="133"/>
        <item x="134"/>
        <item x="135"/>
        <item x="136"/>
        <item x="331"/>
        <item x="229"/>
        <item x="230"/>
        <item x="45"/>
        <item x="287"/>
        <item x="46"/>
        <item x="384"/>
        <item x="385"/>
        <item x="231"/>
        <item x="75"/>
        <item x="47"/>
        <item x="48"/>
        <item x="137"/>
        <item x="332"/>
        <item x="288"/>
        <item x="333"/>
        <item x="163"/>
        <item x="139"/>
        <item x="138"/>
        <item x="88"/>
        <item x="76"/>
        <item x="5"/>
        <item x="386"/>
        <item x="203"/>
        <item x="204"/>
        <item x="247"/>
        <item x="347"/>
        <item x="205"/>
        <item x="232"/>
        <item x="206"/>
        <item x="387"/>
        <item x="289"/>
        <item x="77"/>
        <item m="1" x="398"/>
        <item x="89"/>
        <item x="164"/>
        <item x="207"/>
        <item x="165"/>
        <item x="166"/>
        <item x="334"/>
        <item x="208"/>
        <item m="1" x="401"/>
        <item x="209"/>
        <item x="348"/>
        <item x="140"/>
        <item x="233"/>
        <item x="78"/>
        <item x="210"/>
        <item x="388"/>
        <item x="153"/>
        <item x="290"/>
        <item x="291"/>
        <item x="335"/>
        <item x="336"/>
        <item x="211"/>
        <item x="292"/>
        <item x="293"/>
        <item x="212"/>
        <item x="337"/>
        <item x="294"/>
        <item x="295"/>
        <item x="141"/>
        <item x="167"/>
        <item x="79"/>
        <item x="49"/>
        <item x="50"/>
        <item x="338"/>
        <item x="296"/>
        <item x="297"/>
        <item x="298"/>
        <item x="154"/>
        <item m="1" x="391"/>
        <item x="51"/>
        <item x="80"/>
        <item x="52"/>
        <item m="1" x="402"/>
        <item x="53"/>
        <item x="54"/>
        <item x="234"/>
        <item x="339"/>
        <item x="90"/>
        <item x="340"/>
        <item x="235"/>
        <item x="389"/>
        <item x="55"/>
        <item x="142"/>
        <item x="213"/>
        <item x="299"/>
        <item x="300"/>
        <item x="341"/>
        <item x="56"/>
        <item x="81"/>
        <item x="57"/>
        <item x="236"/>
        <item x="91"/>
        <item m="1" x="397"/>
        <item x="82"/>
        <item x="237"/>
        <item x="238"/>
        <item x="239"/>
        <item x="240"/>
        <item x="214"/>
        <item x="155"/>
        <item x="92"/>
        <item x="156"/>
        <item x="58"/>
        <item x="157"/>
        <item x="158"/>
        <item x="301"/>
        <item m="1" x="393"/>
        <item x="168"/>
        <item x="342"/>
        <item x="248"/>
        <item x="6"/>
        <item x="264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m="1" x="390"/>
        <item m="1" x="396"/>
        <item m="1" x="399"/>
        <item m="1" x="394"/>
      </items>
    </pivotField>
    <pivotField compact="0" outline="0" showAll="0"/>
    <pivotField compact="0" outline="0" showAll="0"/>
    <pivotField compact="0" outline="0" showAll="0"/>
    <pivotField compact="0" outline="0" showAll="0" defaultSubtotal="0"/>
    <pivotField compact="0" outline="0" dragToRow="0" dragToCol="0" dragToPage="0" showAll="0" defaultSubtotal="0"/>
  </pivotFields>
  <rowFields count="5">
    <field x="14"/>
    <field x="1"/>
    <field x="6"/>
    <field x="2"/>
    <field x="8"/>
  </rowFields>
  <rowItems count="3">
    <i>
      <x v="291"/>
      <x v="3"/>
      <x v="22"/>
      <x/>
      <x v="23"/>
    </i>
    <i r="1">
      <x v="4"/>
      <x v="104"/>
      <x/>
      <x v="23"/>
    </i>
    <i t="blank">
      <x v="291"/>
    </i>
  </rowItems>
  <colFields count="1">
    <field x="-2"/>
  </colFields>
  <colItems count="3">
    <i>
      <x/>
    </i>
    <i i="1">
      <x v="1"/>
    </i>
    <i i="2">
      <x v="2"/>
    </i>
  </colItems>
  <dataFields count="3">
    <dataField name="pořadí ABS" fld="11" baseField="11" baseItem="15" numFmtId="166"/>
    <dataField name="pořadí KAT" fld="12" baseField="11" baseItem="15" numFmtId="166"/>
    <dataField name="dosažený čas" fld="10" baseField="1" baseItem="0" numFmtId="165"/>
  </dataFields>
  <formats count="33">
    <format dxfId="278">
      <pivotArea outline="0" fieldPosition="0">
        <references count="1">
          <reference field="4294967294" count="1">
            <x v="1"/>
          </reference>
        </references>
      </pivotArea>
    </format>
    <format dxfId="277">
      <pivotArea outline="0" fieldPosition="0">
        <references count="1">
          <reference field="4294967294" count="1">
            <x v="0"/>
          </reference>
        </references>
      </pivotArea>
    </format>
    <format dxfId="276">
      <pivotArea dataOnly="0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75">
      <pivotArea dataOnly="0" labelOnly="1" outline="0" fieldPosition="0">
        <references count="1">
          <reference field="1" count="0"/>
        </references>
      </pivotArea>
    </format>
    <format dxfId="274">
      <pivotArea dataOnly="0" labelOnly="1" outline="0" fieldPosition="0">
        <references count="1">
          <reference field="8" count="0"/>
        </references>
      </pivotArea>
    </format>
    <format dxfId="273">
      <pivotArea type="all" dataOnly="0" outline="0" fieldPosition="0"/>
    </format>
    <format dxfId="272">
      <pivotArea type="all" dataOnly="0" outline="0" fieldPosition="0"/>
    </format>
    <format dxfId="271">
      <pivotArea dataOnly="0" outline="0" fieldPosition="0">
        <references count="1">
          <reference field="4294967294" count="1">
            <x v="0"/>
          </reference>
        </references>
      </pivotArea>
    </format>
    <format dxfId="270">
      <pivotArea dataOnly="0" outline="0" fieldPosition="0">
        <references count="1">
          <reference field="4294967294" count="1">
            <x v="1"/>
          </reference>
        </references>
      </pivotArea>
    </format>
    <format dxfId="269">
      <pivotArea dataOnly="0" outline="0" fieldPosition="0">
        <references count="1">
          <reference field="4294967294" count="1">
            <x v="1"/>
          </reference>
        </references>
      </pivotArea>
    </format>
    <format dxfId="268">
      <pivotArea dataOnly="0" outline="0" fieldPosition="0">
        <references count="1">
          <reference field="4294967294" count="1">
            <x v="0"/>
          </reference>
        </references>
      </pivotArea>
    </format>
    <format dxfId="267">
      <pivotArea dataOnly="0" outline="0" fieldPosition="0">
        <references count="1">
          <reference field="4294967294" count="1">
            <x v="2"/>
          </reference>
        </references>
      </pivotArea>
    </format>
    <format dxfId="266">
      <pivotArea dataOnly="0" outline="0" fieldPosition="0">
        <references count="1">
          <reference field="4294967294" count="1">
            <x v="2"/>
          </reference>
        </references>
      </pivotArea>
    </format>
    <format dxfId="265">
      <pivotArea field="4" type="button" dataOnly="0" labelOnly="1" outline="0"/>
    </format>
    <format dxfId="264">
      <pivotArea field="5" type="button" dataOnly="0" labelOnly="1" outline="0"/>
    </format>
    <format dxfId="263">
      <pivotArea field="1" type="button" dataOnly="0" labelOnly="1" outline="0" axis="axisRow" fieldPosition="1"/>
    </format>
    <format dxfId="262">
      <pivotArea field="2" type="button" dataOnly="0" labelOnly="1" outline="0" axis="axisRow" fieldPosition="3"/>
    </format>
    <format dxfId="261">
      <pivotArea field="8" type="button" dataOnly="0" labelOnly="1" outline="0" axis="axisRow" fieldPosition="4"/>
    </format>
    <format dxfId="26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9">
      <pivotArea dataOnly="0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8">
      <pivotArea dataOnly="0" labelOnly="1" outline="0" fieldPosition="0">
        <references count="1">
          <reference field="6" count="0"/>
        </references>
      </pivotArea>
    </format>
    <format dxfId="257">
      <pivotArea dataOnly="0" labelOnly="1" outline="0" fieldPosition="0">
        <references count="1">
          <reference field="8" count="0"/>
        </references>
      </pivotArea>
    </format>
    <format dxfId="256">
      <pivotArea type="all" dataOnly="0" outline="0" fieldPosition="0"/>
    </format>
    <format dxfId="255">
      <pivotArea dataOnly="0" labelOnly="1" outline="0" fieldPosition="0">
        <references count="1">
          <reference field="1" count="0"/>
        </references>
      </pivotArea>
    </format>
    <format dxfId="254">
      <pivotArea dataOnly="0" labelOnly="1" outline="0" fieldPosition="0">
        <references count="1">
          <reference field="1" count="0"/>
        </references>
      </pivotArea>
    </format>
    <format dxfId="253">
      <pivotArea dataOnly="0" labelOnly="1" outline="0" fieldPosition="0">
        <references count="1">
          <reference field="14" count="0"/>
        </references>
      </pivotArea>
    </format>
    <format dxfId="252">
      <pivotArea dataOnly="0" labelOnly="1" outline="0" fieldPosition="0">
        <references count="1">
          <reference field="14" count="0"/>
        </references>
      </pivotArea>
    </format>
    <format dxfId="251">
      <pivotArea dataOnly="0" labelOnly="1" outline="0" fieldPosition="0">
        <references count="1">
          <reference field="2" count="0"/>
        </references>
      </pivotArea>
    </format>
    <format dxfId="250">
      <pivotArea dataOnly="0" labelOnly="1" outline="0" fieldPosition="0">
        <references count="1">
          <reference field="1" count="0"/>
        </references>
      </pivotArea>
    </format>
    <format dxfId="249">
      <pivotArea dataOnly="0" labelOnly="1" outline="0" fieldPosition="0">
        <references count="1">
          <reference field="14" count="0"/>
        </references>
      </pivotArea>
    </format>
    <format dxfId="248">
      <pivotArea dataOnly="0" labelOnly="1" outline="0" fieldPosition="0">
        <references count="1">
          <reference field="1" count="0"/>
        </references>
      </pivotArea>
    </format>
    <format dxfId="247">
      <pivotArea dataOnly="0" labelOnly="1" outline="0" fieldPosition="0">
        <references count="1">
          <reference field="1" count="0"/>
        </references>
      </pivotArea>
    </format>
    <format dxfId="246">
      <pivotArea dataOnly="0" labelOnly="1" outline="0" fieldPosition="0">
        <references count="1">
          <reference field="1" count="0"/>
        </references>
      </pivotArea>
    </format>
  </formats>
  <pivotTableStyleInfo name="PivotStyleLight19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VÝSLEDKY_absolutní" cacheId="0" applyNumberFormats="0" applyBorderFormats="0" applyFontFormats="0" applyPatternFormats="0" applyAlignmentFormats="0" applyWidthHeightFormats="1" dataCaption="Hodnoty" errorCaption="DNF" showError="1" updatedVersion="4" minRefreshableVersion="3" showDrill="0" useAutoFormatting="1" rowGrandTotals="0" colGrandTotals="0" itemPrintTitles="1" createdVersion="4" indent="0" compact="0" compactData="0" multipleFieldFilters="0" customListSort="0">
  <location ref="C4:I17" firstHeaderRow="1" firstDataRow="1" firstDataCol="6"/>
  <pivotFields count="20">
    <pivotField compact="0" outline="0" showAll="0" defaultSubtotal="0"/>
    <pivotField compact="0" outline="0" showAll="0" defaultSubtotal="0">
      <items count="6">
        <item h="1" x="0"/>
        <item x="1"/>
        <item h="1" x="2"/>
        <item h="1" x="3"/>
        <item h="1" x="4"/>
        <item h="1" m="1" x="5"/>
      </items>
    </pivotField>
    <pivotField compact="0" outline="0" multipleItemSelectionAllowed="1" showAll="0" defaultSubtotal="0">
      <items count="4">
        <item x="0"/>
        <item h="1" x="1"/>
        <item h="1" x="2"/>
        <item h="1" x="3"/>
      </items>
    </pivotField>
    <pivotField axis="axisRow" compact="0" numFmtId="164" outline="0" showAll="0" sortType="ascending" defaultSubtotal="0">
      <items count="3">
        <item x="0"/>
        <item x="1"/>
        <item m="1" x="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measureFilter="1" sortType="ascending" defaultSubtotal="0">
      <items count="393">
        <item x="96"/>
        <item x="245"/>
        <item x="167"/>
        <item x="7"/>
        <item x="360"/>
        <item x="342"/>
        <item x="343"/>
        <item x="344"/>
        <item x="361"/>
        <item x="362"/>
        <item x="60"/>
        <item x="61"/>
        <item x="168"/>
        <item x="301"/>
        <item x="363"/>
        <item x="15"/>
        <item x="364"/>
        <item x="257"/>
        <item x="365"/>
        <item x="304"/>
        <item x="366"/>
        <item x="337"/>
        <item x="143"/>
        <item x="21"/>
        <item x="345"/>
        <item x="346"/>
        <item x="347"/>
        <item x="367"/>
        <item x="338"/>
        <item x="368"/>
        <item x="369"/>
        <item x="107"/>
        <item x="309"/>
        <item x="370"/>
        <item x="218"/>
        <item x="311"/>
        <item x="371"/>
        <item x="312"/>
        <item x="372"/>
        <item x="112"/>
        <item x="373"/>
        <item x="181"/>
        <item x="219"/>
        <item x="315"/>
        <item x="316"/>
        <item x="348"/>
        <item x="374"/>
        <item x="375"/>
        <item x="339"/>
        <item x="319"/>
        <item x="349"/>
        <item x="350"/>
        <item x="351"/>
        <item x="159"/>
        <item x="352"/>
        <item x="275"/>
        <item x="69"/>
        <item x="276"/>
        <item x="38"/>
        <item x="71"/>
        <item x="353"/>
        <item x="322"/>
        <item x="127"/>
        <item x="128"/>
        <item x="354"/>
        <item x="376"/>
        <item x="281"/>
        <item x="323"/>
        <item x="225"/>
        <item x="355"/>
        <item x="226"/>
        <item x="377"/>
        <item x="378"/>
        <item x="227"/>
        <item x="356"/>
        <item x="74"/>
        <item x="379"/>
        <item x="242"/>
        <item x="340"/>
        <item x="201"/>
        <item x="202"/>
        <item x="380"/>
        <item x="357"/>
        <item x="76"/>
        <item x="162"/>
        <item x="341"/>
        <item x="381"/>
        <item x="152"/>
        <item x="358"/>
        <item x="359"/>
        <item x="291"/>
        <item m="1" x="384"/>
        <item x="53"/>
        <item x="54"/>
        <item x="229"/>
        <item x="230"/>
        <item x="382"/>
        <item x="80"/>
        <item x="232"/>
        <item x="233"/>
        <item x="234"/>
        <item x="243"/>
        <item x="59"/>
        <item x="62"/>
        <item x="63"/>
        <item x="64"/>
        <item x="65"/>
        <item x="66"/>
        <item x="67"/>
        <item x="68"/>
        <item x="70"/>
        <item x="72"/>
        <item x="73"/>
        <item x="75"/>
        <item x="77"/>
        <item x="78"/>
        <item x="79"/>
        <item x="81"/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6"/>
        <item x="17"/>
        <item x="18"/>
        <item x="19"/>
        <item x="20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5"/>
        <item x="56"/>
        <item x="57"/>
        <item x="58"/>
        <item x="144"/>
        <item x="145"/>
        <item x="146"/>
        <item x="147"/>
        <item x="148"/>
        <item x="149"/>
        <item x="150"/>
        <item x="151"/>
        <item x="153"/>
        <item x="154"/>
        <item x="155"/>
        <item x="156"/>
        <item x="157"/>
        <item x="82"/>
        <item x="83"/>
        <item x="84"/>
        <item x="85"/>
        <item x="86"/>
        <item x="87"/>
        <item x="88"/>
        <item x="90"/>
        <item x="91"/>
        <item x="141"/>
        <item x="117"/>
        <item x="92"/>
        <item m="1" x="387"/>
        <item x="133"/>
        <item x="136"/>
        <item x="106"/>
        <item x="100"/>
        <item x="119"/>
        <item x="134"/>
        <item x="105"/>
        <item x="116"/>
        <item x="94"/>
        <item m="1" x="390"/>
        <item x="121"/>
        <item x="120"/>
        <item x="130"/>
        <item x="104"/>
        <item x="132"/>
        <item x="102"/>
        <item x="122"/>
        <item x="115"/>
        <item m="1" x="383"/>
        <item x="113"/>
        <item x="124"/>
        <item x="98"/>
        <item x="125"/>
        <item x="97"/>
        <item x="108"/>
        <item x="103"/>
        <item x="131"/>
        <item x="135"/>
        <item x="95"/>
        <item x="110"/>
        <item x="140"/>
        <item x="123"/>
        <item x="99"/>
        <item x="137"/>
        <item x="111"/>
        <item x="93"/>
        <item x="114"/>
        <item x="109"/>
        <item x="139"/>
        <item x="29"/>
        <item x="142"/>
        <item x="211"/>
        <item x="212"/>
        <item x="213"/>
        <item x="214"/>
        <item x="215"/>
        <item x="216"/>
        <item x="217"/>
        <item x="220"/>
        <item x="221"/>
        <item x="222"/>
        <item x="223"/>
        <item x="224"/>
        <item x="228"/>
        <item x="231"/>
        <item x="235"/>
        <item x="158"/>
        <item x="160"/>
        <item x="161"/>
        <item x="163"/>
        <item x="164"/>
        <item m="1" x="391"/>
        <item x="195"/>
        <item x="208"/>
        <item x="165"/>
        <item x="129"/>
        <item x="193"/>
        <item x="169"/>
        <item x="170"/>
        <item x="198"/>
        <item x="175"/>
        <item x="172"/>
        <item x="173"/>
        <item x="207"/>
        <item x="209"/>
        <item x="187"/>
        <item x="196"/>
        <item x="191"/>
        <item x="182"/>
        <item x="188"/>
        <item x="171"/>
        <item x="179"/>
        <item x="199"/>
        <item x="210"/>
        <item x="200"/>
        <item x="190"/>
        <item x="203"/>
        <item x="194"/>
        <item x="204"/>
        <item x="197"/>
        <item x="192"/>
        <item x="177"/>
        <item x="189"/>
        <item x="183"/>
        <item x="178"/>
        <item x="166"/>
        <item x="205"/>
        <item x="184"/>
        <item x="185"/>
        <item x="176"/>
        <item x="180"/>
        <item x="206"/>
        <item x="186"/>
        <item x="174"/>
        <item x="297"/>
        <item x="298"/>
        <item x="299"/>
        <item x="300"/>
        <item x="302"/>
        <item x="303"/>
        <item x="305"/>
        <item x="306"/>
        <item x="307"/>
        <item x="308"/>
        <item x="310"/>
        <item x="313"/>
        <item x="314"/>
        <item x="317"/>
        <item x="318"/>
        <item x="320"/>
        <item x="321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89"/>
        <item x="236"/>
        <item x="237"/>
        <item x="238"/>
        <item x="239"/>
        <item x="126"/>
        <item x="240"/>
        <item x="241"/>
        <item x="296"/>
        <item x="258"/>
        <item x="254"/>
        <item x="266"/>
        <item x="280"/>
        <item x="270"/>
        <item x="138"/>
        <item x="269"/>
        <item x="284"/>
        <item x="255"/>
        <item x="268"/>
        <item x="294"/>
        <item x="265"/>
        <item x="288"/>
        <item x="251"/>
        <item x="264"/>
        <item x="271"/>
        <item x="283"/>
        <item x="250"/>
        <item x="286"/>
        <item x="285"/>
        <item x="274"/>
        <item x="248"/>
        <item x="287"/>
        <item x="278"/>
        <item x="252"/>
        <item x="101"/>
        <item m="1" x="385"/>
        <item x="249"/>
        <item x="273"/>
        <item x="282"/>
        <item x="290"/>
        <item m="1" x="392"/>
        <item x="256"/>
        <item x="293"/>
        <item x="247"/>
        <item x="289"/>
        <item x="244"/>
        <item x="295"/>
        <item x="263"/>
        <item x="272"/>
        <item x="253"/>
        <item x="267"/>
        <item x="277"/>
        <item x="246"/>
        <item x="292"/>
        <item x="262"/>
        <item x="279"/>
        <item x="261"/>
        <item x="260"/>
        <item x="41"/>
        <item x="118"/>
        <item x="259"/>
        <item m="1" x="389"/>
        <item m="1" x="388"/>
        <item m="1" x="38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5">
        <item x="5"/>
        <item x="46"/>
        <item x="34"/>
        <item x="64"/>
        <item x="32"/>
        <item x="3"/>
        <item x="27"/>
        <item x="48"/>
        <item x="38"/>
        <item x="31"/>
        <item x="28"/>
        <item x="58"/>
        <item x="52"/>
        <item x="39"/>
        <item x="23"/>
        <item x="37"/>
        <item x="33"/>
        <item x="29"/>
        <item x="51"/>
        <item x="45"/>
        <item x="24"/>
        <item x="22"/>
        <item x="25"/>
        <item x="6"/>
        <item x="2"/>
        <item x="35"/>
        <item x="41"/>
        <item x="50"/>
        <item x="44"/>
        <item x="56"/>
        <item x="60"/>
        <item x="53"/>
        <item x="26"/>
        <item x="13"/>
        <item x="42"/>
        <item x="9"/>
        <item x="18"/>
        <item x="16"/>
        <item x="4"/>
        <item x="14"/>
        <item x="8"/>
        <item x="11"/>
        <item x="19"/>
        <item x="10"/>
        <item x="15"/>
        <item x="7"/>
        <item x="12"/>
        <item x="54"/>
        <item x="30"/>
        <item x="36"/>
        <item x="40"/>
        <item x="0"/>
        <item x="1"/>
        <item x="17"/>
        <item x="20"/>
        <item x="21"/>
        <item x="43"/>
        <item x="47"/>
        <item x="57"/>
        <item x="59"/>
        <item x="49"/>
        <item x="55"/>
        <item x="61"/>
        <item x="62"/>
        <item x="63"/>
      </items>
    </pivotField>
    <pivotField axis="axisRow" compact="0" outline="0" showAll="0" defaultSubtotal="0">
      <items count="209">
        <item x="144"/>
        <item m="1" x="190"/>
        <item x="88"/>
        <item x="137"/>
        <item x="120"/>
        <item x="140"/>
        <item m="1" x="195"/>
        <item m="1" x="207"/>
        <item x="33"/>
        <item m="1" x="201"/>
        <item m="1" x="192"/>
        <item m="1" x="205"/>
        <item x="71"/>
        <item x="143"/>
        <item x="135"/>
        <item x="149"/>
        <item x="127"/>
        <item m="1" x="178"/>
        <item x="8"/>
        <item m="1" x="188"/>
        <item x="145"/>
        <item x="134"/>
        <item m="1" x="166"/>
        <item x="15"/>
        <item x="5"/>
        <item x="103"/>
        <item x="136"/>
        <item x="31"/>
        <item x="118"/>
        <item x="68"/>
        <item m="1" x="193"/>
        <item x="105"/>
        <item x="132"/>
        <item x="141"/>
        <item x="113"/>
        <item x="147"/>
        <item m="1" x="183"/>
        <item m="1" x="156"/>
        <item m="1" x="169"/>
        <item x="70"/>
        <item x="138"/>
        <item x="130"/>
        <item x="146"/>
        <item m="1" x="203"/>
        <item m="1" x="206"/>
        <item x="131"/>
        <item x="133"/>
        <item x="55"/>
        <item x="107"/>
        <item x="25"/>
        <item m="1" x="163"/>
        <item x="27"/>
        <item x="28"/>
        <item x="29"/>
        <item x="30"/>
        <item x="32"/>
        <item x="34"/>
        <item x="35"/>
        <item m="1" x="151"/>
        <item m="1" x="174"/>
        <item x="1"/>
        <item m="1" x="160"/>
        <item x="4"/>
        <item m="1" x="158"/>
        <item x="9"/>
        <item x="11"/>
        <item x="12"/>
        <item m="1" x="153"/>
        <item m="1" x="182"/>
        <item x="17"/>
        <item x="18"/>
        <item m="1" x="191"/>
        <item m="1" x="167"/>
        <item x="20"/>
        <item m="1" x="202"/>
        <item m="1" x="185"/>
        <item m="1" x="173"/>
        <item m="1" x="168"/>
        <item x="23"/>
        <item x="24"/>
        <item x="57"/>
        <item x="10"/>
        <item x="0"/>
        <item x="58"/>
        <item m="1" x="189"/>
        <item x="42"/>
        <item x="63"/>
        <item m="1" x="176"/>
        <item x="39"/>
        <item m="1" x="172"/>
        <item x="51"/>
        <item x="47"/>
        <item x="43"/>
        <item m="1" x="200"/>
        <item x="44"/>
        <item x="53"/>
        <item x="52"/>
        <item x="48"/>
        <item x="54"/>
        <item m="1" x="184"/>
        <item x="49"/>
        <item x="56"/>
        <item m="1" x="179"/>
        <item m="1" x="194"/>
        <item x="79"/>
        <item m="1" x="157"/>
        <item x="80"/>
        <item x="81"/>
        <item x="82"/>
        <item x="83"/>
        <item m="1" x="162"/>
        <item m="1" x="187"/>
        <item x="86"/>
        <item x="87"/>
        <item x="78"/>
        <item x="89"/>
        <item x="64"/>
        <item x="65"/>
        <item x="66"/>
        <item x="67"/>
        <item x="69"/>
        <item m="1" x="177"/>
        <item x="72"/>
        <item x="73"/>
        <item x="75"/>
        <item m="1" x="164"/>
        <item x="74"/>
        <item x="110"/>
        <item x="111"/>
        <item x="112"/>
        <item x="114"/>
        <item x="115"/>
        <item x="116"/>
        <item x="117"/>
        <item m="1" x="197"/>
        <item m="1" x="208"/>
        <item m="1" x="175"/>
        <item x="93"/>
        <item x="122"/>
        <item x="124"/>
        <item x="125"/>
        <item x="126"/>
        <item m="1" x="204"/>
        <item m="1" x="161"/>
        <item x="128"/>
        <item x="129"/>
        <item x="41"/>
        <item x="90"/>
        <item x="91"/>
        <item m="1" x="180"/>
        <item x="45"/>
        <item m="1" x="199"/>
        <item x="102"/>
        <item x="108"/>
        <item m="1" x="170"/>
        <item x="101"/>
        <item x="95"/>
        <item m="1" x="152"/>
        <item m="1" x="155"/>
        <item m="1" x="196"/>
        <item x="96"/>
        <item x="98"/>
        <item m="1" x="198"/>
        <item x="109"/>
        <item x="94"/>
        <item m="1" x="181"/>
        <item x="99"/>
        <item x="106"/>
        <item m="1" x="186"/>
        <item m="1" x="171"/>
        <item x="60"/>
        <item x="85"/>
        <item x="6"/>
        <item x="76"/>
        <item x="3"/>
        <item x="16"/>
        <item m="1" x="165"/>
        <item x="62"/>
        <item x="77"/>
        <item m="1" x="154"/>
        <item m="1" x="159"/>
        <item m="1" x="150"/>
        <item x="2"/>
        <item x="7"/>
        <item x="13"/>
        <item x="14"/>
        <item x="19"/>
        <item x="21"/>
        <item x="22"/>
        <item x="26"/>
        <item x="36"/>
        <item x="37"/>
        <item x="38"/>
        <item x="40"/>
        <item x="46"/>
        <item x="50"/>
        <item x="59"/>
        <item x="61"/>
        <item x="84"/>
        <item x="92"/>
        <item x="97"/>
        <item x="100"/>
        <item x="104"/>
        <item x="119"/>
        <item x="121"/>
        <item x="123"/>
        <item x="139"/>
        <item x="142"/>
        <item x="148"/>
      </items>
    </pivotField>
    <pivotField axis="axisRow" compact="0" outline="0" showAll="0" defaultSubtotal="0">
      <items count="2">
        <item x="1"/>
        <item x="0"/>
      </items>
    </pivotField>
    <pivotField axis="axisRow" compact="0" outline="0" showAll="0" insertBlankRow="1" defaultSubtotal="0">
      <items count="24">
        <item x="20"/>
        <item x="1"/>
        <item x="16"/>
        <item x="19"/>
        <item x="2"/>
        <item x="12"/>
        <item x="17"/>
        <item x="5"/>
        <item x="11"/>
        <item x="6"/>
        <item x="10"/>
        <item x="3"/>
        <item x="14"/>
        <item x="4"/>
        <item x="13"/>
        <item x="7"/>
        <item x="8"/>
        <item x="9"/>
        <item x="15"/>
        <item x="18"/>
        <item x="21"/>
        <item m="1" x="23"/>
        <item m="1" x="22"/>
        <item x="0"/>
      </items>
    </pivotField>
    <pivotField compact="0" outline="0" showAll="0"/>
    <pivotField dataField="1"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dragToRow="0" dragToCol="0" dragToPage="0" showAll="0" defaultSubtotal="0"/>
  </pivotFields>
  <rowFields count="6">
    <field x="3"/>
    <field x="4"/>
    <field x="6"/>
    <field x="5"/>
    <field x="7"/>
    <field x="8"/>
  </rowFields>
  <rowItems count="13">
    <i>
      <x/>
      <x v="187"/>
      <x v="88"/>
      <x v="13"/>
      <x/>
      <x v="23"/>
    </i>
    <i r="1">
      <x v="329"/>
      <x v="146"/>
      <x v="50"/>
      <x/>
      <x v="23"/>
    </i>
    <i r="1">
      <x v="189"/>
      <x v="146"/>
      <x v="26"/>
      <x/>
      <x v="23"/>
    </i>
    <i r="1">
      <x v="108"/>
      <x v="52"/>
      <x v="6"/>
      <x/>
      <x v="23"/>
    </i>
    <i r="1">
      <x v="122"/>
      <x v="82"/>
      <x v="38"/>
      <x/>
      <x v="23"/>
    </i>
    <i r="1">
      <x v="154"/>
      <x v="18"/>
      <x v="52"/>
      <x/>
      <x v="23"/>
    </i>
    <i r="1">
      <x v="185"/>
      <x v="65"/>
      <x v="16"/>
      <x/>
      <x v="23"/>
    </i>
    <i r="1">
      <x v="190"/>
      <x v="85"/>
      <x v="51"/>
      <x/>
      <x v="23"/>
    </i>
    <i r="1">
      <x v="182"/>
      <x v="18"/>
      <x v="17"/>
      <x v="1"/>
      <x v="23"/>
    </i>
    <i r="1">
      <x v="188"/>
      <x v="193"/>
      <x v="23"/>
      <x/>
      <x v="23"/>
    </i>
    <i r="1">
      <x v="186"/>
      <x v="65"/>
      <x v="35"/>
      <x v="1"/>
      <x v="23"/>
    </i>
    <i r="1">
      <x v="183"/>
      <x v="192"/>
      <x v="33"/>
      <x/>
      <x v="23"/>
    </i>
    <i r="1">
      <x v="184"/>
      <x v="192"/>
      <x v="5"/>
      <x v="1"/>
      <x v="23"/>
    </i>
  </rowItems>
  <colItems count="1">
    <i/>
  </colItems>
  <dataFields count="1">
    <dataField name="hh:mm:ss" fld="10" subtotal="average" baseField="7" baseItem="40" numFmtId="170"/>
  </dataFields>
  <formats count="19">
    <format dxfId="145">
      <pivotArea outline="0" collapsedLevelsAreSubtotals="1" fieldPosition="0"/>
    </format>
    <format dxfId="144">
      <pivotArea dataOnly="0" labelOnly="1" outline="0" axis="axisValues" fieldPosition="0"/>
    </format>
    <format dxfId="143">
      <pivotArea type="all" dataOnly="0" outline="0" fieldPosition="0"/>
    </format>
    <format dxfId="142">
      <pivotArea outline="0" collapsedLevelsAreSubtotals="1" fieldPosition="0"/>
    </format>
    <format dxfId="141">
      <pivotArea dataOnly="0" labelOnly="1" outline="0" axis="axisValues" fieldPosition="0"/>
    </format>
    <format dxfId="140">
      <pivotArea type="all" dataOnly="0" outline="0" fieldPosition="0"/>
    </format>
    <format dxfId="139">
      <pivotArea dataOnly="0" labelOnly="1" outline="0" fieldPosition="0">
        <references count="1">
          <reference field="3" count="0"/>
        </references>
      </pivotArea>
    </format>
    <format dxfId="138">
      <pivotArea dataOnly="0" labelOnly="1" outline="0" fieldPosition="0">
        <references count="1">
          <reference field="5" count="0"/>
        </references>
      </pivotArea>
    </format>
    <format dxfId="137">
      <pivotArea outline="0" fieldPosition="0">
        <references count="1">
          <reference field="4294967294" count="1">
            <x v="0"/>
          </reference>
        </references>
      </pivotArea>
    </format>
    <format dxfId="136">
      <pivotArea outline="0" collapsedLevelsAreSubtotals="1" fieldPosition="0"/>
    </format>
    <format dxfId="135">
      <pivotArea dataOnly="0" labelOnly="1" outline="0" axis="axisValues" fieldPosition="0"/>
    </format>
    <format dxfId="134">
      <pivotArea dataOnly="0" labelOnly="1" outline="0" fieldPosition="0">
        <references count="1">
          <reference field="4" count="0"/>
        </references>
      </pivotArea>
    </format>
    <format dxfId="133">
      <pivotArea dataOnly="0" labelOnly="1" outline="0" fieldPosition="0">
        <references count="1">
          <reference field="3" count="0"/>
        </references>
      </pivotArea>
    </format>
    <format dxfId="132">
      <pivotArea dataOnly="0" labelOnly="1" outline="0" fieldPosition="0">
        <references count="1">
          <reference field="7" count="0"/>
        </references>
      </pivotArea>
    </format>
    <format dxfId="131">
      <pivotArea dataOnly="0" labelOnly="1" outline="0" fieldPosition="0">
        <references count="1">
          <reference field="7" count="0"/>
        </references>
      </pivotArea>
    </format>
    <format dxfId="130">
      <pivotArea dataOnly="0" labelOnly="1" outline="0" fieldPosition="0">
        <references count="1">
          <reference field="8" count="0"/>
        </references>
      </pivotArea>
    </format>
    <format dxfId="129">
      <pivotArea dataOnly="0" labelOnly="1" outline="0" fieldPosition="0">
        <references count="1">
          <reference field="8" count="0"/>
        </references>
      </pivotArea>
    </format>
    <format dxfId="128">
      <pivotArea outline="0" collapsedLevelsAreSubtotals="1" fieldPosition="0"/>
    </format>
    <format dxfId="127">
      <pivotArea dataOnly="0" labelOnly="1" outline="0" axis="axisValues" fieldPosition="0"/>
    </format>
  </formats>
  <pivotTableStyleInfo name="Grey vysledky 01" showRowHeaders="1" showColHeaders="1" showRowStripes="1" showColStripes="0" showLastColumn="1"/>
  <filters count="1">
    <filter fld="4" type="valueNotEqual" evalOrder="-1" id="3" iMeasureFld="0">
      <autoFilter ref="A1">
        <filterColumn colId="0">
          <customFilters>
            <customFilter operator="notEqual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závod" sourceName="závod">
  <pivotTables>
    <pivotTable tabId="7" name="VÝSLEDKY_absolutní"/>
  </pivotTables>
  <data>
    <tabular pivotCacheId="2">
      <items count="4">
        <i x="0" s="1"/>
        <i x="1"/>
        <i x="2"/>
        <i x="3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rok" sourceName="rok">
  <pivotTables>
    <pivotTable tabId="7" name="VÝSLEDKY_absolutní"/>
  </pivotTables>
  <data>
    <tabular pivotCacheId="2">
      <items count="6">
        <i x="0"/>
        <i x="1" s="1"/>
        <i x="2"/>
        <i x="3"/>
        <i x="4"/>
        <i x="5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abc" sourceName="abc">
  <pivotTables>
    <pivotTable tabId="12" name="historie_bezce"/>
  </pivotTables>
  <data>
    <tabular pivotCacheId="2" showMissing="0" crossFilter="showItemsWithNoData">
      <items count="24">
        <i x="21" nd="1"/>
        <i x="0" nd="1"/>
        <i x="6" nd="1"/>
        <i x="7" nd="1"/>
        <i x="1" nd="1"/>
        <i x="2" nd="1"/>
        <i x="8" nd="1"/>
        <i x="17" nd="1"/>
        <i x="18" nd="1"/>
        <i x="9" nd="1"/>
        <i x="10" nd="1"/>
        <i x="3" nd="1"/>
        <i x="11" nd="1"/>
        <i x="23" nd="1"/>
        <i x="12" nd="1"/>
        <i x="13" nd="1"/>
        <i x="4" s="1"/>
        <i x="19" nd="1"/>
        <i x="14" nd="1"/>
        <i x="20" nd="1"/>
        <i x="15" nd="1"/>
        <i x="16" nd="1"/>
        <i x="22" nd="1"/>
        <i x="5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prijmeni_a_jmeno" sourceName="prijmeni a jmeno">
  <pivotTables>
    <pivotTable tabId="12" name="historie_bezce"/>
  </pivotTables>
  <data>
    <tabular pivotCacheId="2">
      <items count="393">
        <i x="47"/>
        <i x="48"/>
        <i x="136"/>
        <i x="326"/>
        <i x="283"/>
        <i x="327"/>
        <i x="160"/>
        <i x="138"/>
        <i x="137"/>
        <i x="87"/>
        <i x="75"/>
        <i x="5"/>
        <i x="379"/>
        <i x="199"/>
        <i x="200"/>
        <i x="242" s="1"/>
        <i x="340"/>
        <i x="201"/>
        <i x="202"/>
        <i x="380"/>
        <i x="284"/>
        <i x="357"/>
        <i x="76"/>
        <i x="88"/>
        <i x="161"/>
        <i x="203"/>
        <i x="162"/>
        <i x="166" nd="1"/>
        <i x="92" nd="1"/>
        <i x="93" nd="1"/>
        <i x="94" nd="1"/>
        <i x="244" nd="1"/>
        <i x="95" nd="1"/>
        <i x="96" nd="1"/>
        <i x="245" nd="1"/>
        <i x="167" nd="1"/>
        <i x="7" nd="1"/>
        <i x="360" nd="1"/>
        <i x="8" nd="1"/>
        <i x="0" nd="1"/>
        <i x="9" nd="1"/>
        <i x="246" nd="1"/>
        <i x="342" nd="1"/>
        <i x="1" nd="1"/>
        <i x="10" nd="1"/>
        <i x="97" nd="1"/>
        <i x="98" nd="1"/>
        <i x="343" nd="1"/>
        <i x="344" nd="1"/>
        <i x="247" nd="1"/>
        <i x="248" nd="1"/>
        <i x="99" nd="1"/>
        <i x="211" nd="1"/>
        <i x="11" nd="1"/>
        <i x="297" nd="1"/>
        <i x="386" nd="1"/>
        <i x="298" nd="1"/>
        <i x="249" nd="1"/>
        <i x="142" nd="1"/>
        <i x="250" nd="1"/>
        <i x="251" nd="1"/>
        <i x="361" nd="1"/>
        <i x="362" nd="1"/>
        <i x="59" nd="1"/>
        <i x="12" nd="1"/>
        <i x="60" nd="1"/>
        <i x="299" nd="1"/>
        <i x="252" nd="1"/>
        <i x="253" nd="1"/>
        <i x="100" nd="1"/>
        <i x="101" nd="1"/>
        <i x="13" nd="1"/>
        <i x="61" nd="1"/>
        <i x="14" nd="1"/>
        <i x="168" nd="1"/>
        <i x="212" nd="1"/>
        <i x="300" nd="1"/>
        <i x="62" nd="1"/>
        <i x="63" nd="1"/>
        <i x="301" nd="1"/>
        <i x="102" nd="1"/>
        <i x="169" nd="1"/>
        <i x="363" nd="1"/>
        <i x="15" nd="1"/>
        <i x="170" nd="1"/>
        <i x="16" nd="1"/>
        <i x="302" nd="1"/>
        <i x="17" nd="1"/>
        <i x="364" nd="1"/>
        <i x="254" nd="1"/>
        <i x="18" nd="1"/>
        <i x="303" nd="1"/>
        <i x="255" nd="1"/>
        <i x="171" nd="1"/>
        <i x="213" nd="1"/>
        <i x="2" nd="1"/>
        <i x="256" nd="1"/>
        <i x="257" nd="1"/>
        <i x="19" nd="1"/>
        <i x="103" nd="1"/>
        <i x="3" nd="1"/>
        <i x="365" nd="1"/>
        <i x="214" nd="1"/>
        <i x="304" nd="1"/>
        <i x="366" nd="1"/>
        <i x="337" nd="1"/>
        <i x="258" nd="1"/>
        <i x="259" nd="1"/>
        <i x="20" nd="1"/>
        <i x="143" nd="1"/>
        <i x="21" nd="1"/>
        <i x="104" nd="1"/>
        <i x="105" nd="1"/>
        <i x="345" nd="1"/>
        <i x="346" nd="1"/>
        <i x="260" nd="1"/>
        <i x="347" nd="1"/>
        <i x="367" nd="1"/>
        <i x="338" nd="1"/>
        <i x="368" nd="1"/>
        <i x="172" nd="1"/>
        <i x="215" nd="1"/>
        <i x="106" nd="1"/>
        <i x="305" nd="1"/>
        <i x="306" nd="1"/>
        <i x="173" nd="1"/>
        <i x="64" nd="1"/>
        <i x="369" nd="1"/>
        <i x="65" nd="1"/>
        <i x="174" nd="1"/>
        <i x="22" nd="1"/>
        <i x="307" nd="1"/>
        <i x="107" nd="1"/>
        <i x="261" nd="1"/>
        <i x="216" nd="1"/>
        <i x="175" nd="1"/>
        <i x="308" nd="1"/>
        <i x="66" nd="1"/>
        <i x="108" nd="1"/>
        <i x="109" nd="1"/>
        <i x="309" nd="1"/>
        <i x="310" nd="1"/>
        <i x="236" nd="1"/>
        <i x="144" nd="1"/>
        <i x="370" nd="1"/>
        <i x="176" nd="1"/>
        <i x="262" nd="1"/>
        <i x="23" nd="1"/>
        <i x="177" nd="1"/>
        <i x="178" nd="1"/>
        <i x="24" nd="1"/>
        <i x="25" nd="1"/>
        <i x="179" nd="1"/>
        <i x="263" nd="1"/>
        <i x="217" nd="1"/>
        <i x="264" nd="1"/>
        <i x="265" nd="1"/>
        <i x="26" nd="1"/>
        <i x="218" nd="1"/>
        <i x="266" nd="1"/>
        <i x="311" nd="1"/>
        <i x="371" nd="1"/>
        <i x="312" nd="1"/>
        <i x="313" nd="1"/>
        <i x="372" nd="1"/>
        <i x="267" nd="1"/>
        <i x="82" nd="1"/>
        <i x="110" nd="1"/>
        <i x="111" nd="1"/>
        <i x="158" nd="1"/>
        <i x="237" nd="1"/>
        <i x="112" nd="1"/>
        <i x="145" nd="1"/>
        <i x="373" nd="1"/>
        <i x="146" nd="1"/>
        <i x="314" nd="1"/>
        <i x="113" nd="1"/>
        <i x="180" nd="1"/>
        <i x="181" nd="1"/>
        <i x="268" nd="1"/>
        <i x="182" nd="1"/>
        <i x="67" nd="1"/>
        <i x="269" nd="1"/>
        <i x="219" nd="1"/>
        <i x="315" nd="1"/>
        <i x="27" nd="1"/>
        <i x="316" nd="1"/>
        <i x="183" nd="1"/>
        <i x="114" nd="1"/>
        <i x="184" nd="1"/>
        <i x="185" nd="1"/>
        <i x="348" nd="1"/>
        <i x="220" nd="1"/>
        <i x="28" nd="1"/>
        <i x="374" nd="1"/>
        <i x="186" nd="1"/>
        <i x="187" nd="1"/>
        <i x="270" nd="1"/>
        <i x="271" nd="1"/>
        <i x="147" nd="1"/>
        <i x="188" nd="1"/>
        <i x="189" nd="1"/>
        <i x="221" nd="1"/>
        <i x="148" nd="1"/>
        <i x="190" nd="1"/>
        <i x="222" nd="1"/>
        <i x="83" nd="1"/>
        <i x="84" nd="1"/>
        <i x="272" nd="1"/>
        <i x="317" nd="1"/>
        <i x="115" nd="1"/>
        <i x="29" nd="1"/>
        <i x="375" nd="1"/>
        <i x="30" nd="1"/>
        <i x="273" nd="1"/>
        <i x="31" nd="1"/>
        <i x="191" nd="1"/>
        <i x="339" nd="1"/>
        <i x="32" nd="1"/>
        <i x="33" nd="1"/>
        <i x="318" nd="1"/>
        <i x="34" nd="1"/>
        <i x="68" nd="1"/>
        <i x="319" nd="1"/>
        <i x="116" nd="1"/>
        <i x="117" nd="1"/>
        <i x="118" nd="1"/>
        <i x="119" nd="1"/>
        <i x="223" nd="1"/>
        <i x="192" nd="1"/>
        <i x="35" nd="1"/>
        <i x="193" nd="1"/>
        <i x="194" nd="1"/>
        <i x="120" nd="1"/>
        <i x="349" nd="1"/>
        <i x="350" nd="1"/>
        <i x="274" nd="1"/>
        <i x="351" nd="1"/>
        <i x="121" nd="1"/>
        <i x="195" nd="1"/>
        <i x="320" nd="1"/>
        <i x="122" nd="1"/>
        <i x="123" nd="1"/>
        <i x="159" nd="1"/>
        <i x="352" nd="1"/>
        <i x="275" nd="1"/>
        <i x="36" nd="1"/>
        <i x="37" nd="1"/>
        <i x="124" nd="1"/>
        <i x="69" nd="1"/>
        <i x="276" nd="1"/>
        <i x="4" nd="1"/>
        <i x="38" nd="1"/>
        <i x="70" nd="1"/>
        <i x="238" nd="1"/>
        <i x="224" nd="1"/>
        <i x="85" nd="1"/>
        <i x="277" nd="1"/>
        <i x="239" nd="1"/>
        <i x="196" nd="1"/>
        <i x="278" nd="1"/>
        <i x="71" nd="1"/>
        <i x="353" nd="1"/>
        <i x="125" nd="1"/>
        <i x="86" nd="1"/>
        <i x="126" nd="1"/>
        <i x="383" nd="1"/>
        <i x="321" nd="1"/>
        <i x="322" nd="1"/>
        <i x="149" nd="1"/>
        <i x="127" nd="1"/>
        <i x="128" nd="1"/>
        <i x="388" nd="1"/>
        <i x="279" nd="1"/>
        <i x="197" nd="1"/>
        <i x="354" nd="1"/>
        <i x="39" nd="1"/>
        <i x="240" nd="1"/>
        <i x="40" nd="1"/>
        <i x="129" nd="1"/>
        <i x="387" nd="1"/>
        <i x="41" nd="1"/>
        <i x="150" nd="1"/>
        <i x="280" nd="1"/>
        <i x="198" nd="1"/>
        <i x="376" nd="1"/>
        <i x="72" nd="1"/>
        <i x="42" nd="1"/>
        <i x="281" nd="1"/>
        <i x="130" nd="1"/>
        <i x="131" nd="1"/>
        <i x="241" nd="1"/>
        <i x="73" nd="1"/>
        <i x="43" nd="1"/>
        <i x="392" nd="1"/>
        <i x="151" nd="1"/>
        <i x="323" nd="1"/>
        <i x="324" nd="1"/>
        <i x="44" nd="1"/>
        <i x="132" nd="1"/>
        <i x="133" nd="1"/>
        <i x="134" nd="1"/>
        <i x="135" nd="1"/>
        <i x="325" nd="1"/>
        <i x="225" nd="1"/>
        <i x="355" nd="1"/>
        <i x="226" nd="1"/>
        <i x="45" nd="1"/>
        <i x="282" nd="1"/>
        <i x="46" nd="1"/>
        <i x="377" nd="1"/>
        <i x="378" nd="1"/>
        <i x="227" nd="1"/>
        <i x="356" nd="1"/>
        <i x="74" nd="1"/>
        <i x="390" nd="1"/>
        <i x="163" nd="1"/>
        <i x="328" nd="1"/>
        <i x="204" nd="1"/>
        <i x="205" nd="1"/>
        <i x="341" nd="1"/>
        <i x="139" nd="1"/>
        <i x="228" nd="1"/>
        <i x="77" nd="1"/>
        <i x="206" nd="1"/>
        <i x="381" nd="1"/>
        <i x="152" nd="1"/>
        <i x="285" nd="1"/>
        <i x="286" nd="1"/>
        <i x="329" nd="1"/>
        <i x="358" nd="1"/>
        <i x="359" nd="1"/>
        <i x="330" nd="1"/>
        <i x="207" nd="1"/>
        <i x="287" nd="1"/>
        <i x="288" nd="1"/>
        <i x="208" nd="1"/>
        <i x="331" nd="1"/>
        <i x="289" nd="1"/>
        <i x="290" nd="1"/>
        <i x="140" nd="1"/>
        <i x="164" nd="1"/>
        <i x="78" nd="1"/>
        <i x="49" nd="1"/>
        <i x="50" nd="1"/>
        <i x="332" nd="1"/>
        <i x="291" nd="1"/>
        <i x="292" nd="1"/>
        <i x="293" nd="1"/>
        <i x="153" nd="1"/>
        <i x="51" nd="1"/>
        <i x="79" nd="1"/>
        <i x="52" nd="1"/>
        <i x="385" nd="1"/>
        <i x="384" nd="1"/>
        <i x="53" nd="1"/>
        <i x="54" nd="1"/>
        <i x="229" nd="1"/>
        <i x="333" nd="1"/>
        <i x="89" nd="1"/>
        <i x="334" nd="1"/>
        <i x="230" nd="1"/>
        <i x="382" nd="1"/>
        <i x="55" nd="1"/>
        <i x="141" nd="1"/>
        <i x="209" nd="1"/>
        <i x="294" nd="1"/>
        <i x="295" nd="1"/>
        <i x="335" nd="1"/>
        <i x="56" nd="1"/>
        <i x="80" nd="1"/>
        <i x="57" nd="1"/>
        <i x="389" nd="1"/>
        <i x="231" nd="1"/>
        <i x="90" nd="1"/>
        <i x="81" nd="1"/>
        <i x="232" nd="1"/>
        <i x="233" nd="1"/>
        <i x="234" nd="1"/>
        <i x="235" nd="1"/>
        <i x="210" nd="1"/>
        <i x="154" nd="1"/>
        <i x="91" nd="1"/>
        <i x="155" nd="1"/>
        <i x="58" nd="1"/>
        <i x="156" nd="1"/>
        <i x="157" nd="1"/>
        <i x="296" nd="1"/>
        <i x="391" nd="1"/>
        <i x="165" nd="1"/>
        <i x="336" nd="1"/>
        <i x="243" nd="1"/>
        <i x="6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závod1" sourceName="závod">
  <pivotTables>
    <pivotTable tabId="23" name="Kontingenční tabulka 1"/>
  </pivotTables>
  <data>
    <tabular pivotCacheId="3">
      <items count="5">
        <i x="3" s="1"/>
        <i x="2"/>
        <i x="1"/>
        <i x="4"/>
        <i x="0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m_ž" sourceName="m/ž">
  <pivotTables>
    <pivotTable tabId="23" name="Kontingenční tabulka 1"/>
  </pivotTables>
  <data>
    <tabular pivotCacheId="3">
      <items count="3">
        <i x="0" s="1"/>
        <i x="1" s="1"/>
        <i x="2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kat1" sourceName="kat">
  <pivotTables>
    <pivotTable tabId="23" name="Kontingenční tabulka 1"/>
  </pivotTables>
  <data>
    <tabular pivotCacheId="3">
      <items count="15">
        <i x="5" s="1"/>
        <i x="12" s="1" nd="1"/>
        <i x="3" s="1" nd="1"/>
        <i x="6" s="1" nd="1"/>
        <i x="9" s="1" nd="1"/>
        <i x="11" s="1" nd="1"/>
        <i x="2" s="1" nd="1"/>
        <i x="13" s="1" nd="1"/>
        <i x="1" s="1" nd="1"/>
        <i x="4" s="1" nd="1"/>
        <i x="7" s="1" nd="1"/>
        <i x="8" s="1" nd="1"/>
        <i x="10" s="1" nd="1"/>
        <i x="0" s="1" nd="1"/>
        <i x="14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m_ž1" sourceName="m/ž">
  <pivotTables>
    <pivotTable tabId="7" name="VÝSLEDKY_absolutní"/>
  </pivotTables>
  <data>
    <tabular pivotCacheId="2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kat" sourceName="kat">
  <pivotTables>
    <pivotTable tabId="7" name="VÝSLEDKY_absolutní"/>
  </pivotTables>
  <data>
    <tabular pivotCacheId="2">
      <items count="24">
        <i x="0" s="1"/>
        <i x="20" s="1" nd="1"/>
        <i x="1" s="1" nd="1"/>
        <i x="16" s="1" nd="1"/>
        <i x="19" s="1" nd="1"/>
        <i x="2" s="1" nd="1"/>
        <i x="12" s="1" nd="1"/>
        <i x="17" s="1" nd="1"/>
        <i x="5" s="1" nd="1"/>
        <i x="11" s="1" nd="1"/>
        <i x="6" s="1" nd="1"/>
        <i x="10" s="1" nd="1"/>
        <i x="3" s="1" nd="1"/>
        <i x="14" s="1" nd="1"/>
        <i x="4" s="1" nd="1"/>
        <i x="13" s="1" nd="1"/>
        <i x="7" s="1" nd="1"/>
        <i x="8" s="1" nd="1"/>
        <i x="9" s="1" nd="1"/>
        <i x="15" s="1" nd="1"/>
        <i x="18" s="1" nd="1"/>
        <i x="21" s="1" nd="1"/>
        <i x="23" s="1" nd="1"/>
        <i x="22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ávod 2" cache="Průřez_závod1" caption="závod" style="Grey" rowHeight="180000"/>
  <slicer name="m/ž" cache="Průřez_m_ž" caption="m/ž" columnCount="3" style="Grey" rowHeight="180000"/>
  <slicer name="kat 2" cache="Průřez_kat1" caption="kat" columnCount="2" style="Grey" rowHeight="18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bc" cache="Průřez_abc" caption="abc" columnCount="12" showCaption="0" style="Grey" rowHeight="180000"/>
  <slicer name="prijmeni a jmeno" cache="Průřez_prijmeni_a_jmeno" caption="prijmeni a jmeno" columnCount="3" style="Grey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ávod" cache="Průřez_závod" caption="závod" showCaption="0" style="Grey" rowHeight="180000"/>
  <slicer name="rok" cache="Průřez_rok" caption="rok" columnCount="3" showCaption="0" style="Grey" rowHeight="241300"/>
  <slicer name="m/ž 1" cache="Průřez_m_ž1" caption="m/ž" columnCount="3" style="Grey" rowHeight="180000"/>
  <slicer name="kat" cache="Průřez_kat" caption="kat" columnCount="2" style="Grey" rowHeight="180000"/>
</slicers>
</file>

<file path=xl/tables/table1.xml><?xml version="1.0" encoding="utf-8"?>
<table xmlns="http://schemas.openxmlformats.org/spreadsheetml/2006/main" id="2" name="registrace" displayName="registrace" ref="B3:O612" totalsRowShown="0" headerRowDxfId="325" dataDxfId="324">
  <autoFilter ref="B3:O612"/>
  <sortState ref="B4:O613">
    <sortCondition ref="C4:C613"/>
    <sortCondition ref="F4:F613"/>
    <sortCondition ref="G4:G613"/>
  </sortState>
  <tableColumns count="14">
    <tableColumn id="18" name="ident pro výsledky" dataDxfId="323">
      <calculatedColumnFormula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calculatedColumnFormula>
    </tableColumn>
    <tableColumn id="19" name="rok" dataDxfId="322"/>
    <tableColumn id="8" name="závod" dataDxfId="321"/>
    <tableColumn id="10" name="start_č" dataDxfId="320"/>
    <tableColumn id="2" name="prijmeni a jmeno" dataDxfId="319"/>
    <tableColumn id="4" name="nar" dataDxfId="318"/>
    <tableColumn id="3" name="klub / město" dataDxfId="317"/>
    <tableColumn id="13" name="m/ž" dataDxfId="316">
      <calculatedColumnFormula>IF(ISBLANK(registrace[[#This Row],[prijmeni a jmeno]]),"-",IF(RIGHT(LEFT(registrace[[#This Row],[prijmeni a jmeno]],SEARCH(" ",registrace[[#This Row],[prijmeni a jmeno]])-1),1)="á","Z","M"))</calculatedColumnFormula>
    </tableColumn>
    <tableColumn id="17" name="kat" dataDxfId="315">
      <calculatedColumnFormula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calculatedColumnFormula>
    </tableColumn>
    <tableColumn id="11" name="poznámka" dataDxfId="314"/>
    <tableColumn id="21" name="k_start_č" dataDxfId="72">
      <calculatedColumnFormula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calculatedColumnFormula>
    </tableColumn>
    <tableColumn id="5" name="abc" dataDxfId="313">
      <calculatedColumnFormula>LEFT(registrace[[#This Row],[prijmeni a jmeno]],1)</calculatedColumnFormula>
    </tableColumn>
    <tableColumn id="20" name="jmeno+nar" dataDxfId="312">
      <calculatedColumnFormula>CONCATENATE(registrace[[#This Row],[prijmeni a jmeno]],", ",registrace[[#This Row],[nar]])</calculatedColumnFormula>
    </tableColumn>
    <tableColumn id="7" name="klub_jbp_2014" dataDxfId="311">
      <calculatedColumnFormula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calculatedColumnFormula>
    </tableColumn>
  </tableColumns>
  <tableStyleInfo name="Grey 02" showFirstColumn="0" showLastColumn="0" showRowStripes="1" showColumnStripes="0"/>
</table>
</file>

<file path=xl/tables/table10.xml><?xml version="1.0" encoding="utf-8"?>
<table xmlns="http://schemas.openxmlformats.org/spreadsheetml/2006/main" id="27" name="Tabulka46710141228" displayName="Tabulka46710141228" ref="I6:N41" totalsRowShown="0" headerRowDxfId="210">
  <tableColumns count="6">
    <tableColumn id="5" name="poř" dataDxfId="209"/>
    <tableColumn id="2" name="start_č" dataDxfId="208"/>
    <tableColumn id="7" name="jméno" dataDxfId="207">
      <calculatedColumnFormula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calculatedColumnFormula>
    </tableColumn>
    <tableColumn id="8" name="roč_nar" dataDxfId="206">
      <calculatedColumnFormula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calculatedColumnFormula>
    </tableColumn>
    <tableColumn id="9" name="klub" dataDxfId="28">
      <calculatedColumnFormula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calculatedColumnFormula>
    </tableColumn>
    <tableColumn id="6" name="čas" dataDxfId="27"/>
  </tableColumns>
  <tableStyleInfo name="Red" showFirstColumn="0" showLastColumn="0" showRowStripes="0" showColumnStripes="0"/>
</table>
</file>

<file path=xl/tables/table11.xml><?xml version="1.0" encoding="utf-8"?>
<table xmlns="http://schemas.openxmlformats.org/spreadsheetml/2006/main" id="28" name="Tabulka469131129" displayName="Tabulka469131129" ref="B6:G41" totalsRowShown="0" headerRowDxfId="205">
  <tableColumns count="6">
    <tableColumn id="5" name="poř" dataDxfId="204"/>
    <tableColumn id="2" name="start_č" dataDxfId="203"/>
    <tableColumn id="7" name="jméno" dataDxfId="202">
      <calculatedColumnFormula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calculatedColumnFormula>
    </tableColumn>
    <tableColumn id="8" name="roč_nar" dataDxfId="201">
      <calculatedColumnFormula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calculatedColumnFormula>
    </tableColumn>
    <tableColumn id="9" name="klub" dataDxfId="26">
      <calculatedColumnFormula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calculatedColumnFormula>
    </tableColumn>
    <tableColumn id="6" name="čas" dataDxfId="25"/>
  </tableColumns>
  <tableStyleInfo name="Blue" showFirstColumn="0" showLastColumn="0" showRowStripes="0" showColumnStripes="0"/>
</table>
</file>

<file path=xl/tables/table12.xml><?xml version="1.0" encoding="utf-8"?>
<table xmlns="http://schemas.openxmlformats.org/spreadsheetml/2006/main" id="29" name="Tabulka46710141230" displayName="Tabulka46710141230" ref="I6:N41" totalsRowShown="0" headerRowDxfId="200">
  <tableColumns count="6">
    <tableColumn id="5" name="poř" dataDxfId="199"/>
    <tableColumn id="2" name="start_č" dataDxfId="198"/>
    <tableColumn id="7" name="jméno" dataDxfId="197">
      <calculatedColumnFormula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calculatedColumnFormula>
    </tableColumn>
    <tableColumn id="8" name="roč_nar" dataDxfId="196">
      <calculatedColumnFormula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calculatedColumnFormula>
    </tableColumn>
    <tableColumn id="9" name="klub" dataDxfId="24">
      <calculatedColumnFormula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calculatedColumnFormula>
    </tableColumn>
    <tableColumn id="6" name="čas" dataDxfId="23"/>
  </tableColumns>
  <tableStyleInfo name="Red" showFirstColumn="0" showLastColumn="0" showRowStripes="0" showColumnStripes="0"/>
</table>
</file>

<file path=xl/tables/table13.xml><?xml version="1.0" encoding="utf-8"?>
<table xmlns="http://schemas.openxmlformats.org/spreadsheetml/2006/main" id="30" name="Tabulka469131131" displayName="Tabulka469131131" ref="B6:G41" totalsRowShown="0" headerRowDxfId="195">
  <tableColumns count="6">
    <tableColumn id="5" name="poř" dataDxfId="194"/>
    <tableColumn id="2" name="start_č" dataDxfId="193"/>
    <tableColumn id="7" name="jméno" dataDxfId="192">
      <calculatedColumnFormula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calculatedColumnFormula>
    </tableColumn>
    <tableColumn id="8" name="roč_nar" dataDxfId="191">
      <calculatedColumnFormula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calculatedColumnFormula>
    </tableColumn>
    <tableColumn id="9" name="klub" dataDxfId="18">
      <calculatedColumnFormula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calculatedColumnFormula>
    </tableColumn>
    <tableColumn id="6" name="čas" dataDxfId="17"/>
  </tableColumns>
  <tableStyleInfo name="Blue" showFirstColumn="0" showLastColumn="0" showRowStripes="0" showColumnStripes="0"/>
</table>
</file>

<file path=xl/tables/table14.xml><?xml version="1.0" encoding="utf-8"?>
<table xmlns="http://schemas.openxmlformats.org/spreadsheetml/2006/main" id="31" name="Tabulka46710141232" displayName="Tabulka46710141232" ref="I6:N41" totalsRowShown="0" headerRowDxfId="190">
  <tableColumns count="6">
    <tableColumn id="5" name="poř" dataDxfId="189"/>
    <tableColumn id="2" name="start_č" dataDxfId="188"/>
    <tableColumn id="7" name="jméno" dataDxfId="187">
      <calculatedColumnFormula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calculatedColumnFormula>
    </tableColumn>
    <tableColumn id="8" name="roč_nar" dataDxfId="186">
      <calculatedColumnFormula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calculatedColumnFormula>
    </tableColumn>
    <tableColumn id="9" name="klub" dataDxfId="16">
      <calculatedColumnFormula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calculatedColumnFormula>
    </tableColumn>
    <tableColumn id="6" name="čas" dataDxfId="15"/>
  </tableColumns>
  <tableStyleInfo name="Red" showFirstColumn="0" showLastColumn="0" showRowStripes="0" showColumnStripes="0"/>
</table>
</file>

<file path=xl/tables/table15.xml><?xml version="1.0" encoding="utf-8"?>
<table xmlns="http://schemas.openxmlformats.org/spreadsheetml/2006/main" id="32" name="Tabulka469131133" displayName="Tabulka469131133" ref="B6:G41" totalsRowShown="0" headerRowDxfId="185">
  <tableColumns count="6">
    <tableColumn id="5" name="poř" dataDxfId="184"/>
    <tableColumn id="2" name="start_č" dataDxfId="183"/>
    <tableColumn id="7" name="jméno" dataDxfId="182">
      <calculatedColumnFormula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calculatedColumnFormula>
    </tableColumn>
    <tableColumn id="8" name="roč_nar" dataDxfId="181">
      <calculatedColumnFormula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calculatedColumnFormula>
    </tableColumn>
    <tableColumn id="9" name="klub" dataDxfId="14">
      <calculatedColumnFormula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calculatedColumnFormula>
    </tableColumn>
    <tableColumn id="6" name="čas" dataDxfId="13"/>
  </tableColumns>
  <tableStyleInfo name="Blue" showFirstColumn="0" showLastColumn="0" showRowStripes="0" showColumnStripes="0"/>
</table>
</file>

<file path=xl/tables/table16.xml><?xml version="1.0" encoding="utf-8"?>
<table xmlns="http://schemas.openxmlformats.org/spreadsheetml/2006/main" id="33" name="Tabulka46710141234" displayName="Tabulka46710141234" ref="I6:N41" totalsRowShown="0" headerRowDxfId="180">
  <tableColumns count="6">
    <tableColumn id="5" name="poř" dataDxfId="179"/>
    <tableColumn id="2" name="start_č" dataDxfId="178"/>
    <tableColumn id="7" name="jméno" dataDxfId="177">
      <calculatedColumnFormula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calculatedColumnFormula>
    </tableColumn>
    <tableColumn id="8" name="roč_nar" dataDxfId="176">
      <calculatedColumnFormula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calculatedColumnFormula>
    </tableColumn>
    <tableColumn id="9" name="klub" dataDxfId="12">
      <calculatedColumnFormula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calculatedColumnFormula>
    </tableColumn>
    <tableColumn id="6" name="čas" dataDxfId="11"/>
  </tableColumns>
  <tableStyleInfo name="Red" showFirstColumn="0" showLastColumn="0" showRowStripes="0" showColumnStripes="0"/>
</table>
</file>

<file path=xl/tables/table17.xml><?xml version="1.0" encoding="utf-8"?>
<table xmlns="http://schemas.openxmlformats.org/spreadsheetml/2006/main" id="34" name="Tabulka469131135" displayName="Tabulka469131135" ref="B5:P205" totalsRowShown="0" headerRowDxfId="175">
  <tableColumns count="15">
    <tableColumn id="5" name="poř" dataDxfId="174"/>
    <tableColumn id="2" name="start_č" dataDxfId="173"/>
    <tableColumn id="7" name="příjmení a jméno" dataDxfId="172">
      <calculatedColumnFormula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calculatedColumnFormula>
    </tableColumn>
    <tableColumn id="8" name="roč_nar" dataDxfId="171">
      <calculatedColumnFormula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calculatedColumnFormula>
    </tableColumn>
    <tableColumn id="9" name="klub" dataDxfId="71">
      <calculatedColumnFormula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calculatedColumnFormula>
    </tableColumn>
    <tableColumn id="6" name="čas" dataDxfId="69"/>
    <tableColumn id="1" name="m/ž" dataDxfId="70">
      <calculatedColumnFormula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calculatedColumnFormula>
    </tableColumn>
    <tableColumn id="4" name="kat" dataDxfId="170">
      <calculatedColumnFormula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calculatedColumnFormula>
    </tableColumn>
    <tableColumn id="3" name="v kat" dataDxfId="169">
      <calculatedColumnFormula>COUNTIFS($H$6:H6,H6,$I$6:I6,I6)</calculatedColumnFormula>
    </tableColumn>
    <tableColumn id="10" name="---" dataDxfId="168"/>
    <tableColumn id="11" name="2014*" dataDxfId="167">
      <calculatedColumnFormula>IF(COUNTIFS(jbp_bezci!C:C,2014,jbp_bezci!D:D,D6,jbp_bezci!E:E,E6)=1,"ano",IF(COUNTIFS(jbp_bezci!C:C,2014,jbp_bezci!D:D,D6,jbp_bezci!E:E,E6)=0,"ne","???"))</calculatedColumnFormula>
    </tableColumn>
    <tableColumn id="16" name="m/ž*" dataDxfId="166">
      <calculatedColumnFormula>Tabulka469131135[[#This Row],[m/ž]]</calculatedColumnFormula>
    </tableColumn>
    <tableColumn id="15" name="kat*" dataDxfId="165">
      <calculatedColumnFormula>IF(Tabulka469131135[[#This Row],[příjmení a jméno]]="-","-",VLOOKUP(CONCATENATE($G$2,"::",$B$3,"::",Tabulka469131135[[#This Row],[m/ž]],"::",$G$2-Tabulka469131135[[#This Row],[roč_nar]]),kategorie[],9,0))</calculatedColumnFormula>
    </tableColumn>
    <tableColumn id="12" name="bod_abs" dataDxfId="164">
      <calculatedColumnFormula>IF(Tabulka469131135[[#This Row],[2014*]]="ano",COUNTIF(Tabulka469131135[2014*],Tabulka469131135[[#This Row],[2014*]])-COUNTIF($L$6:L6,L6)+1,"-")</calculatedColumnFormula>
    </tableColumn>
    <tableColumn id="13" name="bod_kat" dataDxfId="163">
      <calculatedColumnFormula>IF(Tabulka469131135[[#This Row],[2014*]]="ano",COUNTIFS(Tabulka469131135[m/ž],Tabulka469131135[[#This Row],[m/ž]],Tabulka469131135[kat*],Tabulka469131135[[#This Row],[kat*]],Tabulka469131135[2014*],Tabulka469131135[[#This Row],[2014*]])-COUNTIFS($H$6:H6,H6,$N$6:N6,N6,$L$6:L6,L6)+1,"-")</calculatedColumnFormula>
    </tableColumn>
  </tableColumns>
  <tableStyleInfo name="Grey 1" showFirstColumn="0" showLastColumn="0" showRowStripes="0" showColumnStripes="0"/>
</table>
</file>

<file path=xl/tables/table18.xml><?xml version="1.0" encoding="utf-8"?>
<table xmlns="http://schemas.openxmlformats.org/spreadsheetml/2006/main" id="36" name="Tabulka46913113537" displayName="Tabulka46913113537" ref="B5:J65" totalsRowShown="0" headerRowDxfId="162">
  <tableColumns count="9">
    <tableColumn id="5" name="poř" dataDxfId="161"/>
    <tableColumn id="2" name="start_č" dataDxfId="160"/>
    <tableColumn id="7" name="jméno" dataDxfId="159">
      <calculatedColumnFormula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calculatedColumnFormula>
    </tableColumn>
    <tableColumn id="8" name="roč_nar" dataDxfId="158">
      <calculatedColumnFormula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calculatedColumnFormula>
    </tableColumn>
    <tableColumn id="9" name="klub" dataDxfId="68">
      <calculatedColumnFormula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calculatedColumnFormula>
    </tableColumn>
    <tableColumn id="6" name="čas" dataDxfId="66"/>
    <tableColumn id="1" name="m/ž" dataDxfId="67">
      <calculatedColumnFormula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calculatedColumnFormula>
    </tableColumn>
    <tableColumn id="4" name="kat" dataDxfId="157">
      <calculatedColumnFormula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calculatedColumnFormula>
    </tableColumn>
    <tableColumn id="3" name="poř_kat" dataDxfId="156">
      <calculatedColumnFormula>COUNTIFS($H$6:H6,H6,$I$6:I6,I6)</calculatedColumnFormula>
    </tableColumn>
  </tableColumns>
  <tableStyleInfo name="Grey 1" showFirstColumn="0" showLastColumn="0" showRowStripes="0" showColumnStripes="0"/>
</table>
</file>

<file path=xl/tables/table19.xml><?xml version="1.0" encoding="utf-8"?>
<table xmlns="http://schemas.openxmlformats.org/spreadsheetml/2006/main" id="37" name="Tabulka4691311353738" displayName="Tabulka4691311353738" ref="B5:J12" totalsRowShown="0" headerRowDxfId="155">
  <tableColumns count="9">
    <tableColumn id="5" name="poř" dataDxfId="154"/>
    <tableColumn id="2" name="start_č" dataDxfId="153"/>
    <tableColumn id="7" name="jméno" dataDxfId="152">
      <calculatedColumnFormula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calculatedColumnFormula>
    </tableColumn>
    <tableColumn id="8" name="roč_nar" dataDxfId="151">
      <calculatedColumnFormula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calculatedColumnFormula>
    </tableColumn>
    <tableColumn id="9" name="klub" dataDxfId="150">
      <calculatedColumnFormula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calculatedColumnFormula>
    </tableColumn>
    <tableColumn id="6" name="čas" dataDxfId="149"/>
    <tableColumn id="1" name="m/ž" dataDxfId="148">
      <calculatedColumnFormula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calculatedColumnFormula>
    </tableColumn>
    <tableColumn id="4" name="kat" dataDxfId="147">
      <calculatedColumnFormula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calculatedColumnFormula>
    </tableColumn>
    <tableColumn id="3" name="poř_kat" dataDxfId="146">
      <calculatedColumnFormula>COUNTIFS($H$6:H6,H6,$I$6:I6,I6)</calculatedColumnFormula>
    </tableColumn>
  </tableColumns>
  <tableStyleInfo name="Grey 1" showFirstColumn="0" showLastColumn="0" showRowStripes="0" showColumnStripes="0"/>
</table>
</file>

<file path=xl/tables/table2.xml><?xml version="1.0" encoding="utf-8"?>
<table xmlns="http://schemas.openxmlformats.org/spreadsheetml/2006/main" id="9" name="historie_vysledky" displayName="historie_vysledky" ref="B3:T640" totalsRowShown="0" headerRowDxfId="299" dataDxfId="298">
  <autoFilter ref="B3:T640"/>
  <sortState ref="B4:X641">
    <sortCondition ref="C4:C641"/>
    <sortCondition ref="D4:D641"/>
    <sortCondition ref="F4:F641"/>
  </sortState>
  <tableColumns count="19">
    <tableColumn id="1" name="ident jbp" dataDxfId="297">
      <calculatedColumnFormula>CONCATENATE(historie_vysledky[[#This Row],[rok]]," :: ",F4," :: ",G4)</calculatedColumnFormula>
    </tableColumn>
    <tableColumn id="19" name="rok" dataDxfId="296"/>
    <tableColumn id="8" name="závod" dataDxfId="295"/>
    <tableColumn id="10" name="start_č" dataDxfId="294"/>
    <tableColumn id="2" name="prijmeni a jmeno" dataDxfId="293"/>
    <tableColumn id="4" name="nar" dataDxfId="292"/>
    <tableColumn id="3" name="klub" dataDxfId="291"/>
    <tableColumn id="13" name="m/ž" dataDxfId="290">
      <calculatedColumnFormula>IF(RIGHT(LEFT(historie_vysledky[[#This Row],[prijmeni a jmeno]],SEARCH(" ",historie_vysledky[[#This Row],[prijmeni a jmeno]])-1),1)="á","Z","M")</calculatedColumnFormula>
    </tableColumn>
    <tableColumn id="17" name="kat" dataDxfId="289">
      <calculatedColumnFormula>VLOOKUP(CONCATENATE(historie_vysledky[[#This Row],[rok]],"::",historie_vysledky[[#This Row],[závod]],"::",historie_vysledky[[#This Row],[m/ž]],"::",historie_vysledky[[#This Row],[rok]]-historie_vysledky[[#This Row],[nar]]),kategorie[],7,0)</calculatedColumnFormula>
    </tableColumn>
    <tableColumn id="11" name="poznámka" dataDxfId="288"/>
    <tableColumn id="15" name="čas" dataDxfId="287"/>
    <tableColumn id="16" name="poř_abs" dataDxfId="286">
      <calculatedColumnFormula>SUMIFS('VÝSLEDKY hist'!B:B,'VÝSLEDKY hist'!D:D,historie_vysledky[[#This Row],[prijmeni a jmeno]],'VÝSLEDKY hist'!F:F,historie_vysledky[[#This Row],[nar]])</calculatedColumnFormula>
    </tableColumn>
    <tableColumn id="14" name="poř_kat" dataDxfId="285">
      <calculatedColumnFormula>SUMIFS('VÝSLEDKY hist'!#REF!,'VÝSLEDKY hist'!D:D,historie_vysledky[[#This Row],[prijmeni a jmeno]],'VÝSLEDKY hist'!F:F,historie_vysledky[[#This Row],[nar]],'VÝSLEDKY hist'!#REF!,historie_vysledky[[#This Row],[m/ž]],'VÝSLEDKY hist'!#REF!,historie_vysledky[[#This Row],[kat]])</calculatedColumnFormula>
    </tableColumn>
    <tableColumn id="5" name="abc" dataDxfId="284">
      <calculatedColumnFormula>LEFT(historie_vysledky[[#This Row],[prijmeni a jmeno]],1)</calculatedColumnFormula>
    </tableColumn>
    <tableColumn id="20" name="jmeno+nar" dataDxfId="283">
      <calculatedColumnFormula>CONCATENATE(historie_vysledky[[#This Row],[prijmeni a jmeno]],", ",historie_vysledky[[#This Row],[nar]])</calculatedColumnFormula>
    </tableColumn>
    <tableColumn id="6" name="nar_jbp" dataDxfId="282">
      <calculatedColumnFormula>IF(ISERROR(VLOOKUP(B4,jbp_bezci!B:G,4,0)),"-",IF(VLOOKUP(B4,jbp_bezci!B:G,4,0)=0,"-",VLOOKUP(B4,jbp_bezci!B:G,4,0)))</calculatedColumnFormula>
    </tableColumn>
    <tableColumn id="9" name="jbp_2014" dataDxfId="281">
      <calculatedColumnFormula>IF(COUNTIF(jbp_bezci[ident],historie_vysledky[[#This Row],[ident jbp]])=1,"přihlášen","ne")</calculatedColumnFormula>
    </tableColumn>
    <tableColumn id="7" name="klub_jbp_2014" dataDxfId="280">
      <calculatedColumnFormula>IF(historie_vysledky[[#This Row],[jbp_2014]]="ne","-",IF(VLOOKUP(historie_vysledky[[#This Row],[ident jbp]],jbp_bezci!B:G,5,0)=0,"-",VLOOKUP(historie_vysledky[[#This Row],[ident jbp]],jbp_bezci!B:G,5,0)))</calculatedColumnFormula>
    </tableColumn>
    <tableColumn id="18" name="poslední" dataDxfId="279">
      <calculatedColumnFormula>COUNTIFS($F3:F$4,F4,$G3:G$4,G4)</calculatedColumnFormula>
    </tableColumn>
  </tableColumns>
  <tableStyleInfo name="Grey 02" showFirstColumn="0" showLastColumn="0" showRowStripes="1" showColumnStripes="0"/>
</table>
</file>

<file path=xl/tables/table20.xml><?xml version="1.0" encoding="utf-8"?>
<table xmlns="http://schemas.openxmlformats.org/spreadsheetml/2006/main" id="3" name="Tabulka46913113537384" displayName="Tabulka46913113537384" ref="B18:J29" totalsRowShown="0" headerRowDxfId="44">
  <tableColumns count="9">
    <tableColumn id="5" name="poř" dataDxfId="43"/>
    <tableColumn id="2" name="start_č" dataDxfId="42"/>
    <tableColumn id="7" name="jméno" dataDxfId="41">
      <calculatedColumnFormula>IF(ISBLANK(Tabulka46913113537384[[#This Row],[start_č]]),"-",IF(ISERROR(VLOOKUP(CONCATENATE(G$2,"::",B$3,"::",Tabulka46913113537384[[#This Row],[start_č]]),registrace[[ident pro výsledky]:[kat]],D$4,0)),"-",VLOOKUP(CONCATENATE(G$2,"::",B$3,"::",Tabulka46913113537384[[#This Row],[start_č]]),registrace[[ident pro výsledky]:[kat]],D$4,0)))</calculatedColumnFormula>
    </tableColumn>
    <tableColumn id="8" name="roč_nar" dataDxfId="40">
      <calculatedColumnFormula>IF(ISBLANK(Tabulka46913113537384[[#This Row],[start_č]]),"-",IF(ISERROR(VLOOKUP(CONCATENATE(G$2,"::",B$3,"::",Tabulka46913113537384[[#This Row],[start_č]]),registrace[[ident pro výsledky]:[kat]],E$4,0)),"-",VLOOKUP(CONCATENATE(G$2,"::",B$3,"::",Tabulka46913113537384[[#This Row],[start_č]]),registrace[[ident pro výsledky]:[kat]],E$4,0)))</calculatedColumnFormula>
    </tableColumn>
    <tableColumn id="9" name="klub" dataDxfId="39">
      <calculatedColumnFormula>IF(ISBLANK(Tabulka46913113537384[[#This Row],[start_č]]),"-",IF(ISERROR(VLOOKUP(CONCATENATE(G$2,"::",B$3,"::",Tabulka46913113537384[[#This Row],[start_č]]),registrace[[ident pro výsledky]:[kat]],F$4,0)),"-",VLOOKUP(CONCATENATE(G$2,"::",B$3,"::",Tabulka46913113537384[[#This Row],[start_č]]),registrace[[ident pro výsledky]:[kat]],F$4,0)))</calculatedColumnFormula>
    </tableColumn>
    <tableColumn id="6" name="čas" dataDxfId="38"/>
    <tableColumn id="1" name="m/ž" dataDxfId="37">
      <calculatedColumnFormula>IF(ISBLANK(Tabulka46913113537384[[#This Row],[start_č]]),"-",IF(ISERROR(VLOOKUP(CONCATENATE(G$2,"::",B$3,"::",Tabulka46913113537384[[#This Row],[start_č]]),registrace[[ident pro výsledky]:[kat]],H$4,0)),"-",VLOOKUP(CONCATENATE(G$2,"::",B$3,"::",Tabulka46913113537384[[#This Row],[start_č]]),registrace[[ident pro výsledky]:[kat]],H$4,0)))</calculatedColumnFormula>
    </tableColumn>
    <tableColumn id="4" name="kat" dataDxfId="36">
      <calculatedColumnFormula>IF(ISBLANK(Tabulka46913113537384[[#This Row],[start_č]]),"-",IF(ISERROR(VLOOKUP(CONCATENATE(G$2,"::",B$3,"::",Tabulka46913113537384[[#This Row],[start_č]]),registrace[[ident pro výsledky]:[kat]],I$4,0)),"-",VLOOKUP(CONCATENATE(G$2,"::",B$3,"::",Tabulka46913113537384[[#This Row],[start_č]]),registrace[[ident pro výsledky]:[kat]],I$4,0)))</calculatedColumnFormula>
    </tableColumn>
    <tableColumn id="3" name="poř_kat" dataDxfId="35">
      <calculatedColumnFormula>COUNTIFS($H$6:H19,H19,$I$6:I19,I19)</calculatedColumnFormula>
    </tableColumn>
  </tableColumns>
  <tableStyleInfo name="Grey 1" showFirstColumn="0" showLastColumn="0" showRowStripes="0" showColumnStripes="0"/>
</table>
</file>

<file path=xl/tables/table21.xml><?xml version="1.0" encoding="utf-8"?>
<table xmlns="http://schemas.openxmlformats.org/spreadsheetml/2006/main" id="4" name="zavody" displayName="zavody" ref="B1:B5" totalsRowShown="0" headerRowDxfId="126" dataDxfId="125">
  <autoFilter ref="B1:B5"/>
  <tableColumns count="1">
    <tableColumn id="2" name="závod letos" dataDxfId="124"/>
  </tableColumns>
  <tableStyleInfo name="Grey 01" showFirstColumn="0" showLastColumn="0" showRowStripes="1" showColumnStripes="0"/>
</table>
</file>

<file path=xl/tables/table22.xml><?xml version="1.0" encoding="utf-8"?>
<table xmlns="http://schemas.openxmlformats.org/spreadsheetml/2006/main" id="7" name="kategorie" displayName="kategorie" ref="D1:L1837" totalsRowShown="0" headerRowDxfId="123" dataDxfId="122">
  <autoFilter ref="D1:L1837">
    <filterColumn colId="1">
      <filters>
        <filter val="2014"/>
      </filters>
    </filterColumn>
  </autoFilter>
  <tableColumns count="9">
    <tableColumn id="4" name="IDENT" dataDxfId="121">
      <calculatedColumnFormula>CONCATENATE(kategorie[[#This Row],[rok]],"::",kategorie[[#This Row],[závod]],"::",kategorie[[#This Row],[m/ž]],"::",kategorie[[#This Row],[věk]])</calculatedColumnFormula>
    </tableColumn>
    <tableColumn id="2" name="rok" dataDxfId="120"/>
    <tableColumn id="8" name="závod" dataDxfId="119"/>
    <tableColumn id="6" name="m/ž" dataDxfId="118"/>
    <tableColumn id="3" name="ročník" dataDxfId="117">
      <calculatedColumnFormula>kategorie[[#This Row],[rok]]-kategorie[[#This Row],[věk]]</calculatedColumnFormula>
    </tableColumn>
    <tableColumn id="7" name="věk" dataDxfId="116"/>
    <tableColumn id="5" name="kategorie" dataDxfId="115"/>
    <tableColumn id="1" name="km" dataDxfId="114"/>
    <tableColumn id="9" name="kat_jbp" dataDxfId="113"/>
  </tableColumns>
  <tableStyleInfo name="Grey 01" showFirstColumn="0" showLastColumn="0" showRowStripes="1" showColumnStripes="0"/>
</table>
</file>

<file path=xl/tables/table23.xml><?xml version="1.0" encoding="utf-8"?>
<table xmlns="http://schemas.openxmlformats.org/spreadsheetml/2006/main" id="1" name="jbp_bezci" displayName="jbp_bezci" ref="B2:I335" totalsRowShown="0" headerRowDxfId="112" dataDxfId="111">
  <autoFilter ref="B2:I335">
    <filterColumn colId="4">
      <filters>
        <filter val="SK Čtyři Dvory"/>
      </filters>
    </filterColumn>
  </autoFilter>
  <tableColumns count="8">
    <tableColumn id="6" name="ident" dataDxfId="110">
      <calculatedColumnFormula>CONCATENATE(jbp_bezci[[#This Row],[rok_jbp]]," :: ",jbp_bezci[[#This Row],[prijmeni jmeno]]," :: ",jbp_bezci[[#This Row],[rok_nar]])</calculatedColumnFormula>
    </tableColumn>
    <tableColumn id="1" name="rok_jbp" dataDxfId="109"/>
    <tableColumn id="10" name="prijmeni jmeno" dataDxfId="108"/>
    <tableColumn id="2" name="rok_nar" dataDxfId="107"/>
    <tableColumn id="12" name="klub" dataDxfId="106"/>
    <tableColumn id="4" name="m/ž" dataDxfId="105"/>
    <tableColumn id="9" name="if" dataDxfId="104">
      <calculatedColumnFormula>COUNTIF(jbp_bezci[ident],jbp_bezci[[#This Row],[ident]])</calculatedColumnFormula>
    </tableColumn>
    <tableColumn id="3" name="Sloupec1" dataDxfId="103">
      <calculatedColumnFormula>COUNTIF(registrace[prijmeni a jmeno],jbp_bezci[[#This Row],[prijmeni jmeno]])</calculatedColumnFormula>
    </tableColumn>
  </tableColumns>
  <tableStyleInfo name="Grey 02" showFirstColumn="0" showLastColumn="0" showRowStripes="1" showColumnStripes="0"/>
</table>
</file>

<file path=xl/tables/table24.xml><?xml version="1.0" encoding="utf-8"?>
<table xmlns="http://schemas.openxmlformats.org/spreadsheetml/2006/main" id="14" name="Tabulka461115" displayName="Tabulka461115" ref="B6:G21" totalsRowShown="0" headerRowDxfId="102" dataDxfId="101">
  <tableColumns count="6">
    <tableColumn id="5" name="poř" dataDxfId="100"/>
    <tableColumn id="2" name="start_č" dataDxfId="99"/>
    <tableColumn id="7" name="jméno" dataDxfId="98">
      <calculatedColumnFormula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calculatedColumnFormula>
    </tableColumn>
    <tableColumn id="8" name="roč_nar" dataDxfId="97">
      <calculatedColumnFormula>IF(ISBLANK(Tabulka461115[[#This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calculatedColumnFormula>
    </tableColumn>
    <tableColumn id="9" name="klub" dataDxfId="96">
      <calculatedColumnFormula>IF(ISBLANK(Tabulka461115[[#This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calculatedColumnFormula>
    </tableColumn>
    <tableColumn id="6" name="čas" dataDxfId="95"/>
  </tableColumns>
  <tableStyleInfo name="Blue" showFirstColumn="0" showLastColumn="0" showRowStripes="1" showColumnStripes="0"/>
</table>
</file>

<file path=xl/tables/table25.xml><?xml version="1.0" encoding="utf-8"?>
<table xmlns="http://schemas.openxmlformats.org/spreadsheetml/2006/main" id="15" name="Tabulka4671216" displayName="Tabulka4671216" ref="I6:N21" totalsRowShown="0" headerRowDxfId="94" dataDxfId="93">
  <tableColumns count="6">
    <tableColumn id="5" name="poř" dataDxfId="92"/>
    <tableColumn id="2" name="start_č" dataDxfId="91"/>
    <tableColumn id="7" name="jméno" dataDxfId="90">
      <calculatedColumnFormula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calculatedColumnFormula>
    </tableColumn>
    <tableColumn id="8" name="roč_nar" dataDxfId="89">
      <calculatedColumnFormula>IF(ISBLANK(Tabulka4671216[[#This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calculatedColumnFormula>
    </tableColumn>
    <tableColumn id="9" name="klub" dataDxfId="88">
      <calculatedColumnFormula>IF(ISBLANK(Tabulka4671216[[#This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calculatedColumnFormula>
    </tableColumn>
    <tableColumn id="6" name="čas" dataDxfId="87"/>
  </tableColumns>
  <tableStyleInfo name="Red" showFirstColumn="0" showLastColumn="0" showRowStripes="1" showColumnStripes="0"/>
</table>
</file>

<file path=xl/tables/table26.xml><?xml version="1.0" encoding="utf-8"?>
<table xmlns="http://schemas.openxmlformats.org/spreadsheetml/2006/main" id="16" name="Tabulka4691317" displayName="Tabulka4691317" ref="P6:U21" totalsRowShown="0" headerRowDxfId="86">
  <tableColumns count="6">
    <tableColumn id="5" name="poř" dataDxfId="85"/>
    <tableColumn id="2" name="start_č" dataDxfId="84"/>
    <tableColumn id="7" name="jméno" dataDxfId="83">
      <calculatedColumnFormula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calculatedColumnFormula>
    </tableColumn>
    <tableColumn id="8" name="roč_nar" dataDxfId="82">
      <calculatedColumnFormula>IF(ISBLANK(Tabulka4691317[[#This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calculatedColumnFormula>
    </tableColumn>
    <tableColumn id="9" name="klub" dataDxfId="81">
      <calculatedColumnFormula>IF(ISBLANK(Tabulka4691317[[#This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calculatedColumnFormula>
    </tableColumn>
    <tableColumn id="6" name="čas" dataDxfId="80"/>
  </tableColumns>
  <tableStyleInfo name="Blue" showFirstColumn="0" showLastColumn="0" showRowStripes="1" showColumnStripes="0"/>
</table>
</file>

<file path=xl/tables/table27.xml><?xml version="1.0" encoding="utf-8"?>
<table xmlns="http://schemas.openxmlformats.org/spreadsheetml/2006/main" id="17" name="Tabulka467101418" displayName="Tabulka467101418" ref="W6:AB21" totalsRowShown="0" headerRowDxfId="79">
  <tableColumns count="6">
    <tableColumn id="5" name="poř" dataDxfId="78"/>
    <tableColumn id="2" name="start_č" dataDxfId="77"/>
    <tableColumn id="7" name="jméno" dataDxfId="76">
      <calculatedColumnFormula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calculatedColumnFormula>
    </tableColumn>
    <tableColumn id="8" name="roč_nar" dataDxfId="75">
      <calculatedColumnFormula>IF(ISBLANK(Tabulka467101418[[#This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calculatedColumnFormula>
    </tableColumn>
    <tableColumn id="9" name="klub" dataDxfId="74">
      <calculatedColumnFormula>IF(ISBLANK(Tabulka467101418[[#This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calculatedColumnFormula>
    </tableColumn>
    <tableColumn id="6" name="čas" dataDxfId="73"/>
  </tableColumns>
  <tableStyleInfo name="Red" showFirstColumn="0" showLastColumn="0" showRowStripes="1" showColumnStripes="0"/>
</table>
</file>

<file path=xl/tables/table3.xml><?xml version="1.0" encoding="utf-8"?>
<table xmlns="http://schemas.openxmlformats.org/spreadsheetml/2006/main" id="10" name="Tabulka4691311" displayName="Tabulka4691311" ref="B6:G41" totalsRowShown="0" headerRowDxfId="245">
  <tableColumns count="6">
    <tableColumn id="5" name="poř" dataDxfId="244"/>
    <tableColumn id="2" name="start_č" dataDxfId="243"/>
    <tableColumn id="7" name="jméno" dataDxfId="242">
      <calculatedColumnFormula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calculatedColumnFormula>
    </tableColumn>
    <tableColumn id="8" name="roč_nar" dataDxfId="241">
      <calculatedColumnFormula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calculatedColumnFormula>
    </tableColumn>
    <tableColumn id="9" name="klub" dataDxfId="65">
      <calculatedColumnFormula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calculatedColumnFormula>
    </tableColumn>
    <tableColumn id="6" name="čas" dataDxfId="64"/>
  </tableColumns>
  <tableStyleInfo name="Blue" showFirstColumn="0" showLastColumn="0" showRowStripes="0" showColumnStripes="0"/>
</table>
</file>

<file path=xl/tables/table4.xml><?xml version="1.0" encoding="utf-8"?>
<table xmlns="http://schemas.openxmlformats.org/spreadsheetml/2006/main" id="11" name="Tabulka467101412" displayName="Tabulka467101412" ref="I6:N41" totalsRowShown="0" headerRowDxfId="240">
  <tableColumns count="6">
    <tableColumn id="5" name="poř" dataDxfId="239"/>
    <tableColumn id="2" name="start_č" dataDxfId="238"/>
    <tableColumn id="7" name="jméno" dataDxfId="237">
      <calculatedColumnFormula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calculatedColumnFormula>
    </tableColumn>
    <tableColumn id="8" name="roč_nar" dataDxfId="236">
      <calculatedColumnFormula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calculatedColumnFormula>
    </tableColumn>
    <tableColumn id="9" name="klub" dataDxfId="63">
      <calculatedColumnFormula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calculatedColumnFormula>
    </tableColumn>
    <tableColumn id="6" name="čas" dataDxfId="62"/>
  </tableColumns>
  <tableStyleInfo name="Red" showFirstColumn="0" showLastColumn="0" showRowStripes="0" showColumnStripes="0"/>
</table>
</file>

<file path=xl/tables/table5.xml><?xml version="1.0" encoding="utf-8"?>
<table xmlns="http://schemas.openxmlformats.org/spreadsheetml/2006/main" id="5" name="Tabulka46913116" displayName="Tabulka46913116" ref="B6:G41" totalsRowShown="0" headerRowDxfId="235">
  <tableColumns count="6">
    <tableColumn id="5" name="poř" dataDxfId="234"/>
    <tableColumn id="2" name="start_č" dataDxfId="233"/>
    <tableColumn id="7" name="jméno" dataDxfId="232">
      <calculatedColumnFormula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calculatedColumnFormula>
    </tableColumn>
    <tableColumn id="8" name="roč_nar" dataDxfId="231">
      <calculatedColumnFormula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calculatedColumnFormula>
    </tableColumn>
    <tableColumn id="9" name="klub" dataDxfId="22">
      <calculatedColumnFormula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calculatedColumnFormula>
    </tableColumn>
    <tableColumn id="6" name="čas" dataDxfId="21"/>
  </tableColumns>
  <tableStyleInfo name="Blue" showFirstColumn="0" showLastColumn="0" showRowStripes="0" showColumnStripes="0"/>
</table>
</file>

<file path=xl/tables/table6.xml><?xml version="1.0" encoding="utf-8"?>
<table xmlns="http://schemas.openxmlformats.org/spreadsheetml/2006/main" id="6" name="Tabulka4671014127" displayName="Tabulka4671014127" ref="I6:N41" totalsRowShown="0" headerRowDxfId="230">
  <tableColumns count="6">
    <tableColumn id="5" name="poř" dataDxfId="229"/>
    <tableColumn id="2" name="start_č" dataDxfId="228"/>
    <tableColumn id="7" name="jméno" dataDxfId="227">
      <calculatedColumnFormula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calculatedColumnFormula>
    </tableColumn>
    <tableColumn id="8" name="roč_nar" dataDxfId="226">
      <calculatedColumnFormula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calculatedColumnFormula>
    </tableColumn>
    <tableColumn id="9" name="klub" dataDxfId="20">
      <calculatedColumnFormula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calculatedColumnFormula>
    </tableColumn>
    <tableColumn id="6" name="čas" dataDxfId="19"/>
  </tableColumns>
  <tableStyleInfo name="Red" showFirstColumn="0" showLastColumn="0" showRowStripes="0" showColumnStripes="0"/>
</table>
</file>

<file path=xl/tables/table7.xml><?xml version="1.0" encoding="utf-8"?>
<table xmlns="http://schemas.openxmlformats.org/spreadsheetml/2006/main" id="12" name="Tabulka469131113" displayName="Tabulka469131113" ref="B6:G41" totalsRowShown="0" headerRowDxfId="225">
  <tableColumns count="6">
    <tableColumn id="5" name="poř" dataDxfId="224"/>
    <tableColumn id="2" name="start_č" dataDxfId="223"/>
    <tableColumn id="7" name="jméno" dataDxfId="222">
      <calculatedColumnFormula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calculatedColumnFormula>
    </tableColumn>
    <tableColumn id="8" name="roč_nar" dataDxfId="221">
      <calculatedColumnFormula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calculatedColumnFormula>
    </tableColumn>
    <tableColumn id="9" name="klub" dataDxfId="34">
      <calculatedColumnFormula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calculatedColumnFormula>
    </tableColumn>
    <tableColumn id="6" name="čas" dataDxfId="33"/>
  </tableColumns>
  <tableStyleInfo name="Blue" showFirstColumn="0" showLastColumn="0" showRowStripes="0" showColumnStripes="0"/>
</table>
</file>

<file path=xl/tables/table8.xml><?xml version="1.0" encoding="utf-8"?>
<table xmlns="http://schemas.openxmlformats.org/spreadsheetml/2006/main" id="13" name="Tabulka46710141214" displayName="Tabulka46710141214" ref="I6:N41" totalsRowShown="0" headerRowDxfId="220">
  <tableColumns count="6">
    <tableColumn id="5" name="poř" dataDxfId="219"/>
    <tableColumn id="2" name="start_č" dataDxfId="218"/>
    <tableColumn id="7" name="jméno" dataDxfId="217">
      <calculatedColumnFormula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calculatedColumnFormula>
    </tableColumn>
    <tableColumn id="8" name="roč_nar" dataDxfId="216">
      <calculatedColumnFormula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calculatedColumnFormula>
    </tableColumn>
    <tableColumn id="9" name="klub" dataDxfId="32">
      <calculatedColumnFormula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calculatedColumnFormula>
    </tableColumn>
    <tableColumn id="6" name="čas" dataDxfId="31"/>
  </tableColumns>
  <tableStyleInfo name="Red" showFirstColumn="0" showLastColumn="0" showRowStripes="0" showColumnStripes="0"/>
</table>
</file>

<file path=xl/tables/table9.xml><?xml version="1.0" encoding="utf-8"?>
<table xmlns="http://schemas.openxmlformats.org/spreadsheetml/2006/main" id="26" name="Tabulka469131127" displayName="Tabulka469131127" ref="B6:G41" totalsRowShown="0" headerRowDxfId="215">
  <tableColumns count="6">
    <tableColumn id="5" name="poř" dataDxfId="214"/>
    <tableColumn id="2" name="start_č" dataDxfId="213"/>
    <tableColumn id="7" name="jméno" dataDxfId="212">
      <calculatedColumnFormula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calculatedColumnFormula>
    </tableColumn>
    <tableColumn id="8" name="roč_nar" dataDxfId="211">
      <calculatedColumnFormula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calculatedColumnFormula>
    </tableColumn>
    <tableColumn id="9" name="klub" dataDxfId="30">
      <calculatedColumnFormula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calculatedColumnFormula>
    </tableColumn>
    <tableColumn id="6" name="čas" dataDxfId="29"/>
  </tableColumns>
  <tableStyleInfo name="Blue" showFirstColumn="0" showLastColumn="0" showRowStripes="0" showColumnStripes="0"/>
</table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5" Type="http://schemas.openxmlformats.org/officeDocument/2006/relationships/table" Target="../tables/table14.xml"/><Relationship Id="rId4" Type="http://schemas.openxmlformats.org/officeDocument/2006/relationships/table" Target="../tables/table1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5" Type="http://schemas.openxmlformats.org/officeDocument/2006/relationships/table" Target="../tables/table16.xml"/><Relationship Id="rId4" Type="http://schemas.openxmlformats.org/officeDocument/2006/relationships/table" Target="../tables/table15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5" Type="http://schemas.openxmlformats.org/officeDocument/2006/relationships/table" Target="../tables/table20.xml"/><Relationship Id="rId4" Type="http://schemas.openxmlformats.org/officeDocument/2006/relationships/table" Target="../tables/table1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1.bin"/><Relationship Id="rId5" Type="http://schemas.openxmlformats.org/officeDocument/2006/relationships/table" Target="../tables/table27.xml"/><Relationship Id="rId4" Type="http://schemas.openxmlformats.org/officeDocument/2006/relationships/table" Target="../tables/table2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Relationship Id="rId6" Type="http://schemas.microsoft.com/office/2007/relationships/slicer" Target="../slicers/slicer1.xml"/><Relationship Id="rId5" Type="http://schemas.openxmlformats.org/officeDocument/2006/relationships/image" Target="../media/image1.png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image" Target="../media/image5.png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5" Type="http://schemas.openxmlformats.org/officeDocument/2006/relationships/table" Target="../tables/table8.xml"/><Relationship Id="rId4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5" Type="http://schemas.openxmlformats.org/officeDocument/2006/relationships/table" Target="../tables/table10.xml"/><Relationship Id="rId4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W41"/>
  <sheetViews>
    <sheetView showGridLines="0" showRowColHeaders="0" tabSelected="1" workbookViewId="0">
      <pane ySplit="3" topLeftCell="A4" activePane="bottomLeft" state="frozen"/>
      <selection pane="bottomLeft" activeCell="B3" sqref="B3"/>
    </sheetView>
  </sheetViews>
  <sheetFormatPr defaultColWidth="0" defaultRowHeight="0" customHeight="1" zeroHeight="1" x14ac:dyDescent="0.25"/>
  <cols>
    <col min="1" max="1" width="2.7109375" style="83" customWidth="1"/>
    <col min="2" max="2" width="17.7109375" style="70" customWidth="1"/>
    <col min="3" max="3" width="10.7109375" style="122" bestFit="1" customWidth="1"/>
    <col min="4" max="4" width="10.7109375" style="70" bestFit="1" customWidth="1"/>
    <col min="5" max="5" width="10.85546875" style="70" bestFit="1" customWidth="1"/>
    <col min="6" max="6" width="5.7109375" style="70" customWidth="1"/>
    <col min="7" max="7" width="15.7109375" style="123" customWidth="1"/>
    <col min="8" max="8" width="10.5703125" style="124" bestFit="1" customWidth="1"/>
    <col min="9" max="9" width="12" style="125" customWidth="1"/>
    <col min="10" max="10" width="10.7109375" style="125" bestFit="1" customWidth="1"/>
    <col min="11" max="11" width="10.7109375" style="126" bestFit="1" customWidth="1"/>
    <col min="12" max="12" width="6.28515625" style="126" bestFit="1" customWidth="1"/>
    <col min="13" max="13" width="6.28515625" style="125" bestFit="1" customWidth="1"/>
    <col min="14" max="14" width="33" style="127" bestFit="1" customWidth="1"/>
    <col min="15" max="15" width="10.7109375" style="125" customWidth="1"/>
    <col min="16" max="22" width="9.140625" style="70" hidden="1" customWidth="1"/>
    <col min="23" max="23" width="6.28515625" style="70" hidden="1" customWidth="1"/>
    <col min="24" max="16384" width="9.140625" style="70" hidden="1"/>
  </cols>
  <sheetData>
    <row r="1" spans="1:22" ht="9.75" customHeight="1" x14ac:dyDescent="0.25"/>
    <row r="2" spans="1:22" s="6" customFormat="1" ht="26.25" x14ac:dyDescent="0.25">
      <c r="A2" s="141"/>
      <c r="B2" s="142" t="s">
        <v>1032</v>
      </c>
      <c r="C2" s="142"/>
      <c r="D2" s="142"/>
      <c r="E2" s="204"/>
      <c r="F2" s="142"/>
      <c r="G2" s="142" t="s">
        <v>1037</v>
      </c>
      <c r="H2" s="142"/>
      <c r="I2" s="142"/>
      <c r="J2" s="142"/>
      <c r="K2" s="142"/>
      <c r="L2" s="142"/>
      <c r="M2" s="142"/>
      <c r="O2" s="142"/>
    </row>
    <row r="3" spans="1:22" s="139" customFormat="1" ht="15.75" customHeight="1" x14ac:dyDescent="0.25">
      <c r="A3" s="136"/>
      <c r="F3" s="138"/>
      <c r="G3" s="139" t="s">
        <v>320</v>
      </c>
      <c r="H3" s="140" t="s">
        <v>1031</v>
      </c>
      <c r="I3" s="140" t="s">
        <v>1024</v>
      </c>
      <c r="J3" s="140" t="s">
        <v>1030</v>
      </c>
      <c r="K3" s="140" t="s">
        <v>412</v>
      </c>
      <c r="L3" s="140" t="s">
        <v>1041</v>
      </c>
      <c r="M3" s="140" t="s">
        <v>1042</v>
      </c>
      <c r="N3" s="139" t="s">
        <v>1044</v>
      </c>
      <c r="O3" s="138"/>
      <c r="P3" s="137"/>
      <c r="Q3" s="137"/>
      <c r="R3" s="137"/>
      <c r="S3" s="137"/>
      <c r="T3" s="137"/>
      <c r="U3" s="137"/>
    </row>
    <row r="4" spans="1:22" ht="15.75" x14ac:dyDescent="0.25">
      <c r="B4" s="143" t="s">
        <v>587</v>
      </c>
      <c r="C4" s="257" t="s">
        <v>988</v>
      </c>
      <c r="D4" s="258"/>
      <c r="E4" s="259"/>
      <c r="G4" s="158" t="s">
        <v>1025</v>
      </c>
      <c r="H4" s="159" t="s">
        <v>1038</v>
      </c>
      <c r="I4" s="160" t="s">
        <v>1038</v>
      </c>
      <c r="J4" s="144" t="s">
        <v>278</v>
      </c>
      <c r="K4" s="161" t="s">
        <v>321</v>
      </c>
      <c r="L4" s="144">
        <v>1996</v>
      </c>
      <c r="M4" s="144">
        <v>1975</v>
      </c>
      <c r="N4" s="146" t="s">
        <v>1045</v>
      </c>
      <c r="O4" s="130"/>
      <c r="P4" s="5"/>
      <c r="Q4" s="5"/>
      <c r="R4" s="5"/>
      <c r="S4" s="5"/>
      <c r="T4" s="5"/>
      <c r="U4" s="5"/>
    </row>
    <row r="5" spans="1:22" ht="15.75" x14ac:dyDescent="0.25">
      <c r="B5" s="143" t="s">
        <v>588</v>
      </c>
      <c r="C5" s="260">
        <v>41741</v>
      </c>
      <c r="D5" s="260"/>
      <c r="E5" s="227">
        <f>YEAR(datum)</f>
        <v>2014</v>
      </c>
      <c r="G5" s="162" t="s">
        <v>1025</v>
      </c>
      <c r="H5" s="149" t="s">
        <v>1038</v>
      </c>
      <c r="I5" s="150" t="s">
        <v>1038</v>
      </c>
      <c r="J5" s="151" t="s">
        <v>278</v>
      </c>
      <c r="K5" s="152" t="s">
        <v>322</v>
      </c>
      <c r="L5" s="151">
        <v>1974</v>
      </c>
      <c r="M5" s="151">
        <v>1965</v>
      </c>
      <c r="N5" s="145" t="s">
        <v>1043</v>
      </c>
    </row>
    <row r="6" spans="1:22" ht="15.75" x14ac:dyDescent="0.25">
      <c r="B6" s="138" t="s">
        <v>1034</v>
      </c>
      <c r="C6" s="261" t="s">
        <v>304</v>
      </c>
      <c r="D6" s="262"/>
      <c r="E6" s="263"/>
      <c r="G6" s="162" t="s">
        <v>1025</v>
      </c>
      <c r="H6" s="149" t="s">
        <v>1038</v>
      </c>
      <c r="I6" s="150" t="s">
        <v>1038</v>
      </c>
      <c r="J6" s="151" t="s">
        <v>278</v>
      </c>
      <c r="K6" s="152" t="s">
        <v>323</v>
      </c>
      <c r="L6" s="151">
        <v>1964</v>
      </c>
      <c r="M6" s="151">
        <v>1955</v>
      </c>
      <c r="N6" s="145" t="s">
        <v>1043</v>
      </c>
    </row>
    <row r="7" spans="1:22" s="133" customFormat="1" ht="15.75" x14ac:dyDescent="0.25">
      <c r="A7" s="91"/>
      <c r="B7" s="139" t="s">
        <v>1035</v>
      </c>
      <c r="C7" s="264" t="s">
        <v>1036</v>
      </c>
      <c r="D7" s="265"/>
      <c r="E7" s="266"/>
      <c r="G7" s="162" t="s">
        <v>1025</v>
      </c>
      <c r="H7" s="149" t="s">
        <v>1038</v>
      </c>
      <c r="I7" s="150" t="s">
        <v>1038</v>
      </c>
      <c r="J7" s="151" t="s">
        <v>278</v>
      </c>
      <c r="K7" s="152" t="s">
        <v>324</v>
      </c>
      <c r="L7" s="151">
        <v>1954</v>
      </c>
      <c r="M7" s="151">
        <v>1945</v>
      </c>
      <c r="N7" s="145" t="s">
        <v>1043</v>
      </c>
      <c r="O7" s="129"/>
    </row>
    <row r="8" spans="1:22" ht="15.75" x14ac:dyDescent="0.25">
      <c r="C8" s="267"/>
      <c r="D8" s="268"/>
      <c r="E8" s="269"/>
      <c r="G8" s="162" t="s">
        <v>1025</v>
      </c>
      <c r="H8" s="149" t="s">
        <v>1038</v>
      </c>
      <c r="I8" s="150" t="s">
        <v>1038</v>
      </c>
      <c r="J8" s="151" t="s">
        <v>278</v>
      </c>
      <c r="K8" s="152" t="s">
        <v>325</v>
      </c>
      <c r="L8" s="151">
        <v>1944</v>
      </c>
      <c r="M8" s="151">
        <v>1900</v>
      </c>
      <c r="N8" s="145" t="s">
        <v>1043</v>
      </c>
      <c r="O8" s="121"/>
    </row>
    <row r="9" spans="1:22" ht="15.75" x14ac:dyDescent="0.25">
      <c r="B9" s="153" t="s">
        <v>594</v>
      </c>
      <c r="G9" s="162" t="s">
        <v>1025</v>
      </c>
      <c r="H9" s="149" t="s">
        <v>1038</v>
      </c>
      <c r="I9" s="150" t="s">
        <v>1038</v>
      </c>
      <c r="J9" s="151" t="s">
        <v>438</v>
      </c>
      <c r="K9" s="152" t="s">
        <v>321</v>
      </c>
      <c r="L9" s="151">
        <v>1996</v>
      </c>
      <c r="M9" s="151">
        <v>1900</v>
      </c>
      <c r="N9" s="145" t="s">
        <v>1043</v>
      </c>
    </row>
    <row r="10" spans="1:22" s="5" customFormat="1" ht="15.75" x14ac:dyDescent="0.25">
      <c r="A10" s="111"/>
      <c r="B10" s="270"/>
      <c r="C10" s="271"/>
      <c r="D10" s="271"/>
      <c r="E10" s="271"/>
      <c r="F10" s="70"/>
      <c r="G10" s="162" t="s">
        <v>1026</v>
      </c>
      <c r="H10" s="149" t="s">
        <v>1038</v>
      </c>
      <c r="I10" s="150" t="s">
        <v>1038</v>
      </c>
      <c r="J10" s="151" t="s">
        <v>1023</v>
      </c>
      <c r="K10" s="152"/>
      <c r="L10" s="151">
        <v>2014</v>
      </c>
      <c r="M10" s="151">
        <v>1900</v>
      </c>
      <c r="N10" s="145" t="s">
        <v>1043</v>
      </c>
      <c r="O10" s="131"/>
      <c r="P10" s="132"/>
      <c r="Q10" s="132"/>
      <c r="R10" s="132"/>
      <c r="S10" s="132"/>
      <c r="T10" s="132"/>
      <c r="U10" s="132"/>
      <c r="V10" s="132"/>
    </row>
    <row r="11" spans="1:22" ht="15.75" x14ac:dyDescent="0.25">
      <c r="B11" s="270"/>
      <c r="C11" s="271"/>
      <c r="D11" s="271"/>
      <c r="E11" s="271"/>
      <c r="G11" s="162" t="s">
        <v>1028</v>
      </c>
      <c r="H11" s="149">
        <v>0.16</v>
      </c>
      <c r="I11" s="150">
        <v>25</v>
      </c>
      <c r="J11" s="151" t="s">
        <v>278</v>
      </c>
      <c r="K11" s="152" t="s">
        <v>958</v>
      </c>
      <c r="L11" s="151">
        <v>2014</v>
      </c>
      <c r="M11" s="151">
        <v>2010</v>
      </c>
      <c r="N11" s="145" t="s">
        <v>1046</v>
      </c>
      <c r="O11" s="121"/>
    </row>
    <row r="12" spans="1:22" ht="15.75" x14ac:dyDescent="0.25">
      <c r="B12" s="270"/>
      <c r="C12" s="271"/>
      <c r="D12" s="271"/>
      <c r="E12" s="271"/>
      <c r="G12" s="162" t="s">
        <v>1028</v>
      </c>
      <c r="H12" s="149">
        <v>0.16</v>
      </c>
      <c r="I12" s="150">
        <v>25</v>
      </c>
      <c r="J12" s="151" t="s">
        <v>278</v>
      </c>
      <c r="K12" s="152" t="s">
        <v>959</v>
      </c>
      <c r="L12" s="151">
        <v>2009</v>
      </c>
      <c r="M12" s="151">
        <v>2007</v>
      </c>
      <c r="N12" s="145" t="s">
        <v>1046</v>
      </c>
      <c r="O12" s="121"/>
    </row>
    <row r="13" spans="1:22" ht="15.75" x14ac:dyDescent="0.25">
      <c r="D13" s="125"/>
      <c r="E13" s="125"/>
      <c r="G13" s="162" t="s">
        <v>1028</v>
      </c>
      <c r="H13" s="149">
        <v>0.32</v>
      </c>
      <c r="I13" s="150">
        <v>20</v>
      </c>
      <c r="J13" s="151" t="s">
        <v>278</v>
      </c>
      <c r="K13" s="152" t="s">
        <v>960</v>
      </c>
      <c r="L13" s="151">
        <v>2006</v>
      </c>
      <c r="M13" s="151">
        <v>2004</v>
      </c>
      <c r="N13" s="145" t="s">
        <v>1046</v>
      </c>
      <c r="O13" s="121"/>
    </row>
    <row r="14" spans="1:22" ht="15.75" x14ac:dyDescent="0.25">
      <c r="D14" s="125"/>
      <c r="E14" s="125"/>
      <c r="G14" s="162" t="s">
        <v>1028</v>
      </c>
      <c r="H14" s="149">
        <v>0.48</v>
      </c>
      <c r="I14" s="150">
        <v>15</v>
      </c>
      <c r="J14" s="151" t="s">
        <v>278</v>
      </c>
      <c r="K14" s="152" t="s">
        <v>399</v>
      </c>
      <c r="L14" s="151">
        <v>2003</v>
      </c>
      <c r="M14" s="151">
        <v>2002</v>
      </c>
      <c r="N14" s="145" t="s">
        <v>1046</v>
      </c>
      <c r="O14" s="121"/>
    </row>
    <row r="15" spans="1:22" ht="15.75" x14ac:dyDescent="0.25">
      <c r="D15" s="125"/>
      <c r="E15" s="125"/>
      <c r="G15" s="162" t="s">
        <v>1028</v>
      </c>
      <c r="H15" s="149">
        <v>0.48</v>
      </c>
      <c r="I15" s="150">
        <v>15</v>
      </c>
      <c r="J15" s="151" t="s">
        <v>278</v>
      </c>
      <c r="K15" s="152" t="s">
        <v>400</v>
      </c>
      <c r="L15" s="151">
        <v>2001</v>
      </c>
      <c r="M15" s="151">
        <v>2000</v>
      </c>
      <c r="N15" s="145" t="s">
        <v>1046</v>
      </c>
      <c r="O15" s="121"/>
    </row>
    <row r="16" spans="1:22" ht="15.75" x14ac:dyDescent="0.25">
      <c r="D16" s="125"/>
      <c r="E16" s="125"/>
      <c r="G16" s="162" t="s">
        <v>1028</v>
      </c>
      <c r="H16" s="149">
        <v>1</v>
      </c>
      <c r="I16" s="150">
        <v>15</v>
      </c>
      <c r="J16" s="151" t="s">
        <v>278</v>
      </c>
      <c r="K16" s="152" t="s">
        <v>401</v>
      </c>
      <c r="L16" s="151">
        <v>1999</v>
      </c>
      <c r="M16" s="151">
        <v>1998</v>
      </c>
      <c r="N16" s="145" t="s">
        <v>1046</v>
      </c>
      <c r="O16" s="121"/>
    </row>
    <row r="17" spans="2:23" ht="15.75" x14ac:dyDescent="0.25">
      <c r="D17" s="125"/>
      <c r="E17" s="125"/>
      <c r="G17" s="162" t="s">
        <v>1028</v>
      </c>
      <c r="H17" s="149">
        <v>1.7</v>
      </c>
      <c r="I17" s="150">
        <v>15</v>
      </c>
      <c r="J17" s="151" t="s">
        <v>278</v>
      </c>
      <c r="K17" s="152" t="s">
        <v>402</v>
      </c>
      <c r="L17" s="151">
        <v>1997</v>
      </c>
      <c r="M17" s="151">
        <v>1996</v>
      </c>
      <c r="N17" s="145" t="s">
        <v>1046</v>
      </c>
      <c r="O17" s="134"/>
      <c r="P17" s="128"/>
      <c r="Q17" s="128"/>
      <c r="R17" s="128"/>
      <c r="S17" s="128"/>
      <c r="T17" s="128"/>
      <c r="U17" s="128"/>
      <c r="V17" s="128"/>
      <c r="W17" s="128"/>
    </row>
    <row r="18" spans="2:23" ht="15.75" x14ac:dyDescent="0.25">
      <c r="D18" s="122"/>
      <c r="E18" s="122"/>
      <c r="G18" s="162" t="s">
        <v>1028</v>
      </c>
      <c r="H18" s="149">
        <v>0.16</v>
      </c>
      <c r="I18" s="150">
        <v>25</v>
      </c>
      <c r="J18" s="151" t="s">
        <v>438</v>
      </c>
      <c r="K18" s="152" t="s">
        <v>958</v>
      </c>
      <c r="L18" s="151">
        <v>2014</v>
      </c>
      <c r="M18" s="151">
        <v>2010</v>
      </c>
      <c r="N18" s="145" t="s">
        <v>1046</v>
      </c>
      <c r="O18" s="121"/>
    </row>
    <row r="19" spans="2:23" ht="15.75" x14ac:dyDescent="0.25">
      <c r="B19" s="256" t="s">
        <v>1033</v>
      </c>
      <c r="C19" s="256"/>
      <c r="D19" s="122"/>
      <c r="E19" s="122"/>
      <c r="G19" s="162" t="s">
        <v>1028</v>
      </c>
      <c r="H19" s="149">
        <v>0.16</v>
      </c>
      <c r="I19" s="150">
        <v>25</v>
      </c>
      <c r="J19" s="151" t="s">
        <v>438</v>
      </c>
      <c r="K19" s="152" t="s">
        <v>959</v>
      </c>
      <c r="L19" s="151">
        <v>2009</v>
      </c>
      <c r="M19" s="151">
        <v>2007</v>
      </c>
      <c r="N19" s="145" t="s">
        <v>1046</v>
      </c>
      <c r="O19" s="121"/>
    </row>
    <row r="20" spans="2:23" ht="15.75" x14ac:dyDescent="0.25">
      <c r="B20" s="256"/>
      <c r="C20" s="256"/>
      <c r="D20" s="122"/>
      <c r="E20" s="122"/>
      <c r="G20" s="162" t="s">
        <v>1028</v>
      </c>
      <c r="H20" s="149">
        <v>0.32</v>
      </c>
      <c r="I20" s="150">
        <v>20</v>
      </c>
      <c r="J20" s="151" t="s">
        <v>438</v>
      </c>
      <c r="K20" s="152" t="s">
        <v>960</v>
      </c>
      <c r="L20" s="151">
        <v>2006</v>
      </c>
      <c r="M20" s="151">
        <v>2004</v>
      </c>
      <c r="N20" s="145" t="s">
        <v>1046</v>
      </c>
      <c r="O20" s="121"/>
    </row>
    <row r="21" spans="2:23" ht="15.75" x14ac:dyDescent="0.25">
      <c r="B21" s="139" t="s">
        <v>1040</v>
      </c>
      <c r="C21" s="140" t="s">
        <v>1031</v>
      </c>
      <c r="D21" s="140" t="s">
        <v>1024</v>
      </c>
      <c r="E21" s="140" t="s">
        <v>1087</v>
      </c>
      <c r="G21" s="162" t="s">
        <v>1028</v>
      </c>
      <c r="H21" s="149">
        <v>0.48</v>
      </c>
      <c r="I21" s="150">
        <v>15</v>
      </c>
      <c r="J21" s="151" t="s">
        <v>438</v>
      </c>
      <c r="K21" s="152" t="s">
        <v>399</v>
      </c>
      <c r="L21" s="151">
        <v>2003</v>
      </c>
      <c r="M21" s="151">
        <v>2002</v>
      </c>
      <c r="N21" s="145" t="s">
        <v>1046</v>
      </c>
      <c r="O21" s="121"/>
    </row>
    <row r="22" spans="2:23" ht="15.75" x14ac:dyDescent="0.25">
      <c r="B22" s="154" t="s">
        <v>1025</v>
      </c>
      <c r="C22" s="147">
        <v>15.4</v>
      </c>
      <c r="D22" s="155">
        <v>150</v>
      </c>
      <c r="E22" s="155">
        <f>COUNTIFS(REGISTRACE!D:D,B22)</f>
        <v>100</v>
      </c>
      <c r="G22" s="162" t="s">
        <v>1028</v>
      </c>
      <c r="H22" s="149">
        <v>0.48</v>
      </c>
      <c r="I22" s="150">
        <v>15</v>
      </c>
      <c r="J22" s="151" t="s">
        <v>438</v>
      </c>
      <c r="K22" s="152" t="s">
        <v>400</v>
      </c>
      <c r="L22" s="151">
        <v>2001</v>
      </c>
      <c r="M22" s="151">
        <v>2000</v>
      </c>
      <c r="N22" s="145" t="s">
        <v>1046</v>
      </c>
      <c r="O22" s="121"/>
    </row>
    <row r="23" spans="2:23" ht="15.75" x14ac:dyDescent="0.25">
      <c r="B23" s="154" t="s">
        <v>1026</v>
      </c>
      <c r="C23" s="147">
        <v>4.8</v>
      </c>
      <c r="D23" s="155">
        <v>30</v>
      </c>
      <c r="E23" s="155">
        <f>COUNTIFS(REGISTRACE!D:D,B23)</f>
        <v>40</v>
      </c>
      <c r="F23" s="135"/>
      <c r="G23" s="162" t="s">
        <v>1028</v>
      </c>
      <c r="H23" s="149">
        <v>1</v>
      </c>
      <c r="I23" s="150">
        <v>15</v>
      </c>
      <c r="J23" s="151" t="s">
        <v>438</v>
      </c>
      <c r="K23" s="152" t="s">
        <v>401</v>
      </c>
      <c r="L23" s="151">
        <v>1999</v>
      </c>
      <c r="M23" s="151">
        <v>1998</v>
      </c>
      <c r="N23" s="145" t="s">
        <v>1046</v>
      </c>
      <c r="O23" s="121"/>
    </row>
    <row r="24" spans="2:23" ht="15.75" x14ac:dyDescent="0.25">
      <c r="B24" s="154" t="s">
        <v>1028</v>
      </c>
      <c r="C24" s="147" t="s">
        <v>1039</v>
      </c>
      <c r="D24" s="155" t="s">
        <v>1039</v>
      </c>
      <c r="E24" s="155">
        <f>COUNTIFS(REGISTRACE!D:D,B24)</f>
        <v>83</v>
      </c>
      <c r="F24" s="135"/>
      <c r="G24" s="162" t="s">
        <v>1028</v>
      </c>
      <c r="H24" s="149">
        <v>1.7</v>
      </c>
      <c r="I24" s="150">
        <v>15</v>
      </c>
      <c r="J24" s="151" t="s">
        <v>438</v>
      </c>
      <c r="K24" s="152" t="s">
        <v>402</v>
      </c>
      <c r="L24" s="151">
        <v>1997</v>
      </c>
      <c r="M24" s="151">
        <v>1996</v>
      </c>
      <c r="N24" s="145" t="s">
        <v>1046</v>
      </c>
      <c r="O24" s="121"/>
    </row>
    <row r="25" spans="2:23" ht="15.75" x14ac:dyDescent="0.25">
      <c r="B25" s="154" t="s">
        <v>1029</v>
      </c>
      <c r="C25" s="147">
        <v>0.16</v>
      </c>
      <c r="D25" s="155">
        <v>15</v>
      </c>
      <c r="E25" s="155">
        <f>COUNTIFS(REGISTRACE!D:D,B25)</f>
        <v>14</v>
      </c>
      <c r="G25" s="162" t="s">
        <v>1029</v>
      </c>
      <c r="H25" s="149" t="s">
        <v>1038</v>
      </c>
      <c r="I25" s="150" t="s">
        <v>1038</v>
      </c>
      <c r="J25" s="151" t="s">
        <v>1023</v>
      </c>
      <c r="K25" s="152"/>
      <c r="L25" s="151">
        <v>1996</v>
      </c>
      <c r="M25" s="151">
        <v>1900</v>
      </c>
      <c r="N25" s="145" t="s">
        <v>1043</v>
      </c>
    </row>
    <row r="26" spans="2:23" ht="15.75" x14ac:dyDescent="0.25">
      <c r="B26" s="156" t="s">
        <v>1027</v>
      </c>
      <c r="C26" s="148">
        <v>0.16</v>
      </c>
      <c r="D26" s="157">
        <v>20</v>
      </c>
      <c r="E26" s="155">
        <f>COUNTIFS(REGISTRACE!D:D,B26)</f>
        <v>0</v>
      </c>
      <c r="G26" s="162" t="s">
        <v>1027</v>
      </c>
      <c r="H26" s="149" t="s">
        <v>1038</v>
      </c>
      <c r="I26" s="150" t="s">
        <v>1038</v>
      </c>
      <c r="J26" s="151" t="s">
        <v>1023</v>
      </c>
      <c r="K26" s="152"/>
      <c r="L26" s="151">
        <v>2014</v>
      </c>
      <c r="M26" s="151">
        <v>1900</v>
      </c>
      <c r="N26" s="145" t="s">
        <v>1043</v>
      </c>
    </row>
    <row r="27" spans="2:23" ht="15.75" x14ac:dyDescent="0.25">
      <c r="B27" s="156"/>
      <c r="C27" s="148"/>
      <c r="D27" s="157"/>
      <c r="E27" s="157"/>
      <c r="G27" s="162"/>
      <c r="H27" s="149"/>
      <c r="I27" s="150"/>
      <c r="J27" s="151"/>
      <c r="K27" s="152"/>
      <c r="L27" s="151"/>
      <c r="M27" s="151"/>
      <c r="N27" s="145"/>
    </row>
    <row r="28" spans="2:23" ht="15.75" x14ac:dyDescent="0.25">
      <c r="B28" s="163"/>
      <c r="C28" s="164"/>
      <c r="D28" s="165"/>
      <c r="E28" s="165"/>
      <c r="G28" s="162"/>
      <c r="H28" s="149"/>
      <c r="I28" s="150"/>
      <c r="J28" s="151"/>
      <c r="K28" s="152"/>
      <c r="L28" s="151"/>
      <c r="M28" s="151"/>
      <c r="N28" s="145"/>
    </row>
    <row r="29" spans="2:23" ht="15.75" x14ac:dyDescent="0.25"/>
    <row r="30" spans="2:23" ht="15.75" hidden="1" customHeight="1" x14ac:dyDescent="0.25"/>
    <row r="31" spans="2:23" ht="15.75" hidden="1" customHeight="1" x14ac:dyDescent="0.25"/>
    <row r="32" spans="2:23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15.75" hidden="1" customHeight="1" x14ac:dyDescent="0.25"/>
    <row r="38" ht="15.75" hidden="1" customHeight="1" x14ac:dyDescent="0.25"/>
    <row r="39" ht="15.75" hidden="1" customHeight="1" x14ac:dyDescent="0.25"/>
    <row r="40" ht="15.75" hidden="1" customHeight="1" x14ac:dyDescent="0.25"/>
    <row r="41" ht="15.75" hidden="1" customHeight="1" x14ac:dyDescent="0.25"/>
  </sheetData>
  <sheetProtection password="C7B2" sheet="1" objects="1" scenarios="1"/>
  <dataConsolidate/>
  <mergeCells count="6">
    <mergeCell ref="B19:C20"/>
    <mergeCell ref="C4:E4"/>
    <mergeCell ref="C5:D5"/>
    <mergeCell ref="C6:E6"/>
    <mergeCell ref="C7:E8"/>
    <mergeCell ref="B10:E12"/>
  </mergeCells>
  <conditionalFormatting sqref="G4:N27">
    <cfRule type="expression" dxfId="61" priority="71">
      <formula>$G4&lt;&gt;$G5</formula>
    </cfRule>
  </conditionalFormatting>
  <dataValidations count="2">
    <dataValidation type="list" allowBlank="1" showInputMessage="1" showErrorMessage="1" sqref="J4:J28">
      <formula1>"M,Z,M i Z,bez rozlišení"</formula1>
    </dataValidation>
    <dataValidation type="list" allowBlank="1" showInputMessage="1" showErrorMessage="1" sqref="G4:G28">
      <formula1>$B$22:$B$28</formula1>
    </dataValidation>
  </dataValidations>
  <pageMargins left="0" right="1.1811023622047245" top="0" bottom="0" header="0" footer="0"/>
  <pageSetup paperSize="9" scale="52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P41"/>
  <sheetViews>
    <sheetView showGridLines="0" showRowColHeaders="0" workbookViewId="0">
      <selection activeCell="B5" sqref="B5"/>
    </sheetView>
  </sheetViews>
  <sheetFormatPr defaultColWidth="0" defaultRowHeight="11.25" x14ac:dyDescent="0.2"/>
  <cols>
    <col min="1" max="1" width="2.7109375" style="25" customWidth="1"/>
    <col min="2" max="2" width="4.7109375" style="25" customWidth="1"/>
    <col min="3" max="3" width="6.42578125" style="25" bestFit="1" customWidth="1"/>
    <col min="4" max="4" width="13.7109375" style="25" bestFit="1" customWidth="1"/>
    <col min="5" max="5" width="6" style="68" bestFit="1" customWidth="1"/>
    <col min="6" max="6" width="20.7109375" style="25" customWidth="1"/>
    <col min="7" max="7" width="8.5703125" style="25" bestFit="1" customWidth="1"/>
    <col min="8" max="8" width="5.7109375" style="25" customWidth="1"/>
    <col min="9" max="9" width="4.7109375" style="25" customWidth="1"/>
    <col min="10" max="10" width="6.42578125" style="25" bestFit="1" customWidth="1"/>
    <col min="11" max="11" width="13.7109375" style="25" bestFit="1" customWidth="1"/>
    <col min="12" max="12" width="6" style="68" bestFit="1" customWidth="1"/>
    <col min="13" max="13" width="20.7109375" style="25" customWidth="1"/>
    <col min="14" max="14" width="8.5703125" style="25" bestFit="1" customWidth="1"/>
    <col min="15" max="16" width="9.140625" style="25" customWidth="1"/>
    <col min="17" max="16384" width="9.140625" style="25" hidden="1"/>
  </cols>
  <sheetData>
    <row r="1" spans="2:14" x14ac:dyDescent="0.25">
      <c r="E1" s="25"/>
      <c r="L1" s="25"/>
    </row>
    <row r="2" spans="2:14" s="57" customFormat="1" ht="18.75" x14ac:dyDescent="0.25">
      <c r="B2" s="206" t="s">
        <v>965</v>
      </c>
      <c r="C2" s="58"/>
      <c r="D2" s="58"/>
      <c r="E2" s="58"/>
      <c r="F2" s="58"/>
      <c r="G2" s="207">
        <f>ÚVOD!rok</f>
        <v>2014</v>
      </c>
      <c r="I2" s="58"/>
      <c r="J2" s="58"/>
      <c r="K2" s="58"/>
      <c r="L2" s="58"/>
      <c r="M2" s="58"/>
      <c r="N2" s="202"/>
    </row>
    <row r="3" spans="2:14" s="70" customFormat="1" ht="12.75" x14ac:dyDescent="0.2">
      <c r="B3" s="60" t="s">
        <v>964</v>
      </c>
      <c r="C3" s="69"/>
      <c r="D3" s="60" t="s">
        <v>411</v>
      </c>
      <c r="E3" s="1"/>
      <c r="F3" s="62" t="s">
        <v>967</v>
      </c>
      <c r="G3" s="203">
        <v>0.48</v>
      </c>
      <c r="I3" s="60"/>
      <c r="J3" s="69"/>
      <c r="K3" s="60"/>
      <c r="L3" s="1"/>
      <c r="M3" s="62"/>
      <c r="N3" s="203"/>
    </row>
    <row r="4" spans="2:14" s="70" customFormat="1" ht="15.75" x14ac:dyDescent="0.2">
      <c r="B4" s="60" t="s">
        <v>962</v>
      </c>
      <c r="C4" s="69"/>
      <c r="D4" s="97" t="s">
        <v>400</v>
      </c>
      <c r="E4" s="61"/>
      <c r="F4" s="62" t="s">
        <v>963</v>
      </c>
      <c r="G4" s="201" t="s">
        <v>278</v>
      </c>
      <c r="I4" s="60"/>
      <c r="J4" s="69"/>
      <c r="K4" s="97"/>
      <c r="L4" s="61"/>
      <c r="M4" s="62" t="s">
        <v>963</v>
      </c>
      <c r="N4" s="201" t="s">
        <v>438</v>
      </c>
    </row>
    <row r="5" spans="2:14" x14ac:dyDescent="0.25">
      <c r="C5" s="74"/>
      <c r="D5" s="65">
        <v>5</v>
      </c>
      <c r="E5" s="65">
        <v>6</v>
      </c>
      <c r="F5" s="65">
        <v>7</v>
      </c>
      <c r="G5" s="74"/>
      <c r="J5" s="75"/>
      <c r="K5" s="65">
        <v>5</v>
      </c>
      <c r="L5" s="65">
        <v>6</v>
      </c>
      <c r="M5" s="65">
        <v>7</v>
      </c>
      <c r="N5" s="75"/>
    </row>
    <row r="6" spans="2:14" x14ac:dyDescent="0.25">
      <c r="B6" s="31" t="s">
        <v>403</v>
      </c>
      <c r="C6" s="31" t="s">
        <v>285</v>
      </c>
      <c r="D6" s="208" t="s">
        <v>961</v>
      </c>
      <c r="E6" s="31" t="s">
        <v>590</v>
      </c>
      <c r="F6" s="29" t="s">
        <v>84</v>
      </c>
      <c r="G6" s="31" t="s">
        <v>294</v>
      </c>
      <c r="I6" s="31" t="s">
        <v>403</v>
      </c>
      <c r="J6" s="31" t="s">
        <v>285</v>
      </c>
      <c r="K6" s="208" t="s">
        <v>961</v>
      </c>
      <c r="L6" s="31" t="s">
        <v>590</v>
      </c>
      <c r="M6" s="208" t="s">
        <v>84</v>
      </c>
      <c r="N6" s="31" t="s">
        <v>294</v>
      </c>
    </row>
    <row r="7" spans="2:14" ht="12.75" x14ac:dyDescent="0.25">
      <c r="B7" s="107">
        <v>1</v>
      </c>
      <c r="C7" s="109">
        <v>2</v>
      </c>
      <c r="D7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Bárta Filip</v>
      </c>
      <c r="E7" s="32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2000</v>
      </c>
      <c r="F7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Sokol České Budějovice</v>
      </c>
      <c r="G7" s="276">
        <v>9.0972222222222225E-4</v>
      </c>
      <c r="I7" s="30">
        <v>1</v>
      </c>
      <c r="J7" s="198">
        <v>11</v>
      </c>
      <c r="K7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Micková Tereza</v>
      </c>
      <c r="L7" s="32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2001</v>
      </c>
      <c r="M7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ZŠ Malonty</v>
      </c>
      <c r="N7" s="279">
        <v>1.0844907407407407E-3</v>
      </c>
    </row>
    <row r="8" spans="2:14" ht="12.75" x14ac:dyDescent="0.25">
      <c r="B8" s="107">
        <v>2</v>
      </c>
      <c r="C8" s="109">
        <v>84</v>
      </c>
      <c r="D8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Ovádek Jakub</v>
      </c>
      <c r="E8" s="32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2001</v>
      </c>
      <c r="F8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ZŠ Malonty</v>
      </c>
      <c r="G8" s="276">
        <v>1.230324074074074E-3</v>
      </c>
      <c r="I8" s="30">
        <v>2</v>
      </c>
      <c r="J8" s="198">
        <v>12</v>
      </c>
      <c r="K8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Pöschková Nikola</v>
      </c>
      <c r="L8" s="32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2000</v>
      </c>
      <c r="M8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ZŠ Malonty</v>
      </c>
      <c r="N8" s="279">
        <v>1.1875E-3</v>
      </c>
    </row>
    <row r="9" spans="2:14" ht="12.75" x14ac:dyDescent="0.25">
      <c r="B9" s="107">
        <v>3</v>
      </c>
      <c r="C9" s="109">
        <v>95</v>
      </c>
      <c r="D9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Strommer Martin</v>
      </c>
      <c r="E9" s="32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2001</v>
      </c>
      <c r="F9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Zliv</v>
      </c>
      <c r="G9" s="276">
        <v>1.4074074074074076E-3</v>
      </c>
      <c r="I9" s="30">
        <v>3</v>
      </c>
      <c r="J9" s="198">
        <v>10</v>
      </c>
      <c r="K9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Nekolová Rozálie</v>
      </c>
      <c r="L9" s="32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2001</v>
      </c>
      <c r="M9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České Budějovice</v>
      </c>
      <c r="N9" s="279">
        <v>1.1967592592592592E-3</v>
      </c>
    </row>
    <row r="10" spans="2:14" ht="12.75" x14ac:dyDescent="0.25">
      <c r="B10" s="107">
        <v>4</v>
      </c>
      <c r="C10" s="109">
        <v>3</v>
      </c>
      <c r="D10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Stejskal Ladislav</v>
      </c>
      <c r="E10" s="32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2001</v>
      </c>
      <c r="F10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České Budějovice</v>
      </c>
      <c r="G10" s="276">
        <v>1.517361111111111E-3</v>
      </c>
      <c r="I10" s="30">
        <v>4</v>
      </c>
      <c r="J10" s="198">
        <v>9</v>
      </c>
      <c r="K10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Pavlíčková Aneta</v>
      </c>
      <c r="L10" s="32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2001</v>
      </c>
      <c r="M10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České Budějovice</v>
      </c>
      <c r="N10" s="279">
        <v>1.267361111111111E-3</v>
      </c>
    </row>
    <row r="11" spans="2:14" ht="12.75" x14ac:dyDescent="0.25">
      <c r="B11" s="107">
        <v>5</v>
      </c>
      <c r="C11" s="109"/>
      <c r="D11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11" s="32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11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11" s="276"/>
      <c r="I11" s="30">
        <v>5</v>
      </c>
      <c r="J11" s="198"/>
      <c r="K11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11" s="32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11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11" s="279"/>
    </row>
    <row r="12" spans="2:14" ht="12.75" x14ac:dyDescent="0.25">
      <c r="B12" s="107">
        <v>6</v>
      </c>
      <c r="C12" s="109"/>
      <c r="D12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12" s="32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12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12" s="276"/>
      <c r="I12" s="30">
        <v>6</v>
      </c>
      <c r="J12" s="198"/>
      <c r="K12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12" s="32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12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12" s="279"/>
    </row>
    <row r="13" spans="2:14" ht="12.75" x14ac:dyDescent="0.25">
      <c r="B13" s="107">
        <v>7</v>
      </c>
      <c r="C13" s="109"/>
      <c r="D13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13" s="32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13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13" s="276"/>
      <c r="I13" s="30">
        <v>7</v>
      </c>
      <c r="J13" s="198"/>
      <c r="K13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13" s="32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13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13" s="279"/>
    </row>
    <row r="14" spans="2:14" ht="12.75" x14ac:dyDescent="0.25">
      <c r="B14" s="107">
        <v>8</v>
      </c>
      <c r="C14" s="109"/>
      <c r="D14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14" s="32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14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14" s="276"/>
      <c r="I14" s="30">
        <v>8</v>
      </c>
      <c r="J14" s="198"/>
      <c r="K14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14" s="32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14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14" s="279"/>
    </row>
    <row r="15" spans="2:14" ht="12.75" x14ac:dyDescent="0.25">
      <c r="B15" s="107">
        <v>9</v>
      </c>
      <c r="C15" s="109"/>
      <c r="D15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15" s="32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15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15" s="276"/>
      <c r="I15" s="30">
        <v>9</v>
      </c>
      <c r="J15" s="198"/>
      <c r="K15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15" s="32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15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15" s="279"/>
    </row>
    <row r="16" spans="2:14" ht="12.75" x14ac:dyDescent="0.25">
      <c r="B16" s="107">
        <v>10</v>
      </c>
      <c r="C16" s="109"/>
      <c r="D16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16" s="32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16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16" s="276"/>
      <c r="I16" s="30">
        <v>10</v>
      </c>
      <c r="J16" s="198"/>
      <c r="K16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16" s="32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16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16" s="279"/>
    </row>
    <row r="17" spans="2:14" ht="12.75" x14ac:dyDescent="0.25">
      <c r="B17" s="107">
        <v>11</v>
      </c>
      <c r="C17" s="109"/>
      <c r="D17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17" s="32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17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17" s="276"/>
      <c r="I17" s="30">
        <v>11</v>
      </c>
      <c r="J17" s="198"/>
      <c r="K17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17" s="32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17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17" s="279"/>
    </row>
    <row r="18" spans="2:14" ht="12.75" x14ac:dyDescent="0.25">
      <c r="B18" s="107">
        <v>12</v>
      </c>
      <c r="C18" s="109"/>
      <c r="D18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18" s="32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18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18" s="276"/>
      <c r="I18" s="30">
        <v>12</v>
      </c>
      <c r="J18" s="198"/>
      <c r="K18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18" s="32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18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18" s="279"/>
    </row>
    <row r="19" spans="2:14" ht="12.75" x14ac:dyDescent="0.25">
      <c r="B19" s="107">
        <v>13</v>
      </c>
      <c r="C19" s="109"/>
      <c r="D19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19" s="32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19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19" s="276"/>
      <c r="I19" s="30">
        <v>13</v>
      </c>
      <c r="J19" s="198"/>
      <c r="K19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19" s="32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19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19" s="279"/>
    </row>
    <row r="20" spans="2:14" ht="12.75" x14ac:dyDescent="0.25">
      <c r="B20" s="107">
        <v>14</v>
      </c>
      <c r="C20" s="109"/>
      <c r="D20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20" s="32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20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20" s="276"/>
      <c r="I20" s="30">
        <v>14</v>
      </c>
      <c r="J20" s="198"/>
      <c r="K20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20" s="32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20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20" s="279"/>
    </row>
    <row r="21" spans="2:14" ht="12.75" x14ac:dyDescent="0.25">
      <c r="B21" s="107">
        <v>15</v>
      </c>
      <c r="C21" s="109"/>
      <c r="D21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21" s="32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21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21" s="276"/>
      <c r="I21" s="30">
        <v>15</v>
      </c>
      <c r="J21" s="198"/>
      <c r="K21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21" s="32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21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21" s="279"/>
    </row>
    <row r="22" spans="2:14" ht="12.75" x14ac:dyDescent="0.25">
      <c r="B22" s="108">
        <v>16</v>
      </c>
      <c r="C22" s="110"/>
      <c r="D22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22" s="32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22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22" s="277"/>
      <c r="I22" s="73">
        <v>16</v>
      </c>
      <c r="J22" s="199"/>
      <c r="K22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22" s="32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22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22" s="280"/>
    </row>
    <row r="23" spans="2:14" ht="12.75" x14ac:dyDescent="0.25">
      <c r="B23" s="108">
        <v>17</v>
      </c>
      <c r="C23" s="110"/>
      <c r="D23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23" s="32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23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23" s="277"/>
      <c r="I23" s="73">
        <v>17</v>
      </c>
      <c r="J23" s="199"/>
      <c r="K23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23" s="32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23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23" s="280"/>
    </row>
    <row r="24" spans="2:14" ht="12.75" x14ac:dyDescent="0.25">
      <c r="B24" s="108">
        <v>18</v>
      </c>
      <c r="C24" s="110"/>
      <c r="D24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24" s="32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24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24" s="277"/>
      <c r="I24" s="73">
        <v>18</v>
      </c>
      <c r="J24" s="199"/>
      <c r="K24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24" s="32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24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24" s="280"/>
    </row>
    <row r="25" spans="2:14" ht="12.75" x14ac:dyDescent="0.25">
      <c r="B25" s="108">
        <v>19</v>
      </c>
      <c r="C25" s="110"/>
      <c r="D25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25" s="32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25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25" s="277"/>
      <c r="I25" s="73">
        <v>19</v>
      </c>
      <c r="J25" s="199"/>
      <c r="K25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25" s="32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25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25" s="280"/>
    </row>
    <row r="26" spans="2:14" ht="12.75" x14ac:dyDescent="0.25">
      <c r="B26" s="108">
        <v>20</v>
      </c>
      <c r="C26" s="110"/>
      <c r="D26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26" s="32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26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26" s="277"/>
      <c r="I26" s="73">
        <v>20</v>
      </c>
      <c r="J26" s="199"/>
      <c r="K26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26" s="32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26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26" s="280"/>
    </row>
    <row r="27" spans="2:14" ht="12.75" x14ac:dyDescent="0.25">
      <c r="B27" s="108">
        <v>21</v>
      </c>
      <c r="C27" s="110"/>
      <c r="D27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27" s="32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27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27" s="277"/>
      <c r="I27" s="73">
        <v>21</v>
      </c>
      <c r="J27" s="199"/>
      <c r="K27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27" s="32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27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27" s="280"/>
    </row>
    <row r="28" spans="2:14" ht="12.75" x14ac:dyDescent="0.25">
      <c r="B28" s="108">
        <v>22</v>
      </c>
      <c r="C28" s="110"/>
      <c r="D28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28" s="32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28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28" s="277"/>
      <c r="I28" s="73">
        <v>22</v>
      </c>
      <c r="J28" s="199"/>
      <c r="K28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28" s="32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28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28" s="280"/>
    </row>
    <row r="29" spans="2:14" ht="12.75" x14ac:dyDescent="0.25">
      <c r="B29" s="108">
        <v>23</v>
      </c>
      <c r="C29" s="110"/>
      <c r="D29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29" s="32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29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29" s="277"/>
      <c r="I29" s="73">
        <v>23</v>
      </c>
      <c r="J29" s="199"/>
      <c r="K29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29" s="32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29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29" s="280"/>
    </row>
    <row r="30" spans="2:14" ht="12.75" x14ac:dyDescent="0.25">
      <c r="B30" s="108">
        <v>24</v>
      </c>
      <c r="C30" s="110"/>
      <c r="D30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30" s="32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30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30" s="277"/>
      <c r="I30" s="73">
        <v>24</v>
      </c>
      <c r="J30" s="199"/>
      <c r="K30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30" s="32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30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30" s="280"/>
    </row>
    <row r="31" spans="2:14" ht="12.75" x14ac:dyDescent="0.25">
      <c r="B31" s="108">
        <v>25</v>
      </c>
      <c r="C31" s="110"/>
      <c r="D31" s="6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31" s="32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31" s="67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31" s="277"/>
      <c r="I31" s="73">
        <v>25</v>
      </c>
      <c r="J31" s="199"/>
      <c r="K31" s="6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31" s="32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31" s="67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31" s="280"/>
    </row>
    <row r="32" spans="2:14" ht="12.75" x14ac:dyDescent="0.25">
      <c r="B32" s="192">
        <v>26</v>
      </c>
      <c r="C32" s="193"/>
      <c r="D32" s="19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32" s="195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32" s="196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32" s="278"/>
      <c r="I32" s="197">
        <v>26</v>
      </c>
      <c r="J32" s="200"/>
      <c r="K32" s="19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32" s="195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32" s="196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32" s="281"/>
    </row>
    <row r="33" spans="2:14" ht="12.75" x14ac:dyDescent="0.25">
      <c r="B33" s="192">
        <v>27</v>
      </c>
      <c r="C33" s="193"/>
      <c r="D33" s="19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33" s="195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33" s="196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33" s="278"/>
      <c r="I33" s="197">
        <v>27</v>
      </c>
      <c r="J33" s="200"/>
      <c r="K33" s="19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33" s="195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33" s="196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33" s="281"/>
    </row>
    <row r="34" spans="2:14" ht="12.75" x14ac:dyDescent="0.25">
      <c r="B34" s="192">
        <v>28</v>
      </c>
      <c r="C34" s="193"/>
      <c r="D34" s="19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34" s="195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34" s="196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34" s="278"/>
      <c r="I34" s="197">
        <v>28</v>
      </c>
      <c r="J34" s="200"/>
      <c r="K34" s="19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34" s="195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34" s="196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34" s="281"/>
    </row>
    <row r="35" spans="2:14" ht="12.75" x14ac:dyDescent="0.25">
      <c r="B35" s="192">
        <v>29</v>
      </c>
      <c r="C35" s="193"/>
      <c r="D35" s="19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35" s="195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35" s="196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35" s="278"/>
      <c r="I35" s="197">
        <v>29</v>
      </c>
      <c r="J35" s="200"/>
      <c r="K35" s="19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35" s="195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35" s="196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35" s="281"/>
    </row>
    <row r="36" spans="2:14" ht="12.75" x14ac:dyDescent="0.25">
      <c r="B36" s="192">
        <v>30</v>
      </c>
      <c r="C36" s="193"/>
      <c r="D36" s="19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36" s="195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36" s="196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36" s="278"/>
      <c r="I36" s="197">
        <v>30</v>
      </c>
      <c r="J36" s="200"/>
      <c r="K36" s="19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36" s="195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36" s="196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36" s="281"/>
    </row>
    <row r="37" spans="2:14" ht="12.75" x14ac:dyDescent="0.25">
      <c r="B37" s="192">
        <v>31</v>
      </c>
      <c r="C37" s="193"/>
      <c r="D37" s="19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37" s="195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37" s="196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37" s="278"/>
      <c r="I37" s="197">
        <v>31</v>
      </c>
      <c r="J37" s="200"/>
      <c r="K37" s="19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37" s="195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37" s="196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37" s="281"/>
    </row>
    <row r="38" spans="2:14" ht="12.75" x14ac:dyDescent="0.25">
      <c r="B38" s="192">
        <v>32</v>
      </c>
      <c r="C38" s="193"/>
      <c r="D38" s="19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38" s="195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38" s="196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38" s="278"/>
      <c r="I38" s="197">
        <v>32</v>
      </c>
      <c r="J38" s="200"/>
      <c r="K38" s="19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38" s="195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38" s="196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38" s="281"/>
    </row>
    <row r="39" spans="2:14" ht="12.75" x14ac:dyDescent="0.25">
      <c r="B39" s="192">
        <v>33</v>
      </c>
      <c r="C39" s="193"/>
      <c r="D39" s="19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39" s="195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39" s="196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39" s="278"/>
      <c r="I39" s="197">
        <v>33</v>
      </c>
      <c r="J39" s="200"/>
      <c r="K39" s="19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39" s="195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39" s="196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39" s="281"/>
    </row>
    <row r="40" spans="2:14" ht="12.75" x14ac:dyDescent="0.25">
      <c r="B40" s="192">
        <v>34</v>
      </c>
      <c r="C40" s="193"/>
      <c r="D40" s="19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40" s="195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40" s="196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40" s="278"/>
      <c r="I40" s="197">
        <v>34</v>
      </c>
      <c r="J40" s="200"/>
      <c r="K40" s="19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40" s="195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40" s="196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40" s="281"/>
    </row>
    <row r="41" spans="2:14" ht="12.75" x14ac:dyDescent="0.25">
      <c r="B41" s="192">
        <v>35</v>
      </c>
      <c r="C41" s="193"/>
      <c r="D41" s="194" t="str">
        <f>IF(ISBLANK(Tabulka469131129[[#This Row],[start_č]]),"-",IF(ISERROR(VLOOKUP(CONCATENATE(G$2,"::",D$3,"::",D$4,"::",G$4,"::",Tabulka469131129[[#This Row],[start_č]]),registrace[[ident pro výsledky]:[klub / město]],D$5,0)),"-",VLOOKUP(CONCATENATE(G$2,"::",D$3,"::",D$4,"::",G$4,"::",Tabulka469131129[[#This Row],[start_č]]),registrace[[ident pro výsledky]:[klub / město]],D$5,0)))</f>
        <v>-</v>
      </c>
      <c r="E41" s="195" t="str">
        <f>IF(ISBLANK(Tabulka469131129[[#This Row],[start_č]]),"-",IF(ISERROR(VLOOKUP(CONCATENATE(G$2,"::",D$3,"::",D$4,"::",G$4,"::",Tabulka469131129[[#This Row],[start_č]]),registrace[[ident pro výsledky]:[klub / město]],E$5,0)),"-",VLOOKUP(CONCATENATE(G$2,"::",D$3,"::",D$4,"::",G$4,"::",Tabulka469131129[[#This Row],[start_č]]),registrace[[ident pro výsledky]:[klub / město]],E$5,0)))</f>
        <v>-</v>
      </c>
      <c r="F41" s="196" t="str">
        <f>IF(ISBLANK(Tabulka469131129[[#This Row],[start_č]]),"-",IF(ISERROR(VLOOKUP(CONCATENATE(G$2,"::",D$3,"::",D$4,"::",G$4,"::",Tabulka469131129[[#This Row],[start_č]]),registrace[[ident pro výsledky]:[klub / město]],F$5,0)),"-",VLOOKUP(CONCATENATE(G$2,"::",D$3,"::",D$4,"::",G$4,"::",Tabulka469131129[[#This Row],[start_č]]),registrace[[ident pro výsledky]:[klub / město]],F$5,0)))</f>
        <v>-</v>
      </c>
      <c r="G41" s="278"/>
      <c r="I41" s="197">
        <v>35</v>
      </c>
      <c r="J41" s="200"/>
      <c r="K41" s="194" t="str">
        <f>IF(ISBLANK(Tabulka46710141230[[#This Row],[start_č]]),"-",IF(ISERROR(VLOOKUP(CONCATENATE(G$2,"::",D$3,"::",D$4,"::",N$4,"::",Tabulka46710141230[[#This Row],[start_č]]),registrace[[ident pro výsledky]:[klub / město]],K$5,0)),"-",VLOOKUP(CONCATENATE(G$2,"::",D$3,"::",D$4,"::",N$4,"::",Tabulka46710141230[[#This Row],[start_č]]),registrace[[ident pro výsledky]:[klub / město]],K$5,0)))</f>
        <v>-</v>
      </c>
      <c r="L41" s="195" t="str">
        <f>IF(ISBLANK(Tabulka46710141230[[#This Row],[start_č]]),"-",IF(ISERROR(VLOOKUP(CONCATENATE(G$2,"::",D$3,"::",D$4,"::",N$4,"::",Tabulka46710141230[[#This Row],[start_č]]),registrace[[ident pro výsledky]:[klub / město]],L$5,0)),"-",VLOOKUP(CONCATENATE(G$2,"::",D$3,"::",D$4,"::",N$4,"::",Tabulka46710141230[[#This Row],[start_č]]),registrace[[ident pro výsledky]:[klub / město]],L$5,0)))</f>
        <v>-</v>
      </c>
      <c r="M41" s="196" t="str">
        <f>IF(ISBLANK(Tabulka46710141230[[#This Row],[start_č]]),"-",IF(ISERROR(VLOOKUP(CONCATENATE(G$2,"::",D$3,"::",D$4,"::",N$4,"::",Tabulka46710141230[[#This Row],[start_č]]),registrace[[ident pro výsledky]:[klub / město]],M$5,0)),"-",VLOOKUP(CONCATENATE(G$2,"::",D$3,"::",D$4,"::",N$4,"::",Tabulka46710141230[[#This Row],[start_č]]),registrace[[ident pro výsledky]:[klub / město]],M$5,0)))</f>
        <v>-</v>
      </c>
      <c r="N41" s="281"/>
    </row>
  </sheetData>
  <sheetProtection password="C7B2" sheet="1" objects="1" scenarios="1" autoFilter="0"/>
  <pageMargins left="0" right="0" top="0" bottom="0" header="0.39370078740157483" footer="0"/>
  <pageSetup paperSize="9" fitToHeight="0" orientation="landscape" r:id="rId1"/>
  <headerFooter>
    <oddHeader>&amp;R&amp;G</oddHeader>
  </headerFooter>
  <drawing r:id="rId2"/>
  <legacyDrawingHF r:id="rId3"/>
  <tableParts count="2">
    <tablePart r:id="rId4"/>
    <tablePart r:id="rId5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P41"/>
  <sheetViews>
    <sheetView showGridLines="0" showRowColHeaders="0" workbookViewId="0">
      <selection activeCell="B5" sqref="B5"/>
    </sheetView>
  </sheetViews>
  <sheetFormatPr defaultColWidth="0" defaultRowHeight="11.25" x14ac:dyDescent="0.2"/>
  <cols>
    <col min="1" max="1" width="2.7109375" style="25" customWidth="1"/>
    <col min="2" max="2" width="4.7109375" style="25" customWidth="1"/>
    <col min="3" max="3" width="6.42578125" style="25" bestFit="1" customWidth="1"/>
    <col min="4" max="4" width="13.7109375" style="25" bestFit="1" customWidth="1"/>
    <col min="5" max="5" width="6" style="68" bestFit="1" customWidth="1"/>
    <col min="6" max="6" width="20.7109375" style="25" customWidth="1"/>
    <col min="7" max="7" width="8.5703125" style="25" bestFit="1" customWidth="1"/>
    <col min="8" max="8" width="5.7109375" style="25" customWidth="1"/>
    <col min="9" max="9" width="4.7109375" style="25" customWidth="1"/>
    <col min="10" max="10" width="6.42578125" style="25" bestFit="1" customWidth="1"/>
    <col min="11" max="11" width="13.7109375" style="25" bestFit="1" customWidth="1"/>
    <col min="12" max="12" width="6" style="68" bestFit="1" customWidth="1"/>
    <col min="13" max="13" width="20.7109375" style="25" customWidth="1"/>
    <col min="14" max="14" width="8.5703125" style="25" bestFit="1" customWidth="1"/>
    <col min="15" max="16" width="9.140625" style="25" customWidth="1"/>
    <col min="17" max="16384" width="9.140625" style="25" hidden="1"/>
  </cols>
  <sheetData>
    <row r="1" spans="2:14" x14ac:dyDescent="0.25">
      <c r="E1" s="25"/>
      <c r="L1" s="25"/>
    </row>
    <row r="2" spans="2:14" s="57" customFormat="1" ht="18.75" x14ac:dyDescent="0.25">
      <c r="B2" s="206" t="s">
        <v>965</v>
      </c>
      <c r="C2" s="58"/>
      <c r="D2" s="58"/>
      <c r="E2" s="58"/>
      <c r="F2" s="58"/>
      <c r="G2" s="207">
        <f>ÚVOD!rok</f>
        <v>2014</v>
      </c>
      <c r="I2" s="58"/>
      <c r="J2" s="58"/>
      <c r="K2" s="58"/>
      <c r="L2" s="58"/>
      <c r="M2" s="58"/>
      <c r="N2" s="202"/>
    </row>
    <row r="3" spans="2:14" s="70" customFormat="1" ht="12.75" x14ac:dyDescent="0.2">
      <c r="B3" s="60" t="s">
        <v>964</v>
      </c>
      <c r="C3" s="69"/>
      <c r="D3" s="60" t="s">
        <v>411</v>
      </c>
      <c r="E3" s="1"/>
      <c r="F3" s="62" t="s">
        <v>967</v>
      </c>
      <c r="G3" s="203">
        <v>1</v>
      </c>
      <c r="I3" s="60"/>
      <c r="J3" s="69"/>
      <c r="K3" s="60"/>
      <c r="L3" s="1"/>
      <c r="M3" s="62"/>
      <c r="N3" s="203"/>
    </row>
    <row r="4" spans="2:14" s="70" customFormat="1" ht="15.75" x14ac:dyDescent="0.2">
      <c r="B4" s="60" t="s">
        <v>962</v>
      </c>
      <c r="C4" s="69"/>
      <c r="D4" s="97" t="s">
        <v>401</v>
      </c>
      <c r="E4" s="61"/>
      <c r="F4" s="62" t="s">
        <v>963</v>
      </c>
      <c r="G4" s="201" t="s">
        <v>278</v>
      </c>
      <c r="I4" s="60"/>
      <c r="J4" s="69"/>
      <c r="K4" s="97"/>
      <c r="L4" s="61"/>
      <c r="M4" s="62" t="s">
        <v>963</v>
      </c>
      <c r="N4" s="201" t="s">
        <v>438</v>
      </c>
    </row>
    <row r="5" spans="2:14" x14ac:dyDescent="0.25">
      <c r="C5" s="74"/>
      <c r="D5" s="65">
        <v>5</v>
      </c>
      <c r="E5" s="65">
        <v>6</v>
      </c>
      <c r="F5" s="65">
        <v>7</v>
      </c>
      <c r="G5" s="74"/>
      <c r="J5" s="75"/>
      <c r="K5" s="65">
        <v>5</v>
      </c>
      <c r="L5" s="65">
        <v>6</v>
      </c>
      <c r="M5" s="65">
        <v>7</v>
      </c>
      <c r="N5" s="75"/>
    </row>
    <row r="6" spans="2:14" x14ac:dyDescent="0.25">
      <c r="B6" s="31" t="s">
        <v>403</v>
      </c>
      <c r="C6" s="31" t="s">
        <v>285</v>
      </c>
      <c r="D6" s="29" t="s">
        <v>961</v>
      </c>
      <c r="E6" s="31" t="s">
        <v>590</v>
      </c>
      <c r="F6" s="29" t="s">
        <v>84</v>
      </c>
      <c r="G6" s="31" t="s">
        <v>294</v>
      </c>
      <c r="I6" s="31" t="s">
        <v>403</v>
      </c>
      <c r="J6" s="31" t="s">
        <v>285</v>
      </c>
      <c r="K6" s="29" t="s">
        <v>961</v>
      </c>
      <c r="L6" s="31" t="s">
        <v>590</v>
      </c>
      <c r="M6" s="29" t="s">
        <v>84</v>
      </c>
      <c r="N6" s="31" t="s">
        <v>294</v>
      </c>
    </row>
    <row r="7" spans="2:14" ht="12.75" x14ac:dyDescent="0.25">
      <c r="B7" s="107">
        <v>1</v>
      </c>
      <c r="C7" s="109">
        <v>60</v>
      </c>
      <c r="D7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Polák Jiří</v>
      </c>
      <c r="E7" s="32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1998</v>
      </c>
      <c r="F7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Kaplice</v>
      </c>
      <c r="G7" s="276">
        <v>2.4467592592592592E-3</v>
      </c>
      <c r="I7" s="30">
        <v>1</v>
      </c>
      <c r="J7" s="198"/>
      <c r="K7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7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7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7" s="279"/>
    </row>
    <row r="8" spans="2:14" ht="12.75" x14ac:dyDescent="0.25">
      <c r="B8" s="107">
        <v>2</v>
      </c>
      <c r="C8" s="109">
        <v>68</v>
      </c>
      <c r="D8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Bárta Filip</v>
      </c>
      <c r="E8" s="32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2000</v>
      </c>
      <c r="F8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Sokol České Budějovice</v>
      </c>
      <c r="G8" s="276">
        <v>2.5555555555555553E-3</v>
      </c>
      <c r="I8" s="30">
        <v>2</v>
      </c>
      <c r="J8" s="198"/>
      <c r="K8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8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8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8" s="279"/>
    </row>
    <row r="9" spans="2:14" ht="12.75" x14ac:dyDescent="0.25">
      <c r="B9" s="107">
        <v>3</v>
      </c>
      <c r="C9" s="109">
        <v>72</v>
      </c>
      <c r="D9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Mikšl Miroslav</v>
      </c>
      <c r="E9" s="32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1999</v>
      </c>
      <c r="F9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Slavia České Budějovice</v>
      </c>
      <c r="G9" s="276">
        <v>2.9375000000000004E-3</v>
      </c>
      <c r="I9" s="30">
        <v>3</v>
      </c>
      <c r="J9" s="198"/>
      <c r="K9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9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9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9" s="279"/>
    </row>
    <row r="10" spans="2:14" ht="12.75" x14ac:dyDescent="0.25">
      <c r="B10" s="107">
        <v>4</v>
      </c>
      <c r="C10" s="109"/>
      <c r="D10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10" s="32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10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10" s="276"/>
      <c r="I10" s="30">
        <v>4</v>
      </c>
      <c r="J10" s="198"/>
      <c r="K10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10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10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10" s="279"/>
    </row>
    <row r="11" spans="2:14" ht="12.75" x14ac:dyDescent="0.25">
      <c r="B11" s="107">
        <v>5</v>
      </c>
      <c r="C11" s="109"/>
      <c r="D11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11" s="32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11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11" s="276"/>
      <c r="I11" s="30">
        <v>5</v>
      </c>
      <c r="J11" s="198"/>
      <c r="K11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11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11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11" s="279"/>
    </row>
    <row r="12" spans="2:14" ht="12.75" x14ac:dyDescent="0.25">
      <c r="B12" s="107">
        <v>6</v>
      </c>
      <c r="C12" s="109"/>
      <c r="D12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12" s="32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12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12" s="276"/>
      <c r="I12" s="30">
        <v>6</v>
      </c>
      <c r="J12" s="198"/>
      <c r="K12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12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12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12" s="279"/>
    </row>
    <row r="13" spans="2:14" ht="12.75" x14ac:dyDescent="0.25">
      <c r="B13" s="107">
        <v>7</v>
      </c>
      <c r="C13" s="109"/>
      <c r="D13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13" s="32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13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13" s="276"/>
      <c r="I13" s="30">
        <v>7</v>
      </c>
      <c r="J13" s="198"/>
      <c r="K13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13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13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13" s="279"/>
    </row>
    <row r="14" spans="2:14" ht="12.75" x14ac:dyDescent="0.25">
      <c r="B14" s="107">
        <v>8</v>
      </c>
      <c r="C14" s="109"/>
      <c r="D14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14" s="32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14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14" s="276"/>
      <c r="I14" s="30">
        <v>8</v>
      </c>
      <c r="J14" s="198"/>
      <c r="K14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14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14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14" s="279"/>
    </row>
    <row r="15" spans="2:14" ht="12.75" x14ac:dyDescent="0.25">
      <c r="B15" s="107">
        <v>9</v>
      </c>
      <c r="C15" s="109"/>
      <c r="D15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15" s="32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15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15" s="276"/>
      <c r="I15" s="30">
        <v>9</v>
      </c>
      <c r="J15" s="198"/>
      <c r="K15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15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15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15" s="279"/>
    </row>
    <row r="16" spans="2:14" ht="12.75" x14ac:dyDescent="0.25">
      <c r="B16" s="107">
        <v>10</v>
      </c>
      <c r="C16" s="109"/>
      <c r="D16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16" s="32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16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16" s="276"/>
      <c r="I16" s="30">
        <v>10</v>
      </c>
      <c r="J16" s="198"/>
      <c r="K16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16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16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16" s="279"/>
    </row>
    <row r="17" spans="2:14" ht="12.75" x14ac:dyDescent="0.25">
      <c r="B17" s="107">
        <v>11</v>
      </c>
      <c r="C17" s="109"/>
      <c r="D17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17" s="32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17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17" s="276"/>
      <c r="I17" s="30">
        <v>11</v>
      </c>
      <c r="J17" s="198"/>
      <c r="K17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17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17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17" s="279"/>
    </row>
    <row r="18" spans="2:14" ht="12.75" x14ac:dyDescent="0.25">
      <c r="B18" s="107">
        <v>12</v>
      </c>
      <c r="C18" s="109"/>
      <c r="D18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18" s="32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18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18" s="276"/>
      <c r="I18" s="30">
        <v>12</v>
      </c>
      <c r="J18" s="198"/>
      <c r="K18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18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18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18" s="279"/>
    </row>
    <row r="19" spans="2:14" ht="12.75" x14ac:dyDescent="0.25">
      <c r="B19" s="107">
        <v>13</v>
      </c>
      <c r="C19" s="109"/>
      <c r="D19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19" s="32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19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19" s="276"/>
      <c r="I19" s="30">
        <v>13</v>
      </c>
      <c r="J19" s="198"/>
      <c r="K19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19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19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19" s="279"/>
    </row>
    <row r="20" spans="2:14" ht="12.75" x14ac:dyDescent="0.25">
      <c r="B20" s="107">
        <v>14</v>
      </c>
      <c r="C20" s="109"/>
      <c r="D20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20" s="32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20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20" s="276"/>
      <c r="I20" s="30">
        <v>14</v>
      </c>
      <c r="J20" s="198"/>
      <c r="K20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20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20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20" s="279"/>
    </row>
    <row r="21" spans="2:14" ht="12.75" x14ac:dyDescent="0.25">
      <c r="B21" s="107">
        <v>15</v>
      </c>
      <c r="C21" s="109"/>
      <c r="D21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21" s="32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21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21" s="276"/>
      <c r="I21" s="30">
        <v>15</v>
      </c>
      <c r="J21" s="198"/>
      <c r="K21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21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21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21" s="279"/>
    </row>
    <row r="22" spans="2:14" ht="12.75" x14ac:dyDescent="0.25">
      <c r="B22" s="108">
        <v>16</v>
      </c>
      <c r="C22" s="110"/>
      <c r="D22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22" s="32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22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22" s="277"/>
      <c r="I22" s="73">
        <v>16</v>
      </c>
      <c r="J22" s="199"/>
      <c r="K22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22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22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22" s="280"/>
    </row>
    <row r="23" spans="2:14" ht="12.75" x14ac:dyDescent="0.25">
      <c r="B23" s="108">
        <v>17</v>
      </c>
      <c r="C23" s="110"/>
      <c r="D23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23" s="32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23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23" s="277"/>
      <c r="I23" s="73">
        <v>17</v>
      </c>
      <c r="J23" s="199"/>
      <c r="K23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23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23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23" s="280"/>
    </row>
    <row r="24" spans="2:14" ht="12.75" x14ac:dyDescent="0.25">
      <c r="B24" s="108">
        <v>18</v>
      </c>
      <c r="C24" s="110"/>
      <c r="D24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24" s="32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24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24" s="277"/>
      <c r="I24" s="73">
        <v>18</v>
      </c>
      <c r="J24" s="199"/>
      <c r="K24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24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24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24" s="280"/>
    </row>
    <row r="25" spans="2:14" ht="12.75" x14ac:dyDescent="0.25">
      <c r="B25" s="108">
        <v>19</v>
      </c>
      <c r="C25" s="110"/>
      <c r="D25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25" s="32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25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25" s="277"/>
      <c r="I25" s="73">
        <v>19</v>
      </c>
      <c r="J25" s="199"/>
      <c r="K25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25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25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25" s="280"/>
    </row>
    <row r="26" spans="2:14" ht="12.75" x14ac:dyDescent="0.25">
      <c r="B26" s="108">
        <v>20</v>
      </c>
      <c r="C26" s="110"/>
      <c r="D26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26" s="32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26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26" s="277"/>
      <c r="I26" s="73">
        <v>20</v>
      </c>
      <c r="J26" s="199"/>
      <c r="K26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26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26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26" s="280"/>
    </row>
    <row r="27" spans="2:14" ht="12.75" x14ac:dyDescent="0.25">
      <c r="B27" s="108">
        <v>21</v>
      </c>
      <c r="C27" s="110"/>
      <c r="D27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27" s="32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27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27" s="277"/>
      <c r="I27" s="73">
        <v>21</v>
      </c>
      <c r="J27" s="199"/>
      <c r="K27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27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27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27" s="280"/>
    </row>
    <row r="28" spans="2:14" ht="12.75" x14ac:dyDescent="0.25">
      <c r="B28" s="108">
        <v>22</v>
      </c>
      <c r="C28" s="110"/>
      <c r="D28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28" s="32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28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28" s="277"/>
      <c r="I28" s="73">
        <v>22</v>
      </c>
      <c r="J28" s="199"/>
      <c r="K28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28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28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28" s="280"/>
    </row>
    <row r="29" spans="2:14" ht="12.75" x14ac:dyDescent="0.25">
      <c r="B29" s="108">
        <v>23</v>
      </c>
      <c r="C29" s="110"/>
      <c r="D29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29" s="32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29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29" s="277"/>
      <c r="I29" s="73">
        <v>23</v>
      </c>
      <c r="J29" s="199"/>
      <c r="K29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29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29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29" s="280"/>
    </row>
    <row r="30" spans="2:14" ht="12.75" x14ac:dyDescent="0.25">
      <c r="B30" s="108">
        <v>24</v>
      </c>
      <c r="C30" s="110"/>
      <c r="D30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30" s="32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30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30" s="277"/>
      <c r="I30" s="73">
        <v>24</v>
      </c>
      <c r="J30" s="199"/>
      <c r="K30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30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30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30" s="280"/>
    </row>
    <row r="31" spans="2:14" ht="12.75" x14ac:dyDescent="0.25">
      <c r="B31" s="108">
        <v>25</v>
      </c>
      <c r="C31" s="110"/>
      <c r="D31" s="6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31" s="32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31" s="67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31" s="277"/>
      <c r="I31" s="73">
        <v>25</v>
      </c>
      <c r="J31" s="199"/>
      <c r="K31" s="6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31" s="32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31" s="67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31" s="280"/>
    </row>
    <row r="32" spans="2:14" ht="12.75" x14ac:dyDescent="0.25">
      <c r="B32" s="192">
        <v>26</v>
      </c>
      <c r="C32" s="193"/>
      <c r="D32" s="19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32" s="195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32" s="196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32" s="278"/>
      <c r="I32" s="197">
        <v>26</v>
      </c>
      <c r="J32" s="200"/>
      <c r="K32" s="19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32" s="195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32" s="196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32" s="281"/>
    </row>
    <row r="33" spans="2:14" ht="12.75" x14ac:dyDescent="0.25">
      <c r="B33" s="192">
        <v>27</v>
      </c>
      <c r="C33" s="193"/>
      <c r="D33" s="19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33" s="195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33" s="196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33" s="278"/>
      <c r="I33" s="197">
        <v>27</v>
      </c>
      <c r="J33" s="200"/>
      <c r="K33" s="19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33" s="195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33" s="196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33" s="281"/>
    </row>
    <row r="34" spans="2:14" ht="12.75" x14ac:dyDescent="0.25">
      <c r="B34" s="192">
        <v>28</v>
      </c>
      <c r="C34" s="193"/>
      <c r="D34" s="19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34" s="195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34" s="196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34" s="278"/>
      <c r="I34" s="197">
        <v>28</v>
      </c>
      <c r="J34" s="200"/>
      <c r="K34" s="19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34" s="195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34" s="196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34" s="281"/>
    </row>
    <row r="35" spans="2:14" ht="12.75" x14ac:dyDescent="0.25">
      <c r="B35" s="192">
        <v>29</v>
      </c>
      <c r="C35" s="193"/>
      <c r="D35" s="19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35" s="195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35" s="196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35" s="278"/>
      <c r="I35" s="197">
        <v>29</v>
      </c>
      <c r="J35" s="200"/>
      <c r="K35" s="19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35" s="195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35" s="196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35" s="281"/>
    </row>
    <row r="36" spans="2:14" ht="12.75" x14ac:dyDescent="0.25">
      <c r="B36" s="192">
        <v>30</v>
      </c>
      <c r="C36" s="193"/>
      <c r="D36" s="19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36" s="195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36" s="196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36" s="278"/>
      <c r="I36" s="197">
        <v>30</v>
      </c>
      <c r="J36" s="200"/>
      <c r="K36" s="19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36" s="195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36" s="196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36" s="281"/>
    </row>
    <row r="37" spans="2:14" ht="12.75" x14ac:dyDescent="0.25">
      <c r="B37" s="192">
        <v>31</v>
      </c>
      <c r="C37" s="193"/>
      <c r="D37" s="19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37" s="195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37" s="196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37" s="278"/>
      <c r="I37" s="197">
        <v>31</v>
      </c>
      <c r="J37" s="200"/>
      <c r="K37" s="19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37" s="195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37" s="196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37" s="281"/>
    </row>
    <row r="38" spans="2:14" ht="12.75" x14ac:dyDescent="0.25">
      <c r="B38" s="192">
        <v>32</v>
      </c>
      <c r="C38" s="193"/>
      <c r="D38" s="19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38" s="195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38" s="196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38" s="278"/>
      <c r="I38" s="197">
        <v>32</v>
      </c>
      <c r="J38" s="200"/>
      <c r="K38" s="19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38" s="195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38" s="196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38" s="281"/>
    </row>
    <row r="39" spans="2:14" ht="12.75" x14ac:dyDescent="0.25">
      <c r="B39" s="192">
        <v>33</v>
      </c>
      <c r="C39" s="193"/>
      <c r="D39" s="19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39" s="195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39" s="196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39" s="278"/>
      <c r="I39" s="197">
        <v>33</v>
      </c>
      <c r="J39" s="200"/>
      <c r="K39" s="19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39" s="195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39" s="196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39" s="281"/>
    </row>
    <row r="40" spans="2:14" ht="12.75" x14ac:dyDescent="0.25">
      <c r="B40" s="192">
        <v>34</v>
      </c>
      <c r="C40" s="193"/>
      <c r="D40" s="19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40" s="195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40" s="196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40" s="278"/>
      <c r="I40" s="197">
        <v>34</v>
      </c>
      <c r="J40" s="200"/>
      <c r="K40" s="19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40" s="195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40" s="196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40" s="281"/>
    </row>
    <row r="41" spans="2:14" ht="12.75" x14ac:dyDescent="0.25">
      <c r="B41" s="192">
        <v>35</v>
      </c>
      <c r="C41" s="193"/>
      <c r="D41" s="194" t="str">
        <f>IF(ISBLANK(Tabulka469131131[[#This Row],[start_č]]),"-",IF(ISERROR(VLOOKUP(CONCATENATE(G$2,"::",D$3,"::",D$4,"::",G$4,"::",Tabulka469131131[[#This Row],[start_č]]),registrace[[ident pro výsledky]:[klub / město]],D$5,0)),"-",VLOOKUP(CONCATENATE(G$2,"::",D$3,"::",D$4,"::",G$4,"::",Tabulka469131131[[#This Row],[start_č]]),registrace[[ident pro výsledky]:[klub / město]],D$5,0)))</f>
        <v>-</v>
      </c>
      <c r="E41" s="195" t="str">
        <f>IF(ISBLANK(Tabulka469131131[[#This Row],[start_č]]),"-",IF(ISERROR(VLOOKUP(CONCATENATE(G$2,"::",D$3,"::",D$4,"::",G$4,"::",Tabulka469131131[[#This Row],[start_č]]),registrace[[ident pro výsledky]:[klub / město]],E$5,0)),"-",VLOOKUP(CONCATENATE(G$2,"::",D$3,"::",D$4,"::",G$4,"::",Tabulka469131131[[#This Row],[start_č]]),registrace[[ident pro výsledky]:[klub / město]],E$5,0)))</f>
        <v>-</v>
      </c>
      <c r="F41" s="196" t="str">
        <f>IF(ISBLANK(Tabulka469131131[[#This Row],[start_č]]),"-",IF(ISERROR(VLOOKUP(CONCATENATE(G$2,"::",D$3,"::",D$4,"::",G$4,"::",Tabulka469131131[[#This Row],[start_č]]),registrace[[ident pro výsledky]:[klub / město]],F$5,0)),"-",VLOOKUP(CONCATENATE(G$2,"::",D$3,"::",D$4,"::",G$4,"::",Tabulka469131131[[#This Row],[start_č]]),registrace[[ident pro výsledky]:[klub / město]],F$5,0)))</f>
        <v>-</v>
      </c>
      <c r="G41" s="278"/>
      <c r="I41" s="197">
        <v>35</v>
      </c>
      <c r="J41" s="200"/>
      <c r="K41" s="194" t="str">
        <f>IF(ISBLANK(Tabulka46710141232[[#This Row],[start_č]]),"-",IF(ISERROR(VLOOKUP(CONCATENATE(G$2,"::",D$3,"::",D$4,"::",N$4,"::",Tabulka46710141232[[#This Row],[start_č]]),registrace[[ident pro výsledky]:[klub / město]],K$5,0)),"-",VLOOKUP(CONCATENATE(G$2,"::",D$3,"::",D$4,"::",N$4,"::",Tabulka46710141232[[#This Row],[start_č]]),registrace[[ident pro výsledky]:[klub / město]],K$5,0)))</f>
        <v>-</v>
      </c>
      <c r="L41" s="195" t="str">
        <f>IF(ISBLANK(Tabulka46710141232[[#This Row],[start_č]]),"-",IF(ISERROR(VLOOKUP(CONCATENATE(G$2,"::",D$3,"::",D$4,"::",N$4,"::",Tabulka46710141232[[#This Row],[start_č]]),registrace[[ident pro výsledky]:[klub / město]],L$5,0)),"-",VLOOKUP(CONCATENATE(G$2,"::",D$3,"::",D$4,"::",N$4,"::",Tabulka46710141232[[#This Row],[start_č]]),registrace[[ident pro výsledky]:[klub / město]],L$5,0)))</f>
        <v>-</v>
      </c>
      <c r="M41" s="196" t="str">
        <f>IF(ISBLANK(Tabulka46710141232[[#This Row],[start_č]]),"-",IF(ISERROR(VLOOKUP(CONCATENATE(G$2,"::",D$3,"::",D$4,"::",N$4,"::",Tabulka46710141232[[#This Row],[start_č]]),registrace[[ident pro výsledky]:[klub / město]],M$5,0)),"-",VLOOKUP(CONCATENATE(G$2,"::",D$3,"::",D$4,"::",N$4,"::",Tabulka46710141232[[#This Row],[start_č]]),registrace[[ident pro výsledky]:[klub / město]],M$5,0)))</f>
        <v>-</v>
      </c>
      <c r="N41" s="281"/>
    </row>
  </sheetData>
  <sheetProtection password="C7B2" sheet="1" objects="1" scenarios="1" autoFilter="0"/>
  <pageMargins left="0" right="0" top="0" bottom="0" header="0.39370078740157483" footer="0"/>
  <pageSetup paperSize="9" fitToHeight="0" orientation="landscape" r:id="rId1"/>
  <headerFooter>
    <oddHeader>&amp;R&amp;G</oddHeader>
  </headerFooter>
  <drawing r:id="rId2"/>
  <legacyDrawingHF r:id="rId3"/>
  <tableParts count="2">
    <tablePart r:id="rId4"/>
    <tablePart r:id="rId5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P41"/>
  <sheetViews>
    <sheetView showGridLines="0" showRowColHeaders="0" workbookViewId="0">
      <selection activeCell="B5" sqref="B5"/>
    </sheetView>
  </sheetViews>
  <sheetFormatPr defaultColWidth="0" defaultRowHeight="11.25" x14ac:dyDescent="0.2"/>
  <cols>
    <col min="1" max="1" width="2.7109375" style="25" customWidth="1"/>
    <col min="2" max="2" width="4.7109375" style="25" customWidth="1"/>
    <col min="3" max="3" width="6.42578125" style="25" bestFit="1" customWidth="1"/>
    <col min="4" max="4" width="13.7109375" style="25" bestFit="1" customWidth="1"/>
    <col min="5" max="5" width="6" style="68" bestFit="1" customWidth="1"/>
    <col min="6" max="6" width="20.7109375" style="25" customWidth="1"/>
    <col min="7" max="7" width="8.5703125" style="25" bestFit="1" customWidth="1"/>
    <col min="8" max="8" width="5.7109375" style="25" customWidth="1"/>
    <col min="9" max="9" width="4.7109375" style="25" customWidth="1"/>
    <col min="10" max="10" width="6.42578125" style="25" bestFit="1" customWidth="1"/>
    <col min="11" max="11" width="13.7109375" style="25" bestFit="1" customWidth="1"/>
    <col min="12" max="12" width="6" style="68" bestFit="1" customWidth="1"/>
    <col min="13" max="13" width="20.7109375" style="25" customWidth="1"/>
    <col min="14" max="14" width="8.5703125" style="25" bestFit="1" customWidth="1"/>
    <col min="15" max="16" width="9.140625" style="25" customWidth="1"/>
    <col min="17" max="16384" width="9.140625" style="25" hidden="1"/>
  </cols>
  <sheetData>
    <row r="1" spans="2:14" x14ac:dyDescent="0.25">
      <c r="E1" s="25"/>
      <c r="L1" s="25"/>
    </row>
    <row r="2" spans="2:14" s="57" customFormat="1" ht="18.75" x14ac:dyDescent="0.25">
      <c r="B2" s="206" t="s">
        <v>965</v>
      </c>
      <c r="C2" s="58"/>
      <c r="D2" s="58"/>
      <c r="E2" s="58"/>
      <c r="F2" s="58"/>
      <c r="G2" s="207">
        <f>ÚVOD!rok</f>
        <v>2014</v>
      </c>
      <c r="I2" s="58"/>
      <c r="J2" s="58"/>
      <c r="K2" s="58"/>
      <c r="L2" s="58"/>
      <c r="M2" s="58"/>
      <c r="N2" s="202"/>
    </row>
    <row r="3" spans="2:14" s="70" customFormat="1" ht="12.75" x14ac:dyDescent="0.2">
      <c r="B3" s="60" t="s">
        <v>964</v>
      </c>
      <c r="C3" s="69"/>
      <c r="D3" s="60" t="s">
        <v>411</v>
      </c>
      <c r="E3" s="1"/>
      <c r="F3" s="62" t="s">
        <v>967</v>
      </c>
      <c r="G3" s="203">
        <v>1.7</v>
      </c>
      <c r="I3" s="60"/>
      <c r="J3" s="69"/>
      <c r="K3" s="60"/>
      <c r="L3" s="1"/>
      <c r="M3" s="62"/>
      <c r="N3" s="203"/>
    </row>
    <row r="4" spans="2:14" s="70" customFormat="1" ht="15.75" x14ac:dyDescent="0.2">
      <c r="B4" s="60" t="s">
        <v>962</v>
      </c>
      <c r="C4" s="69"/>
      <c r="D4" s="97" t="s">
        <v>402</v>
      </c>
      <c r="E4" s="61"/>
      <c r="F4" s="62" t="s">
        <v>963</v>
      </c>
      <c r="G4" s="201" t="s">
        <v>278</v>
      </c>
      <c r="I4" s="60"/>
      <c r="J4" s="69"/>
      <c r="K4" s="97"/>
      <c r="L4" s="61"/>
      <c r="M4" s="62" t="s">
        <v>963</v>
      </c>
      <c r="N4" s="201" t="s">
        <v>438</v>
      </c>
    </row>
    <row r="5" spans="2:14" x14ac:dyDescent="0.25">
      <c r="C5" s="74"/>
      <c r="D5" s="65">
        <v>5</v>
      </c>
      <c r="E5" s="65">
        <v>6</v>
      </c>
      <c r="F5" s="65">
        <v>7</v>
      </c>
      <c r="G5" s="74"/>
      <c r="J5" s="75"/>
      <c r="K5" s="65">
        <v>5</v>
      </c>
      <c r="L5" s="65">
        <v>6</v>
      </c>
      <c r="M5" s="65">
        <v>7</v>
      </c>
      <c r="N5" s="75"/>
    </row>
    <row r="6" spans="2:14" x14ac:dyDescent="0.25">
      <c r="B6" s="31" t="s">
        <v>403</v>
      </c>
      <c r="C6" s="31" t="s">
        <v>285</v>
      </c>
      <c r="D6" s="29" t="s">
        <v>961</v>
      </c>
      <c r="E6" s="31" t="s">
        <v>590</v>
      </c>
      <c r="F6" s="29" t="s">
        <v>84</v>
      </c>
      <c r="G6" s="31" t="s">
        <v>294</v>
      </c>
      <c r="I6" s="31" t="s">
        <v>403</v>
      </c>
      <c r="J6" s="31" t="s">
        <v>285</v>
      </c>
      <c r="K6" s="29" t="s">
        <v>961</v>
      </c>
      <c r="L6" s="31" t="s">
        <v>590</v>
      </c>
      <c r="M6" s="29" t="s">
        <v>84</v>
      </c>
      <c r="N6" s="31" t="s">
        <v>294</v>
      </c>
    </row>
    <row r="7" spans="2:14" ht="12.75" x14ac:dyDescent="0.25">
      <c r="B7" s="107">
        <v>1</v>
      </c>
      <c r="C7" s="109">
        <v>1</v>
      </c>
      <c r="D7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Kozlík Ladislav</v>
      </c>
      <c r="E7" s="32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1996</v>
      </c>
      <c r="F7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SK Čtyři Dvory České Budějovice</v>
      </c>
      <c r="G7" s="276">
        <v>4.6678240740740742E-3</v>
      </c>
      <c r="I7" s="30">
        <v>1</v>
      </c>
      <c r="J7" s="198">
        <v>7</v>
      </c>
      <c r="K7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Nekolová Dorota</v>
      </c>
      <c r="L7" s="32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1997</v>
      </c>
      <c r="M7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Frymburk</v>
      </c>
      <c r="N7" s="279">
        <v>3.4317129629629628E-3</v>
      </c>
    </row>
    <row r="8" spans="2:14" ht="12.75" x14ac:dyDescent="0.25">
      <c r="B8" s="107">
        <v>2</v>
      </c>
      <c r="C8" s="109"/>
      <c r="D8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8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8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8" s="276"/>
      <c r="I8" s="30">
        <v>2</v>
      </c>
      <c r="J8" s="198"/>
      <c r="K8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8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8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8" s="279"/>
    </row>
    <row r="9" spans="2:14" ht="12.75" x14ac:dyDescent="0.25">
      <c r="B9" s="107">
        <v>3</v>
      </c>
      <c r="C9" s="109"/>
      <c r="D9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9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9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9" s="276"/>
      <c r="I9" s="30">
        <v>3</v>
      </c>
      <c r="J9" s="198"/>
      <c r="K9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9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9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9" s="279"/>
    </row>
    <row r="10" spans="2:14" ht="12.75" x14ac:dyDescent="0.25">
      <c r="B10" s="107">
        <v>4</v>
      </c>
      <c r="C10" s="109"/>
      <c r="D10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10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10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10" s="276"/>
      <c r="I10" s="30">
        <v>4</v>
      </c>
      <c r="J10" s="198"/>
      <c r="K10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10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10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10" s="279"/>
    </row>
    <row r="11" spans="2:14" ht="12.75" x14ac:dyDescent="0.25">
      <c r="B11" s="107">
        <v>5</v>
      </c>
      <c r="C11" s="109"/>
      <c r="D11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11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11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11" s="276"/>
      <c r="I11" s="30">
        <v>5</v>
      </c>
      <c r="J11" s="198"/>
      <c r="K11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11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11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11" s="279"/>
    </row>
    <row r="12" spans="2:14" ht="12.75" x14ac:dyDescent="0.25">
      <c r="B12" s="107">
        <v>6</v>
      </c>
      <c r="C12" s="109"/>
      <c r="D12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12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12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12" s="276"/>
      <c r="I12" s="30">
        <v>6</v>
      </c>
      <c r="J12" s="198"/>
      <c r="K12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12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12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12" s="279"/>
    </row>
    <row r="13" spans="2:14" ht="12.75" x14ac:dyDescent="0.25">
      <c r="B13" s="107">
        <v>7</v>
      </c>
      <c r="C13" s="109"/>
      <c r="D13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13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13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13" s="276"/>
      <c r="I13" s="30">
        <v>7</v>
      </c>
      <c r="J13" s="198"/>
      <c r="K13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13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13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13" s="279"/>
    </row>
    <row r="14" spans="2:14" ht="12.75" x14ac:dyDescent="0.25">
      <c r="B14" s="107">
        <v>8</v>
      </c>
      <c r="C14" s="109"/>
      <c r="D14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14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14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14" s="276"/>
      <c r="I14" s="30">
        <v>8</v>
      </c>
      <c r="J14" s="198"/>
      <c r="K14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14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14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14" s="279"/>
    </row>
    <row r="15" spans="2:14" ht="12.75" x14ac:dyDescent="0.25">
      <c r="B15" s="107">
        <v>9</v>
      </c>
      <c r="C15" s="109"/>
      <c r="D15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15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15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15" s="276"/>
      <c r="I15" s="30">
        <v>9</v>
      </c>
      <c r="J15" s="198"/>
      <c r="K15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15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15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15" s="279"/>
    </row>
    <row r="16" spans="2:14" ht="12.75" x14ac:dyDescent="0.25">
      <c r="B16" s="107">
        <v>10</v>
      </c>
      <c r="C16" s="109"/>
      <c r="D16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16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16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16" s="276"/>
      <c r="I16" s="30">
        <v>10</v>
      </c>
      <c r="J16" s="198"/>
      <c r="K16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16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16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16" s="279"/>
    </row>
    <row r="17" spans="2:14" ht="12.75" x14ac:dyDescent="0.25">
      <c r="B17" s="107">
        <v>11</v>
      </c>
      <c r="C17" s="109"/>
      <c r="D17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17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17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17" s="276"/>
      <c r="I17" s="30">
        <v>11</v>
      </c>
      <c r="J17" s="198"/>
      <c r="K17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17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17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17" s="279"/>
    </row>
    <row r="18" spans="2:14" ht="12.75" x14ac:dyDescent="0.25">
      <c r="B18" s="107">
        <v>12</v>
      </c>
      <c r="C18" s="109"/>
      <c r="D18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18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18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18" s="276"/>
      <c r="I18" s="30">
        <v>12</v>
      </c>
      <c r="J18" s="198"/>
      <c r="K18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18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18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18" s="279"/>
    </row>
    <row r="19" spans="2:14" ht="12.75" x14ac:dyDescent="0.25">
      <c r="B19" s="107">
        <v>13</v>
      </c>
      <c r="C19" s="109"/>
      <c r="D19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19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19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19" s="276"/>
      <c r="I19" s="30">
        <v>13</v>
      </c>
      <c r="J19" s="198"/>
      <c r="K19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19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19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19" s="279"/>
    </row>
    <row r="20" spans="2:14" ht="12.75" x14ac:dyDescent="0.25">
      <c r="B20" s="107">
        <v>14</v>
      </c>
      <c r="C20" s="109"/>
      <c r="D20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20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20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20" s="276"/>
      <c r="I20" s="30">
        <v>14</v>
      </c>
      <c r="J20" s="198"/>
      <c r="K20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20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20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20" s="279"/>
    </row>
    <row r="21" spans="2:14" ht="12.75" x14ac:dyDescent="0.25">
      <c r="B21" s="107">
        <v>15</v>
      </c>
      <c r="C21" s="109"/>
      <c r="D21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21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21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21" s="276"/>
      <c r="I21" s="30">
        <v>15</v>
      </c>
      <c r="J21" s="198"/>
      <c r="K21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21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21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21" s="279"/>
    </row>
    <row r="22" spans="2:14" ht="12.75" x14ac:dyDescent="0.25">
      <c r="B22" s="108">
        <v>16</v>
      </c>
      <c r="C22" s="110"/>
      <c r="D22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22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22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22" s="277"/>
      <c r="I22" s="73">
        <v>16</v>
      </c>
      <c r="J22" s="199"/>
      <c r="K22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22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22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22" s="280"/>
    </row>
    <row r="23" spans="2:14" ht="12.75" x14ac:dyDescent="0.25">
      <c r="B23" s="108">
        <v>17</v>
      </c>
      <c r="C23" s="110"/>
      <c r="D23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23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23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23" s="277"/>
      <c r="I23" s="73">
        <v>17</v>
      </c>
      <c r="J23" s="199"/>
      <c r="K23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23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23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23" s="280"/>
    </row>
    <row r="24" spans="2:14" ht="12.75" x14ac:dyDescent="0.25">
      <c r="B24" s="108">
        <v>18</v>
      </c>
      <c r="C24" s="110"/>
      <c r="D24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24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24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24" s="277"/>
      <c r="I24" s="73">
        <v>18</v>
      </c>
      <c r="J24" s="199"/>
      <c r="K24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24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24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24" s="280"/>
    </row>
    <row r="25" spans="2:14" ht="12.75" x14ac:dyDescent="0.25">
      <c r="B25" s="108">
        <v>19</v>
      </c>
      <c r="C25" s="110"/>
      <c r="D25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25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25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25" s="277"/>
      <c r="I25" s="73">
        <v>19</v>
      </c>
      <c r="J25" s="199"/>
      <c r="K25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25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25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25" s="280"/>
    </row>
    <row r="26" spans="2:14" ht="12.75" x14ac:dyDescent="0.25">
      <c r="B26" s="108">
        <v>20</v>
      </c>
      <c r="C26" s="110"/>
      <c r="D26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26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26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26" s="277"/>
      <c r="I26" s="73">
        <v>20</v>
      </c>
      <c r="J26" s="199"/>
      <c r="K26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26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26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26" s="280"/>
    </row>
    <row r="27" spans="2:14" ht="12.75" x14ac:dyDescent="0.25">
      <c r="B27" s="108">
        <v>21</v>
      </c>
      <c r="C27" s="110"/>
      <c r="D27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27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27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27" s="277"/>
      <c r="I27" s="73">
        <v>21</v>
      </c>
      <c r="J27" s="199"/>
      <c r="K27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27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27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27" s="280"/>
    </row>
    <row r="28" spans="2:14" ht="12.75" x14ac:dyDescent="0.25">
      <c r="B28" s="108">
        <v>22</v>
      </c>
      <c r="C28" s="110"/>
      <c r="D28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28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28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28" s="277"/>
      <c r="I28" s="73">
        <v>22</v>
      </c>
      <c r="J28" s="199"/>
      <c r="K28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28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28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28" s="280"/>
    </row>
    <row r="29" spans="2:14" ht="12.75" x14ac:dyDescent="0.25">
      <c r="B29" s="108">
        <v>23</v>
      </c>
      <c r="C29" s="110"/>
      <c r="D29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29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29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29" s="277"/>
      <c r="I29" s="73">
        <v>23</v>
      </c>
      <c r="J29" s="199"/>
      <c r="K29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29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29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29" s="280"/>
    </row>
    <row r="30" spans="2:14" ht="12.75" x14ac:dyDescent="0.25">
      <c r="B30" s="108">
        <v>24</v>
      </c>
      <c r="C30" s="110"/>
      <c r="D30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30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30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30" s="277"/>
      <c r="I30" s="73">
        <v>24</v>
      </c>
      <c r="J30" s="199"/>
      <c r="K30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30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30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30" s="280"/>
    </row>
    <row r="31" spans="2:14" ht="12.75" x14ac:dyDescent="0.25">
      <c r="B31" s="108">
        <v>25</v>
      </c>
      <c r="C31" s="110"/>
      <c r="D31" s="6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31" s="32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31" s="67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31" s="277"/>
      <c r="I31" s="73">
        <v>25</v>
      </c>
      <c r="J31" s="199"/>
      <c r="K31" s="6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31" s="32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31" s="67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31" s="280"/>
    </row>
    <row r="32" spans="2:14" ht="12.75" x14ac:dyDescent="0.25">
      <c r="B32" s="192">
        <v>26</v>
      </c>
      <c r="C32" s="193"/>
      <c r="D32" s="19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32" s="195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32" s="196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32" s="278"/>
      <c r="I32" s="197">
        <v>26</v>
      </c>
      <c r="J32" s="200"/>
      <c r="K32" s="19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32" s="195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32" s="196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32" s="281"/>
    </row>
    <row r="33" spans="2:14" ht="12.75" x14ac:dyDescent="0.25">
      <c r="B33" s="192">
        <v>27</v>
      </c>
      <c r="C33" s="193"/>
      <c r="D33" s="19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33" s="195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33" s="196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33" s="278"/>
      <c r="I33" s="197">
        <v>27</v>
      </c>
      <c r="J33" s="200"/>
      <c r="K33" s="19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33" s="195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33" s="196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33" s="281"/>
    </row>
    <row r="34" spans="2:14" ht="12.75" x14ac:dyDescent="0.25">
      <c r="B34" s="192">
        <v>28</v>
      </c>
      <c r="C34" s="193"/>
      <c r="D34" s="19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34" s="195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34" s="196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34" s="278"/>
      <c r="I34" s="197">
        <v>28</v>
      </c>
      <c r="J34" s="200"/>
      <c r="K34" s="19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34" s="195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34" s="196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34" s="281"/>
    </row>
    <row r="35" spans="2:14" ht="12.75" x14ac:dyDescent="0.25">
      <c r="B35" s="192">
        <v>29</v>
      </c>
      <c r="C35" s="193"/>
      <c r="D35" s="19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35" s="195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35" s="196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35" s="278"/>
      <c r="I35" s="197">
        <v>29</v>
      </c>
      <c r="J35" s="200"/>
      <c r="K35" s="19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35" s="195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35" s="196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35" s="281"/>
    </row>
    <row r="36" spans="2:14" ht="12.75" x14ac:dyDescent="0.25">
      <c r="B36" s="192">
        <v>30</v>
      </c>
      <c r="C36" s="193"/>
      <c r="D36" s="19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36" s="195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36" s="196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36" s="278"/>
      <c r="I36" s="197">
        <v>30</v>
      </c>
      <c r="J36" s="200"/>
      <c r="K36" s="19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36" s="195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36" s="196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36" s="281"/>
    </row>
    <row r="37" spans="2:14" ht="12.75" x14ac:dyDescent="0.25">
      <c r="B37" s="192">
        <v>31</v>
      </c>
      <c r="C37" s="193"/>
      <c r="D37" s="19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37" s="195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37" s="196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37" s="278"/>
      <c r="I37" s="197">
        <v>31</v>
      </c>
      <c r="J37" s="200"/>
      <c r="K37" s="19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37" s="195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37" s="196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37" s="281"/>
    </row>
    <row r="38" spans="2:14" ht="12.75" x14ac:dyDescent="0.25">
      <c r="B38" s="192">
        <v>32</v>
      </c>
      <c r="C38" s="193"/>
      <c r="D38" s="19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38" s="195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38" s="196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38" s="278"/>
      <c r="I38" s="197">
        <v>32</v>
      </c>
      <c r="J38" s="200"/>
      <c r="K38" s="19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38" s="195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38" s="196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38" s="281"/>
    </row>
    <row r="39" spans="2:14" ht="12.75" x14ac:dyDescent="0.25">
      <c r="B39" s="192">
        <v>33</v>
      </c>
      <c r="C39" s="193"/>
      <c r="D39" s="19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39" s="195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39" s="196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39" s="278"/>
      <c r="I39" s="197">
        <v>33</v>
      </c>
      <c r="J39" s="200"/>
      <c r="K39" s="19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39" s="195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39" s="196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39" s="281"/>
    </row>
    <row r="40" spans="2:14" ht="12.75" x14ac:dyDescent="0.25">
      <c r="B40" s="192">
        <v>34</v>
      </c>
      <c r="C40" s="193"/>
      <c r="D40" s="19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40" s="195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40" s="196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40" s="278"/>
      <c r="I40" s="197">
        <v>34</v>
      </c>
      <c r="J40" s="200"/>
      <c r="K40" s="19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40" s="195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40" s="196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40" s="281"/>
    </row>
    <row r="41" spans="2:14" ht="12.75" x14ac:dyDescent="0.25">
      <c r="B41" s="192">
        <v>35</v>
      </c>
      <c r="C41" s="193"/>
      <c r="D41" s="194" t="str">
        <f>IF(ISBLANK(Tabulka469131133[[#This Row],[start_č]]),"-",IF(ISERROR(VLOOKUP(CONCATENATE(G$2,"::",D$3,"::",D$4,"::",G$4,"::",Tabulka469131133[[#This Row],[start_č]]),registrace[[ident pro výsledky]:[klub / město]],D$5,0)),"-",VLOOKUP(CONCATENATE(G$2,"::",D$3,"::",D$4,"::",G$4,"::",Tabulka469131133[[#This Row],[start_č]]),registrace[[ident pro výsledky]:[klub / město]],D$5,0)))</f>
        <v>-</v>
      </c>
      <c r="E41" s="195" t="str">
        <f>IF(ISBLANK(Tabulka469131133[[#This Row],[start_č]]),"-",IF(ISERROR(VLOOKUP(CONCATENATE(G$2,"::",D$3,"::",D$4,"::",G$4,"::",Tabulka469131133[[#This Row],[start_č]]),registrace[[ident pro výsledky]:[klub / město]],E$5,0)),"-",VLOOKUP(CONCATENATE(G$2,"::",D$3,"::",D$4,"::",G$4,"::",Tabulka469131133[[#This Row],[start_č]]),registrace[[ident pro výsledky]:[klub / město]],E$5,0)))</f>
        <v>-</v>
      </c>
      <c r="F41" s="196" t="str">
        <f>IF(ISBLANK(Tabulka469131133[[#This Row],[start_č]]),"-",IF(ISERROR(VLOOKUP(CONCATENATE(G$2,"::",D$3,"::",D$4,"::",G$4,"::",Tabulka469131133[[#This Row],[start_č]]),registrace[[ident pro výsledky]:[klub / město]],F$5,0)),"-",VLOOKUP(CONCATENATE(G$2,"::",D$3,"::",D$4,"::",G$4,"::",Tabulka469131133[[#This Row],[start_č]]),registrace[[ident pro výsledky]:[klub / město]],F$5,0)))</f>
        <v>-</v>
      </c>
      <c r="G41" s="278"/>
      <c r="I41" s="197">
        <v>35</v>
      </c>
      <c r="J41" s="200"/>
      <c r="K41" s="194" t="str">
        <f>IF(ISBLANK(Tabulka46710141234[[#This Row],[start_č]]),"-",IF(ISERROR(VLOOKUP(CONCATENATE(G$2,"::",D$3,"::",D$4,"::",N$4,"::",Tabulka46710141234[[#This Row],[start_č]]),registrace[[ident pro výsledky]:[klub / město]],K$5,0)),"-",VLOOKUP(CONCATENATE(G$2,"::",D$3,"::",D$4,"::",N$4,"::",Tabulka46710141234[[#This Row],[start_č]]),registrace[[ident pro výsledky]:[klub / město]],K$5,0)))</f>
        <v>-</v>
      </c>
      <c r="L41" s="195" t="str">
        <f>IF(ISBLANK(Tabulka46710141234[[#This Row],[start_č]]),"-",IF(ISERROR(VLOOKUP(CONCATENATE(G$2,"::",D$3,"::",D$4,"::",N$4,"::",Tabulka46710141234[[#This Row],[start_č]]),registrace[[ident pro výsledky]:[klub / město]],L$5,0)),"-",VLOOKUP(CONCATENATE(G$2,"::",D$3,"::",D$4,"::",N$4,"::",Tabulka46710141234[[#This Row],[start_č]]),registrace[[ident pro výsledky]:[klub / město]],L$5,0)))</f>
        <v>-</v>
      </c>
      <c r="M41" s="196" t="str">
        <f>IF(ISBLANK(Tabulka46710141234[[#This Row],[start_č]]),"-",IF(ISERROR(VLOOKUP(CONCATENATE(G$2,"::",D$3,"::",D$4,"::",N$4,"::",Tabulka46710141234[[#This Row],[start_č]]),registrace[[ident pro výsledky]:[klub / město]],M$5,0)),"-",VLOOKUP(CONCATENATE(G$2,"::",D$3,"::",D$4,"::",N$4,"::",Tabulka46710141234[[#This Row],[start_č]]),registrace[[ident pro výsledky]:[klub / město]],M$5,0)))</f>
        <v>-</v>
      </c>
      <c r="N41" s="281"/>
    </row>
  </sheetData>
  <sheetProtection password="C7B2" sheet="1" objects="1" scenarios="1" autoFilter="0"/>
  <pageMargins left="0" right="0" top="0" bottom="0" header="0.39370078740157483" footer="0"/>
  <pageSetup paperSize="9" fitToHeight="0" orientation="landscape" r:id="rId1"/>
  <headerFooter>
    <oddHeader>&amp;R&amp;G</oddHeader>
  </headerFooter>
  <drawing r:id="rId2"/>
  <legacyDrawingHF r:id="rId3"/>
  <tableParts count="2">
    <tablePart r:id="rId4"/>
    <tablePart r:id="rId5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X205"/>
  <sheetViews>
    <sheetView showGridLines="0" showRowColHeaders="0" workbookViewId="0">
      <pane ySplit="5" topLeftCell="A6" activePane="bottomLeft" state="frozen"/>
      <selection pane="bottomLeft" activeCell="B5" sqref="B5"/>
    </sheetView>
  </sheetViews>
  <sheetFormatPr defaultColWidth="0" defaultRowHeight="11.25" x14ac:dyDescent="0.2"/>
  <cols>
    <col min="1" max="1" width="2.7109375" style="25" customWidth="1"/>
    <col min="2" max="2" width="4.7109375" style="25" customWidth="1"/>
    <col min="3" max="3" width="5.42578125" style="25" bestFit="1" customWidth="1"/>
    <col min="4" max="4" width="15.28515625" style="25" bestFit="1" customWidth="1"/>
    <col min="5" max="5" width="6" style="68" bestFit="1" customWidth="1"/>
    <col min="6" max="6" width="24.5703125" style="25" bestFit="1" customWidth="1"/>
    <col min="7" max="7" width="10.7109375" style="25" customWidth="1"/>
    <col min="8" max="8" width="3.5703125" style="25" bestFit="1" customWidth="1"/>
    <col min="9" max="9" width="3" style="25" bestFit="1" customWidth="1"/>
    <col min="10" max="10" width="5.28515625" style="25" bestFit="1" customWidth="1"/>
    <col min="11" max="11" width="2.28515625" style="232" hidden="1" customWidth="1"/>
    <col min="12" max="12" width="5.140625" style="232" hidden="1" customWidth="1"/>
    <col min="13" max="13" width="4.28515625" style="232" hidden="1" customWidth="1"/>
    <col min="14" max="14" width="3.7109375" style="232" hidden="1" customWidth="1"/>
    <col min="15" max="15" width="6.42578125" style="232" hidden="1" customWidth="1"/>
    <col min="16" max="16" width="6.28515625" style="232" hidden="1" customWidth="1"/>
    <col min="17" max="17" width="9.140625" style="25" customWidth="1"/>
    <col min="18" max="24" width="0" style="25" hidden="1" customWidth="1"/>
    <col min="25" max="16384" width="9.140625" style="25" hidden="1"/>
  </cols>
  <sheetData>
    <row r="1" spans="2:16" x14ac:dyDescent="0.25">
      <c r="E1" s="25"/>
    </row>
    <row r="2" spans="2:16" s="57" customFormat="1" ht="18.75" x14ac:dyDescent="0.25">
      <c r="B2" s="206" t="s">
        <v>965</v>
      </c>
      <c r="C2" s="58"/>
      <c r="D2" s="58"/>
      <c r="E2" s="58"/>
      <c r="F2" s="58"/>
      <c r="G2" s="217">
        <f>ÚVOD!rok</f>
        <v>2014</v>
      </c>
      <c r="K2" s="233"/>
      <c r="L2" s="233"/>
      <c r="M2" s="233"/>
      <c r="N2" s="233"/>
      <c r="O2" s="233"/>
      <c r="P2" s="233"/>
    </row>
    <row r="3" spans="2:16" s="70" customFormat="1" ht="15.75" x14ac:dyDescent="0.25">
      <c r="B3" s="216" t="s">
        <v>1025</v>
      </c>
      <c r="C3" s="69"/>
      <c r="E3" s="272">
        <v>15.4</v>
      </c>
      <c r="F3" s="272"/>
      <c r="K3" s="234"/>
      <c r="L3" s="234"/>
      <c r="M3" s="234"/>
      <c r="N3" s="234"/>
      <c r="O3" s="234"/>
      <c r="P3" s="234"/>
    </row>
    <row r="4" spans="2:16" x14ac:dyDescent="0.25">
      <c r="C4" s="74"/>
      <c r="D4" s="65">
        <v>5</v>
      </c>
      <c r="E4" s="65">
        <v>6</v>
      </c>
      <c r="F4" s="65">
        <v>7</v>
      </c>
      <c r="G4" s="74"/>
      <c r="H4" s="65">
        <v>8</v>
      </c>
      <c r="I4" s="65">
        <v>9</v>
      </c>
      <c r="J4" s="243" t="s">
        <v>1094</v>
      </c>
      <c r="L4" s="242" t="s">
        <v>283</v>
      </c>
      <c r="M4" s="242" t="s">
        <v>283</v>
      </c>
      <c r="N4" s="242" t="s">
        <v>283</v>
      </c>
      <c r="O4" s="242" t="s">
        <v>283</v>
      </c>
      <c r="P4" s="242" t="s">
        <v>283</v>
      </c>
    </row>
    <row r="5" spans="2:16" x14ac:dyDescent="0.25">
      <c r="B5" s="31" t="s">
        <v>403</v>
      </c>
      <c r="C5" s="31" t="s">
        <v>285</v>
      </c>
      <c r="D5" s="29" t="s">
        <v>1090</v>
      </c>
      <c r="E5" s="31" t="s">
        <v>590</v>
      </c>
      <c r="F5" s="29" t="s">
        <v>84</v>
      </c>
      <c r="G5" s="31" t="s">
        <v>294</v>
      </c>
      <c r="H5" s="31" t="s">
        <v>83</v>
      </c>
      <c r="I5" s="31" t="s">
        <v>291</v>
      </c>
      <c r="J5" s="214" t="s">
        <v>1095</v>
      </c>
      <c r="K5" s="235" t="s">
        <v>1088</v>
      </c>
      <c r="L5" s="236" t="s">
        <v>1091</v>
      </c>
      <c r="M5" s="236" t="s">
        <v>1092</v>
      </c>
      <c r="N5" s="236" t="s">
        <v>1093</v>
      </c>
      <c r="O5" s="236" t="s">
        <v>1096</v>
      </c>
      <c r="P5" s="236" t="s">
        <v>1097</v>
      </c>
    </row>
    <row r="6" spans="2:16" ht="12.75" x14ac:dyDescent="0.25">
      <c r="B6" s="107">
        <v>1</v>
      </c>
      <c r="C6" s="209">
        <v>63</v>
      </c>
      <c r="D6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Hron Jan</v>
      </c>
      <c r="E6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1981</v>
      </c>
      <c r="F6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ŠuTri Prachatice</v>
      </c>
      <c r="G6" s="273">
        <v>3.9096064814814813E-2</v>
      </c>
      <c r="H6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6" s="215">
        <f>COUNTIFS($H$6:H6,H6,$I$6:I6,I6)</f>
        <v>1</v>
      </c>
      <c r="K6" s="237"/>
      <c r="L6" s="238" t="str">
        <f>IF(COUNTIFS(jbp_bezci!C:C,2014,jbp_bezci!D:D,D6,jbp_bezci!E:E,E6)=1,"ano",IF(COUNTIFS(jbp_bezci!C:C,2014,jbp_bezci!D:D,D6,jbp_bezci!E:E,E6)=0,"ne","???"))</f>
        <v>ne</v>
      </c>
      <c r="M6" s="238" t="str">
        <f>Tabulka469131135[[#This Row],[m/ž]]</f>
        <v>M</v>
      </c>
      <c r="N6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6" s="238" t="str">
        <f>IF(Tabulka469131135[[#This Row],[2014*]]="ano",COUNTIF(Tabulka469131135[2014*],Tabulka469131135[[#This Row],[2014*]])-COUNTIF($L$6:L6,L6)+1,"-")</f>
        <v>-</v>
      </c>
      <c r="P6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Row],[2014*]])-COUNTIFS($H$6:H6,H6,$N$6:N6,N6,$L$6:L6,L6)+1,"-")</f>
        <v>-</v>
      </c>
    </row>
    <row r="7" spans="2:16" ht="12.75" x14ac:dyDescent="0.25">
      <c r="B7" s="107">
        <v>2</v>
      </c>
      <c r="C7" s="209">
        <v>69</v>
      </c>
      <c r="D7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Beshir Ervin</v>
      </c>
      <c r="E7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1967</v>
      </c>
      <c r="F7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Adidas Team</v>
      </c>
      <c r="G7" s="273">
        <v>3.9171296296296294E-2</v>
      </c>
      <c r="H7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7" s="215">
        <f>COUNTIFS($H$6:H7,H7,$I$6:I7,I7)</f>
        <v>1</v>
      </c>
      <c r="K7" s="239"/>
      <c r="L7" s="238" t="str">
        <f>IF(COUNTIFS(jbp_bezci!C:C,2014,jbp_bezci!D:D,D7,jbp_bezci!E:E,E7)=1,"ano",IF(COUNTIFS(jbp_bezci!C:C,2014,jbp_bezci!D:D,D7,jbp_bezci!E:E,E7)=0,"ne","???"))</f>
        <v>ne</v>
      </c>
      <c r="M7" s="238" t="str">
        <f>Tabulka469131135[[#This Row],[m/ž]]</f>
        <v>M</v>
      </c>
      <c r="N7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7" s="238" t="str">
        <f>IF(Tabulka469131135[[#This Row],[2014*]]="ano",COUNTIF(Tabulka469131135[2014*],Tabulka469131135[[#This Row],[2014*]])-COUNTIF($L$6:L7,L7)+1,"-")</f>
        <v>-</v>
      </c>
      <c r="P7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Row],[2014*]])-COUNTIFS($H$6:H7,H7,$N$6:N7,N7,$L$6:L7,L7)+1,"-")</f>
        <v>-</v>
      </c>
    </row>
    <row r="8" spans="2:16" ht="12.75" x14ac:dyDescent="0.25">
      <c r="B8" s="107">
        <v>3</v>
      </c>
      <c r="C8" s="209">
        <v>46</v>
      </c>
      <c r="D8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Budil Roman</v>
      </c>
      <c r="E8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1969</v>
      </c>
      <c r="F8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Atletika Písek</v>
      </c>
      <c r="G8" s="273">
        <v>3.9495370370370368E-2</v>
      </c>
      <c r="H8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8" s="215">
        <f>COUNTIFS($H$6:H8,H8,$I$6:I8,I8)</f>
        <v>2</v>
      </c>
      <c r="K8" s="239"/>
      <c r="L8" s="238" t="str">
        <f>IF(COUNTIFS(jbp_bezci!C:C,2014,jbp_bezci!D:D,D8,jbp_bezci!E:E,E8)=1,"ano",IF(COUNTIFS(jbp_bezci!C:C,2014,jbp_bezci!D:D,D8,jbp_bezci!E:E,E8)=0,"ne","???"))</f>
        <v>ne</v>
      </c>
      <c r="M8" s="238" t="str">
        <f>Tabulka469131135[[#This Row],[m/ž]]</f>
        <v>M</v>
      </c>
      <c r="N8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8" s="238" t="str">
        <f>IF(Tabulka469131135[[#This Row],[2014*]]="ano",COUNTIF(Tabulka469131135[2014*],Tabulka469131135[[#This Row],[2014*]])-COUNTIF($L$6:L8,L8)+1,"-")</f>
        <v>-</v>
      </c>
      <c r="P8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Row],[2014*]])-COUNTIFS($H$6:H8,H8,$N$6:N8,N8,$L$6:L8,L8)+1,"-")</f>
        <v>-</v>
      </c>
    </row>
    <row r="9" spans="2:16" ht="12.75" x14ac:dyDescent="0.25">
      <c r="B9" s="107">
        <v>4</v>
      </c>
      <c r="C9" s="209">
        <v>39</v>
      </c>
      <c r="D9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Rybka Vojtěch</v>
      </c>
      <c r="E9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1996</v>
      </c>
      <c r="F9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FbC Štíři České Budějovice</v>
      </c>
      <c r="G9" s="273">
        <v>4.0837962962962958E-2</v>
      </c>
      <c r="H9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9" s="215">
        <f>COUNTIFS($H$6:H9,H9,$I$6:I9,I9)</f>
        <v>2</v>
      </c>
      <c r="K9" s="239"/>
      <c r="L9" s="238" t="str">
        <f>IF(COUNTIFS(jbp_bezci!C:C,2014,jbp_bezci!D:D,D9,jbp_bezci!E:E,E9)=1,"ano",IF(COUNTIFS(jbp_bezci!C:C,2014,jbp_bezci!D:D,D9,jbp_bezci!E:E,E9)=0,"ne","???"))</f>
        <v>ne</v>
      </c>
      <c r="M9" s="238" t="str">
        <f>Tabulka469131135[[#This Row],[m/ž]]</f>
        <v>M</v>
      </c>
      <c r="N9" s="238" t="str">
        <f>IF(Tabulka469131135[[#This Row],[příjmení a jméno]]="-","-",VLOOKUP(CONCATENATE($G$2,"::",$B$3,"::",Tabulka469131135[[#This Row],[m/ž]],"::",$G$2-Tabulka469131135[[#This Row],[roč_nar]]),kategorie[],9,0))</f>
        <v>Jun</v>
      </c>
      <c r="O9" s="238" t="str">
        <f>IF(Tabulka469131135[[#This Row],[2014*]]="ano",COUNTIF(Tabulka469131135[2014*],Tabulka469131135[[#This Row],[2014*]])-COUNTIF($L$6:L9,L9)+1,"-")</f>
        <v>-</v>
      </c>
      <c r="P9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Row],[2014*]])-COUNTIFS($H$6:H9,H9,$N$6:N9,N9,$L$6:L9,L9)+1,"-")</f>
        <v>-</v>
      </c>
    </row>
    <row r="10" spans="2:16" ht="12.75" x14ac:dyDescent="0.25">
      <c r="B10" s="107">
        <v>5</v>
      </c>
      <c r="C10" s="209">
        <v>28</v>
      </c>
      <c r="D10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Stejskal Ladislav</v>
      </c>
      <c r="E10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10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TC Dvořák České Budějovice</v>
      </c>
      <c r="G10" s="273">
        <v>4.1584490740740741E-2</v>
      </c>
      <c r="H10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10" s="215">
        <f>COUNTIFS($H$6:H10,H10,$I$6:I10,I10)</f>
        <v>3</v>
      </c>
      <c r="K10" s="239"/>
      <c r="L10" s="238" t="str">
        <f>IF(COUNTIFS(jbp_bezci!C:C,2014,jbp_bezci!D:D,D10,jbp_bezci!E:E,E10)=1,"ano",IF(COUNTIFS(jbp_bezci!C:C,2014,jbp_bezci!D:D,D10,jbp_bezci!E:E,E10)=0,"ne","???"))</f>
        <v>ano</v>
      </c>
      <c r="M10" s="238" t="str">
        <f>Tabulka469131135[[#This Row],[m/ž]]</f>
        <v>M</v>
      </c>
      <c r="N10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10" s="238">
        <f>IF(Tabulka469131135[[#This Row],[2014*]]="ano",COUNTIF(Tabulka469131135[2014*],Tabulka469131135[[#This Row],[2014*]])-COUNTIF($L$6:L10,L10)+1,"-")</f>
        <v>52</v>
      </c>
      <c r="P10" s="238">
        <f>IF(Tabulka469131135[[#This Row],[2014*]]="ano",COUNTIFS(Tabulka469131135[m/ž],Tabulka469131135[[#This Row],[m/ž]],Tabulka469131135[kat*],Tabulka469131135[[#This Row],[kat*]],Tabulka469131135[2014*],Tabulka469131135[[#This Row],[2014*]])-COUNTIFS($H$6:H10,H10,$N$6:N10,N10,$L$6:L10,L10)+1,"-")</f>
        <v>12</v>
      </c>
    </row>
    <row r="11" spans="2:16" ht="12.75" x14ac:dyDescent="0.25">
      <c r="B11" s="107">
        <v>6</v>
      </c>
      <c r="C11" s="209">
        <v>1</v>
      </c>
      <c r="D11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Habara Jaromír</v>
      </c>
      <c r="E11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1974</v>
      </c>
      <c r="F11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Loko Veselí nad Lužnicí</v>
      </c>
      <c r="G11" s="273">
        <v>4.1690972222222226E-2</v>
      </c>
      <c r="H11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1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11" s="215">
        <f>COUNTIFS($H$6:H11,H11,$I$6:I11,I11)</f>
        <v>3</v>
      </c>
      <c r="K11" s="239"/>
      <c r="L11" s="238" t="str">
        <f>IF(COUNTIFS(jbp_bezci!C:C,2014,jbp_bezci!D:D,D11,jbp_bezci!E:E,E11)=1,"ano",IF(COUNTIFS(jbp_bezci!C:C,2014,jbp_bezci!D:D,D11,jbp_bezci!E:E,E11)=0,"ne","???"))</f>
        <v>ano</v>
      </c>
      <c r="M11" s="238" t="str">
        <f>Tabulka469131135[[#This Row],[m/ž]]</f>
        <v>M</v>
      </c>
      <c r="N11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11" s="238">
        <f>IF(Tabulka469131135[[#This Row],[2014*]]="ano",COUNTIF(Tabulka469131135[2014*],Tabulka469131135[[#This Row],[2014*]])-COUNTIF($L$6:L11,L11)+1,"-")</f>
        <v>51</v>
      </c>
      <c r="P11" s="238">
        <f>IF(Tabulka469131135[[#This Row],[2014*]]="ano",COUNTIFS(Tabulka469131135[m/ž],Tabulka469131135[[#This Row],[m/ž]],Tabulka469131135[kat*],Tabulka469131135[[#This Row],[kat*]],Tabulka469131135[2014*],Tabulka469131135[[#This Row],[2014*]])-COUNTIFS($H$6:H11,H11,$N$6:N11,N11,$L$6:L11,L11)+1,"-")</f>
        <v>17</v>
      </c>
    </row>
    <row r="12" spans="2:16" ht="12.75" x14ac:dyDescent="0.25">
      <c r="B12" s="107">
        <v>7</v>
      </c>
      <c r="C12" s="209">
        <v>7</v>
      </c>
      <c r="D12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Diviš Jiří</v>
      </c>
      <c r="E12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12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Cykloextra Canonndale Team</v>
      </c>
      <c r="G12" s="273">
        <v>4.1694444444444444E-2</v>
      </c>
      <c r="H12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2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12" s="215">
        <f>COUNTIFS($H$6:H12,H12,$I$6:I12,I12)</f>
        <v>4</v>
      </c>
      <c r="K12" s="239"/>
      <c r="L12" s="238" t="str">
        <f>IF(COUNTIFS(jbp_bezci!C:C,2014,jbp_bezci!D:D,D12,jbp_bezci!E:E,E12)=1,"ano",IF(COUNTIFS(jbp_bezci!C:C,2014,jbp_bezci!D:D,D12,jbp_bezci!E:E,E12)=0,"ne","???"))</f>
        <v>ne</v>
      </c>
      <c r="M12" s="238" t="str">
        <f>Tabulka469131135[[#This Row],[m/ž]]</f>
        <v>M</v>
      </c>
      <c r="N12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12" s="238" t="str">
        <f>IF(Tabulka469131135[[#This Row],[2014*]]="ano",COUNTIF(Tabulka469131135[2014*],Tabulka469131135[[#This Row],[2014*]])-COUNTIF($L$6:L12,L12)+1,"-")</f>
        <v>-</v>
      </c>
      <c r="P12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Row],[2014*]])-COUNTIFS($H$6:H12,H12,$N$6:N12,N12,$L$6:L12,L12)+1,"-")</f>
        <v>-</v>
      </c>
    </row>
    <row r="13" spans="2:16" ht="12.75" x14ac:dyDescent="0.25">
      <c r="B13" s="107">
        <v>8</v>
      </c>
      <c r="C13" s="209">
        <v>47</v>
      </c>
      <c r="D13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Rodina Bohuslav</v>
      </c>
      <c r="E13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1959</v>
      </c>
      <c r="F13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Atletika Písek</v>
      </c>
      <c r="G13" s="273">
        <v>4.246875E-2</v>
      </c>
      <c r="H13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3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C</v>
      </c>
      <c r="J13" s="215">
        <f>COUNTIFS($H$6:H13,H13,$I$6:I13,I13)</f>
        <v>1</v>
      </c>
      <c r="K13" s="239"/>
      <c r="L13" s="238" t="str">
        <f>IF(COUNTIFS(jbp_bezci!C:C,2014,jbp_bezci!D:D,D13,jbp_bezci!E:E,E13)=1,"ano",IF(COUNTIFS(jbp_bezci!C:C,2014,jbp_bezci!D:D,D13,jbp_bezci!E:E,E13)=0,"ne","???"))</f>
        <v>ano</v>
      </c>
      <c r="M13" s="238" t="str">
        <f>Tabulka469131135[[#This Row],[m/ž]]</f>
        <v>M</v>
      </c>
      <c r="N13" s="238" t="str">
        <f>IF(Tabulka469131135[[#This Row],[příjmení a jméno]]="-","-",VLOOKUP(CONCATENATE($G$2,"::",$B$3,"::",Tabulka469131135[[#This Row],[m/ž]],"::",$G$2-Tabulka469131135[[#This Row],[roč_nar]]),kategorie[],9,0))</f>
        <v>C</v>
      </c>
      <c r="O13" s="238">
        <f>IF(Tabulka469131135[[#This Row],[2014*]]="ano",COUNTIF(Tabulka469131135[2014*],Tabulka469131135[[#This Row],[2014*]])-COUNTIF($L$6:L13,L13)+1,"-")</f>
        <v>50</v>
      </c>
      <c r="P13" s="238">
        <f>IF(Tabulka469131135[[#This Row],[2014*]]="ano",COUNTIFS(Tabulka469131135[m/ž],Tabulka469131135[[#This Row],[m/ž]],Tabulka469131135[kat*],Tabulka469131135[[#This Row],[kat*]],Tabulka469131135[2014*],Tabulka469131135[[#This Row],[2014*]])-COUNTIFS($H$6:H13,H13,$N$6:N13,N13,$L$6:L13,L13)+1,"-")</f>
        <v>7</v>
      </c>
    </row>
    <row r="14" spans="2:16" ht="12.75" x14ac:dyDescent="0.25">
      <c r="B14" s="107">
        <v>9</v>
      </c>
      <c r="C14" s="209">
        <v>97</v>
      </c>
      <c r="D14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Petrou Jan</v>
      </c>
      <c r="E14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1964</v>
      </c>
      <c r="F14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SKI Velešín</v>
      </c>
      <c r="G14" s="273">
        <v>4.2510416666666669E-2</v>
      </c>
      <c r="H14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4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C</v>
      </c>
      <c r="J14" s="215">
        <f>COUNTIFS($H$6:H14,H14,$I$6:I14,I14)</f>
        <v>2</v>
      </c>
      <c r="K14" s="239"/>
      <c r="L14" s="238" t="str">
        <f>IF(COUNTIFS(jbp_bezci!C:C,2014,jbp_bezci!D:D,D14,jbp_bezci!E:E,E14)=1,"ano",IF(COUNTIFS(jbp_bezci!C:C,2014,jbp_bezci!D:D,D14,jbp_bezci!E:E,E14)=0,"ne","???"))</f>
        <v>ne</v>
      </c>
      <c r="M14" s="238" t="str">
        <f>Tabulka469131135[[#This Row],[m/ž]]</f>
        <v>M</v>
      </c>
      <c r="N14" s="238" t="str">
        <f>IF(Tabulka469131135[[#This Row],[příjmení a jméno]]="-","-",VLOOKUP(CONCATENATE($G$2,"::",$B$3,"::",Tabulka469131135[[#This Row],[m/ž]],"::",$G$2-Tabulka469131135[[#This Row],[roč_nar]]),kategorie[],9,0))</f>
        <v>C</v>
      </c>
      <c r="O14" s="238" t="str">
        <f>IF(Tabulka469131135[[#This Row],[2014*]]="ano",COUNTIF(Tabulka469131135[2014*],Tabulka469131135[[#This Row],[2014*]])-COUNTIF($L$6:L14,L14)+1,"-")</f>
        <v>-</v>
      </c>
      <c r="P14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Row],[2014*]])-COUNTIFS($H$6:H14,H14,$N$6:N14,N14,$L$6:L14,L14)+1,"-")</f>
        <v>-</v>
      </c>
    </row>
    <row r="15" spans="2:16" ht="12.75" x14ac:dyDescent="0.25">
      <c r="B15" s="107">
        <v>10</v>
      </c>
      <c r="C15" s="209">
        <v>78</v>
      </c>
      <c r="D15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Nový Lukáš</v>
      </c>
      <c r="E15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15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Dubné</v>
      </c>
      <c r="G15" s="273">
        <v>4.3291666666666666E-2</v>
      </c>
      <c r="H15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5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15" s="215">
        <f>COUNTIFS($H$6:H15,H15,$I$6:I15,I15)</f>
        <v>5</v>
      </c>
      <c r="K15" s="239"/>
      <c r="L15" s="238" t="str">
        <f>IF(COUNTIFS(jbp_bezci!C:C,2014,jbp_bezci!D:D,D15,jbp_bezci!E:E,E15)=1,"ano",IF(COUNTIFS(jbp_bezci!C:C,2014,jbp_bezci!D:D,D15,jbp_bezci!E:E,E15)=0,"ne","???"))</f>
        <v>ne</v>
      </c>
      <c r="M15" s="238" t="str">
        <f>Tabulka469131135[[#This Row],[m/ž]]</f>
        <v>M</v>
      </c>
      <c r="N15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15" s="238" t="str">
        <f>IF(Tabulka469131135[[#This Row],[2014*]]="ano",COUNTIF(Tabulka469131135[2014*],Tabulka469131135[[#This Row],[2014*]])-COUNTIF($L$6:L15,L15)+1,"-")</f>
        <v>-</v>
      </c>
      <c r="P15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Row],[2014*]])-COUNTIFS($H$6:H15,H15,$N$6:N15,N15,$L$6:L15,L15)+1,"-")</f>
        <v>-</v>
      </c>
    </row>
    <row r="16" spans="2:16" ht="12.75" x14ac:dyDescent="0.25">
      <c r="B16" s="107">
        <v>11</v>
      </c>
      <c r="C16" s="209">
        <v>87</v>
      </c>
      <c r="D16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Lácha Pavel</v>
      </c>
      <c r="E16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1969</v>
      </c>
      <c r="F16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BH Triatlon České Budějovice</v>
      </c>
      <c r="G16" s="273">
        <v>4.3505787037037037E-2</v>
      </c>
      <c r="H16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6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16" s="215">
        <f>COUNTIFS($H$6:H16,H16,$I$6:I16,I16)</f>
        <v>4</v>
      </c>
      <c r="K16" s="239"/>
      <c r="L16" s="238" t="str">
        <f>IF(COUNTIFS(jbp_bezci!C:C,2014,jbp_bezci!D:D,D16,jbp_bezci!E:E,E16)=1,"ano",IF(COUNTIFS(jbp_bezci!C:C,2014,jbp_bezci!D:D,D16,jbp_bezci!E:E,E16)=0,"ne","???"))</f>
        <v>ano</v>
      </c>
      <c r="M16" s="238" t="str">
        <f>Tabulka469131135[[#This Row],[m/ž]]</f>
        <v>M</v>
      </c>
      <c r="N16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16" s="238">
        <f>IF(Tabulka469131135[[#This Row],[2014*]]="ano",COUNTIF(Tabulka469131135[2014*],Tabulka469131135[[#This Row],[2014*]])-COUNTIF($L$6:L16,L16)+1,"-")</f>
        <v>49</v>
      </c>
      <c r="P16" s="238">
        <f>IF(Tabulka469131135[[#This Row],[2014*]]="ano",COUNTIFS(Tabulka469131135[m/ž],Tabulka469131135[[#This Row],[m/ž]],Tabulka469131135[kat*],Tabulka469131135[[#This Row],[kat*]],Tabulka469131135[2014*],Tabulka469131135[[#This Row],[2014*]])-COUNTIFS($H$6:H16,H16,$N$6:N16,N16,$L$6:L16,L16)+1,"-")</f>
        <v>16</v>
      </c>
    </row>
    <row r="17" spans="2:16" ht="12.75" x14ac:dyDescent="0.25">
      <c r="B17" s="107">
        <v>12</v>
      </c>
      <c r="C17" s="209">
        <v>43</v>
      </c>
      <c r="D17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Kolář Martin</v>
      </c>
      <c r="E17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17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HAMJ Úsilné</v>
      </c>
      <c r="G17" s="273">
        <v>4.4000000000000004E-2</v>
      </c>
      <c r="H17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7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17" s="215">
        <f>COUNTIFS($H$6:H17,H17,$I$6:I17,I17)</f>
        <v>6</v>
      </c>
      <c r="K17" s="239"/>
      <c r="L17" s="238" t="str">
        <f>IF(COUNTIFS(jbp_bezci!C:C,2014,jbp_bezci!D:D,D17,jbp_bezci!E:E,E17)=1,"ano",IF(COUNTIFS(jbp_bezci!C:C,2014,jbp_bezci!D:D,D17,jbp_bezci!E:E,E17)=0,"ne","???"))</f>
        <v>ano</v>
      </c>
      <c r="M17" s="238" t="str">
        <f>Tabulka469131135[[#This Row],[m/ž]]</f>
        <v>M</v>
      </c>
      <c r="N17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17" s="238">
        <f>IF(Tabulka469131135[[#This Row],[2014*]]="ano",COUNTIF(Tabulka469131135[2014*],Tabulka469131135[[#This Row],[2014*]])-COUNTIF($L$6:L17,L17)+1,"-")</f>
        <v>48</v>
      </c>
      <c r="P17" s="238">
        <f>IF(Tabulka469131135[[#This Row],[2014*]]="ano",COUNTIFS(Tabulka469131135[m/ž],Tabulka469131135[[#This Row],[m/ž]],Tabulka469131135[kat*],Tabulka469131135[[#This Row],[kat*]],Tabulka469131135[2014*],Tabulka469131135[[#This Row],[2014*]])-COUNTIFS($H$6:H17,H17,$N$6:N17,N17,$L$6:L17,L17)+1,"-")</f>
        <v>11</v>
      </c>
    </row>
    <row r="18" spans="2:16" ht="12.75" x14ac:dyDescent="0.25">
      <c r="B18" s="107">
        <v>13</v>
      </c>
      <c r="C18" s="209">
        <v>35</v>
      </c>
      <c r="D18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Macek Petr</v>
      </c>
      <c r="E18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1979</v>
      </c>
      <c r="F18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8" s="273">
        <v>4.4376157407407406E-2</v>
      </c>
      <c r="H18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8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18" s="215">
        <f>COUNTIFS($H$6:H18,H18,$I$6:I18,I18)</f>
        <v>7</v>
      </c>
      <c r="K18" s="239"/>
      <c r="L18" s="238" t="str">
        <f>IF(COUNTIFS(jbp_bezci!C:C,2014,jbp_bezci!D:D,D18,jbp_bezci!E:E,E18)=1,"ano",IF(COUNTIFS(jbp_bezci!C:C,2014,jbp_bezci!D:D,D18,jbp_bezci!E:E,E18)=0,"ne","???"))</f>
        <v>ano</v>
      </c>
      <c r="M18" s="238" t="str">
        <f>Tabulka469131135[[#This Row],[m/ž]]</f>
        <v>M</v>
      </c>
      <c r="N18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18" s="238">
        <f>IF(Tabulka469131135[[#This Row],[2014*]]="ano",COUNTIF(Tabulka469131135[2014*],Tabulka469131135[[#This Row],[2014*]])-COUNTIF($L$6:L18,L18)+1,"-")</f>
        <v>47</v>
      </c>
      <c r="P18" s="238">
        <f>IF(Tabulka469131135[[#This Row],[2014*]]="ano",COUNTIFS(Tabulka469131135[m/ž],Tabulka469131135[[#This Row],[m/ž]],Tabulka469131135[kat*],Tabulka469131135[[#This Row],[kat*]],Tabulka469131135[2014*],Tabulka469131135[[#This Row],[2014*]])-COUNTIFS($H$6:H18,H18,$N$6:N18,N18,$L$6:L18,L18)+1,"-")</f>
        <v>10</v>
      </c>
    </row>
    <row r="19" spans="2:16" ht="12.75" x14ac:dyDescent="0.25">
      <c r="B19" s="107">
        <v>14</v>
      </c>
      <c r="C19" s="209">
        <v>98</v>
      </c>
      <c r="D19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Juráň Karel</v>
      </c>
      <c r="E19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1974</v>
      </c>
      <c r="F19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Diablo Český Krumlov</v>
      </c>
      <c r="G19" s="273">
        <v>4.4587962962962961E-2</v>
      </c>
      <c r="H19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9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19" s="215">
        <f>COUNTIFS($H$6:H19,H19,$I$6:I19,I19)</f>
        <v>5</v>
      </c>
      <c r="K19" s="239"/>
      <c r="L19" s="238" t="str">
        <f>IF(COUNTIFS(jbp_bezci!C:C,2014,jbp_bezci!D:D,D19,jbp_bezci!E:E,E19)=1,"ano",IF(COUNTIFS(jbp_bezci!C:C,2014,jbp_bezci!D:D,D19,jbp_bezci!E:E,E19)=0,"ne","???"))</f>
        <v>ne</v>
      </c>
      <c r="M19" s="238" t="str">
        <f>Tabulka469131135[[#This Row],[m/ž]]</f>
        <v>M</v>
      </c>
      <c r="N19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19" s="238" t="str">
        <f>IF(Tabulka469131135[[#This Row],[2014*]]="ano",COUNTIF(Tabulka469131135[2014*],Tabulka469131135[[#This Row],[2014*]])-COUNTIF($L$6:L19,L19)+1,"-")</f>
        <v>-</v>
      </c>
      <c r="P19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Row],[2014*]])-COUNTIFS($H$6:H19,H19,$N$6:N19,N19,$L$6:L19,L19)+1,"-")</f>
        <v>-</v>
      </c>
    </row>
    <row r="20" spans="2:16" ht="12.75" x14ac:dyDescent="0.25">
      <c r="B20" s="107">
        <v>15</v>
      </c>
      <c r="C20" s="209">
        <v>12</v>
      </c>
      <c r="D20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Kalina Bohumil</v>
      </c>
      <c r="E20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20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Kardašova Řečice</v>
      </c>
      <c r="G20" s="273">
        <v>4.489351851851852E-2</v>
      </c>
      <c r="H20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0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20" s="215">
        <f>COUNTIFS($H$6:H20,H20,$I$6:I20,I20)</f>
        <v>8</v>
      </c>
      <c r="K20" s="239"/>
      <c r="L20" s="238" t="str">
        <f>IF(COUNTIFS(jbp_bezci!C:C,2014,jbp_bezci!D:D,D20,jbp_bezci!E:E,E20)=1,"ano",IF(COUNTIFS(jbp_bezci!C:C,2014,jbp_bezci!D:D,D20,jbp_bezci!E:E,E20)=0,"ne","???"))</f>
        <v>ano</v>
      </c>
      <c r="M20" s="238" t="str">
        <f>Tabulka469131135[[#This Row],[m/ž]]</f>
        <v>M</v>
      </c>
      <c r="N20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20" s="238">
        <f>IF(Tabulka469131135[[#This Row],[2014*]]="ano",COUNTIF(Tabulka469131135[2014*],Tabulka469131135[[#This Row],[2014*]])-COUNTIF($L$6:L20,L20)+1,"-")</f>
        <v>46</v>
      </c>
      <c r="P20" s="238">
        <f>IF(Tabulka469131135[[#This Row],[2014*]]="ano",COUNTIFS(Tabulka469131135[m/ž],Tabulka469131135[[#This Row],[m/ž]],Tabulka469131135[kat*],Tabulka469131135[[#This Row],[kat*]],Tabulka469131135[2014*],Tabulka469131135[[#This Row],[2014*]])-COUNTIFS($H$6:H20,H20,$N$6:N20,N20,$L$6:L20,L20)+1,"-")</f>
        <v>9</v>
      </c>
    </row>
    <row r="21" spans="2:16" ht="12.75" x14ac:dyDescent="0.25">
      <c r="B21" s="108">
        <v>16</v>
      </c>
      <c r="C21" s="210">
        <v>19</v>
      </c>
      <c r="D21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Mikšl Rostislav</v>
      </c>
      <c r="E21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1972</v>
      </c>
      <c r="F21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Mercury České Budějovice</v>
      </c>
      <c r="G21" s="273">
        <v>4.5598379629629628E-2</v>
      </c>
      <c r="H21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1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21" s="215">
        <f>COUNTIFS($H$6:H21,H21,$I$6:I21,I21)</f>
        <v>6</v>
      </c>
      <c r="K21" s="239"/>
      <c r="L21" s="238" t="str">
        <f>IF(COUNTIFS(jbp_bezci!C:C,2014,jbp_bezci!D:D,D21,jbp_bezci!E:E,E21)=1,"ano",IF(COUNTIFS(jbp_bezci!C:C,2014,jbp_bezci!D:D,D21,jbp_bezci!E:E,E21)=0,"ne","???"))</f>
        <v>ano</v>
      </c>
      <c r="M21" s="238" t="str">
        <f>Tabulka469131135[[#This Row],[m/ž]]</f>
        <v>M</v>
      </c>
      <c r="N21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21" s="238">
        <f>IF(Tabulka469131135[[#This Row],[2014*]]="ano",COUNTIF(Tabulka469131135[2014*],Tabulka469131135[[#This Row],[2014*]])-COUNTIF($L$6:L21,L21)+1,"-")</f>
        <v>45</v>
      </c>
      <c r="P21" s="238">
        <f>IF(Tabulka469131135[[#This Row],[2014*]]="ano",COUNTIFS(Tabulka469131135[m/ž],Tabulka469131135[[#This Row],[m/ž]],Tabulka469131135[kat*],Tabulka469131135[[#This Row],[kat*]],Tabulka469131135[2014*],Tabulka469131135[[#This Row],[2014*]])-COUNTIFS($H$6:H21,H21,$N$6:N21,N21,$L$6:L21,L21)+1,"-")</f>
        <v>15</v>
      </c>
    </row>
    <row r="22" spans="2:16" ht="12.75" x14ac:dyDescent="0.25">
      <c r="B22" s="108">
        <v>17</v>
      </c>
      <c r="C22" s="210">
        <v>15</v>
      </c>
      <c r="D22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Kolář Ivan</v>
      </c>
      <c r="E22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1963</v>
      </c>
      <c r="F22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E.go Šindlovy Dvory</v>
      </c>
      <c r="G22" s="274">
        <v>4.5682870370370367E-2</v>
      </c>
      <c r="H22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2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C</v>
      </c>
      <c r="J22" s="215">
        <f>COUNTIFS($H$6:H22,H22,$I$6:I22,I22)</f>
        <v>3</v>
      </c>
      <c r="K22" s="239"/>
      <c r="L22" s="238" t="str">
        <f>IF(COUNTIFS(jbp_bezci!C:C,2014,jbp_bezci!D:D,D22,jbp_bezci!E:E,E22)=1,"ano",IF(COUNTIFS(jbp_bezci!C:C,2014,jbp_bezci!D:D,D22,jbp_bezci!E:E,E22)=0,"ne","???"))</f>
        <v>ne</v>
      </c>
      <c r="M22" s="238" t="str">
        <f>Tabulka469131135[[#This Row],[m/ž]]</f>
        <v>M</v>
      </c>
      <c r="N22" s="238" t="str">
        <f>IF(Tabulka469131135[[#This Row],[příjmení a jméno]]="-","-",VLOOKUP(CONCATENATE($G$2,"::",$B$3,"::",Tabulka469131135[[#This Row],[m/ž]],"::",$G$2-Tabulka469131135[[#This Row],[roč_nar]]),kategorie[],9,0))</f>
        <v>C</v>
      </c>
      <c r="O22" s="238" t="str">
        <f>IF(Tabulka469131135[[#This Row],[2014*]]="ano",COUNTIF(Tabulka469131135[2014*],Tabulka469131135[[#This Row],[2014*]])-COUNTIF($L$6:L22,L22)+1,"-")</f>
        <v>-</v>
      </c>
      <c r="P22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Row],[2014*]])-COUNTIFS($H$6:H22,H22,$N$6:N22,N22,$L$6:L22,L22)+1,"-")</f>
        <v>-</v>
      </c>
    </row>
    <row r="23" spans="2:16" ht="12.75" x14ac:dyDescent="0.25">
      <c r="B23" s="108">
        <v>18</v>
      </c>
      <c r="C23" s="210">
        <v>38</v>
      </c>
      <c r="D23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Vojč Karel</v>
      </c>
      <c r="E23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23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Zliv</v>
      </c>
      <c r="G23" s="274">
        <v>4.5988425925925926E-2</v>
      </c>
      <c r="H23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3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23" s="215">
        <f>COUNTIFS($H$6:H23,H23,$I$6:I23,I23)</f>
        <v>9</v>
      </c>
      <c r="K23" s="239"/>
      <c r="L23" s="238" t="str">
        <f>IF(COUNTIFS(jbp_bezci!C:C,2014,jbp_bezci!D:D,D23,jbp_bezci!E:E,E23)=1,"ano",IF(COUNTIFS(jbp_bezci!C:C,2014,jbp_bezci!D:D,D23,jbp_bezci!E:E,E23)=0,"ne","???"))</f>
        <v>ano</v>
      </c>
      <c r="M23" s="238" t="str">
        <f>Tabulka469131135[[#This Row],[m/ž]]</f>
        <v>M</v>
      </c>
      <c r="N23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23" s="238">
        <f>IF(Tabulka469131135[[#This Row],[2014*]]="ano",COUNTIF(Tabulka469131135[2014*],Tabulka469131135[[#This Row],[2014*]])-COUNTIF($L$6:L23,L23)+1,"-")</f>
        <v>44</v>
      </c>
      <c r="P23" s="238">
        <f>IF(Tabulka469131135[[#This Row],[2014*]]="ano",COUNTIFS(Tabulka469131135[m/ž],Tabulka469131135[[#This Row],[m/ž]],Tabulka469131135[kat*],Tabulka469131135[[#This Row],[kat*]],Tabulka469131135[2014*],Tabulka469131135[[#This Row],[2014*]])-COUNTIFS($H$6:H23,H23,$N$6:N23,N23,$L$6:L23,L23)+1,"-")</f>
        <v>8</v>
      </c>
    </row>
    <row r="24" spans="2:16" ht="12.75" x14ac:dyDescent="0.25">
      <c r="B24" s="108">
        <v>19</v>
      </c>
      <c r="C24" s="210">
        <v>32</v>
      </c>
      <c r="D24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Menšík Josef</v>
      </c>
      <c r="E24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1982</v>
      </c>
      <c r="F24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King team</v>
      </c>
      <c r="G24" s="274">
        <v>4.6010416666666665E-2</v>
      </c>
      <c r="H24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4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24" s="215">
        <f>COUNTIFS($H$6:H24,H24,$I$6:I24,I24)</f>
        <v>10</v>
      </c>
      <c r="K24" s="239"/>
      <c r="L24" s="238" t="str">
        <f>IF(COUNTIFS(jbp_bezci!C:C,2014,jbp_bezci!D:D,D24,jbp_bezci!E:E,E24)=1,"ano",IF(COUNTIFS(jbp_bezci!C:C,2014,jbp_bezci!D:D,D24,jbp_bezci!E:E,E24)=0,"ne","???"))</f>
        <v>ano</v>
      </c>
      <c r="M24" s="238" t="str">
        <f>Tabulka469131135[[#This Row],[m/ž]]</f>
        <v>M</v>
      </c>
      <c r="N24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24" s="238">
        <f>IF(Tabulka469131135[[#This Row],[2014*]]="ano",COUNTIF(Tabulka469131135[2014*],Tabulka469131135[[#This Row],[2014*]])-COUNTIF($L$6:L24,L24)+1,"-")</f>
        <v>43</v>
      </c>
      <c r="P24" s="238">
        <f>IF(Tabulka469131135[[#This Row],[2014*]]="ano",COUNTIFS(Tabulka469131135[m/ž],Tabulka469131135[[#This Row],[m/ž]],Tabulka469131135[kat*],Tabulka469131135[[#This Row],[kat*]],Tabulka469131135[2014*],Tabulka469131135[[#This Row],[2014*]])-COUNTIFS($H$6:H24,H24,$N$6:N24,N24,$L$6:L24,L24)+1,"-")</f>
        <v>7</v>
      </c>
    </row>
    <row r="25" spans="2:16" ht="12.75" x14ac:dyDescent="0.25">
      <c r="B25" s="108">
        <v>20</v>
      </c>
      <c r="C25" s="210">
        <v>45</v>
      </c>
      <c r="D25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Candrová Jana</v>
      </c>
      <c r="E25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25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BH Triatlon České Budějovice</v>
      </c>
      <c r="G25" s="274">
        <v>4.6253472222222224E-2</v>
      </c>
      <c r="H25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25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25" s="215">
        <f>COUNTIFS($H$6:H25,H25,$I$6:I25,I25)</f>
        <v>1</v>
      </c>
      <c r="K25" s="239"/>
      <c r="L25" s="238" t="str">
        <f>IF(COUNTIFS(jbp_bezci!C:C,2014,jbp_bezci!D:D,D25,jbp_bezci!E:E,E25)=1,"ano",IF(COUNTIFS(jbp_bezci!C:C,2014,jbp_bezci!D:D,D25,jbp_bezci!E:E,E25)=0,"ne","???"))</f>
        <v>ne</v>
      </c>
      <c r="M25" s="238" t="str">
        <f>Tabulka469131135[[#This Row],[m/ž]]</f>
        <v>Z</v>
      </c>
      <c r="N25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25" s="238" t="str">
        <f>IF(Tabulka469131135[[#This Row],[2014*]]="ano",COUNTIF(Tabulka469131135[2014*],Tabulka469131135[[#This Row],[2014*]])-COUNTIF($L$6:L25,L25)+1,"-")</f>
        <v>-</v>
      </c>
      <c r="P25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Row],[2014*]])-COUNTIFS($H$6:H25,H25,$N$6:N25,N25,$L$6:L25,L25)+1,"-")</f>
        <v>-</v>
      </c>
    </row>
    <row r="26" spans="2:16" ht="12.75" x14ac:dyDescent="0.25">
      <c r="B26" s="108">
        <v>21</v>
      </c>
      <c r="C26" s="210">
        <v>13</v>
      </c>
      <c r="D26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Klimeš Petr</v>
      </c>
      <c r="E26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26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VJČ Křemže</v>
      </c>
      <c r="G26" s="274">
        <v>4.6269675925925929E-2</v>
      </c>
      <c r="H26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6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26" s="215">
        <f>COUNTIFS($H$6:H26,H26,$I$6:I26,I26)</f>
        <v>11</v>
      </c>
      <c r="K26" s="239"/>
      <c r="L26" s="238" t="str">
        <f>IF(COUNTIFS(jbp_bezci!C:C,2014,jbp_bezci!D:D,D26,jbp_bezci!E:E,E26)=1,"ano",IF(COUNTIFS(jbp_bezci!C:C,2014,jbp_bezci!D:D,D26,jbp_bezci!E:E,E26)=0,"ne","???"))</f>
        <v>ne</v>
      </c>
      <c r="M26" s="238" t="str">
        <f>Tabulka469131135[[#This Row],[m/ž]]</f>
        <v>M</v>
      </c>
      <c r="N26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26" s="238" t="str">
        <f>IF(Tabulka469131135[[#This Row],[2014*]]="ano",COUNTIF(Tabulka469131135[2014*],Tabulka469131135[[#This Row],[2014*]])-COUNTIF($L$6:L26,L26)+1,"-")</f>
        <v>-</v>
      </c>
      <c r="P26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Row],[2014*]])-COUNTIFS($H$6:H26,H26,$N$6:N26,N26,$L$6:L26,L26)+1,"-")</f>
        <v>-</v>
      </c>
    </row>
    <row r="27" spans="2:16" ht="12.75" x14ac:dyDescent="0.25">
      <c r="B27" s="108">
        <v>22</v>
      </c>
      <c r="C27" s="210">
        <v>64</v>
      </c>
      <c r="D27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Pillar Ladislav</v>
      </c>
      <c r="E27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1952</v>
      </c>
      <c r="F27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Tatran Lomnice nad Lužnicí</v>
      </c>
      <c r="G27" s="274">
        <v>4.6405092592592595E-2</v>
      </c>
      <c r="H27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7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D</v>
      </c>
      <c r="J27" s="215">
        <f>COUNTIFS($H$6:H27,H27,$I$6:I27,I27)</f>
        <v>1</v>
      </c>
      <c r="K27" s="239"/>
      <c r="L27" s="238" t="str">
        <f>IF(COUNTIFS(jbp_bezci!C:C,2014,jbp_bezci!D:D,D27,jbp_bezci!E:E,E27)=1,"ano",IF(COUNTIFS(jbp_bezci!C:C,2014,jbp_bezci!D:D,D27,jbp_bezci!E:E,E27)=0,"ne","???"))</f>
        <v>ano</v>
      </c>
      <c r="M27" s="238" t="str">
        <f>Tabulka469131135[[#This Row],[m/ž]]</f>
        <v>M</v>
      </c>
      <c r="N27" s="238" t="str">
        <f>IF(Tabulka469131135[[#This Row],[příjmení a jméno]]="-","-",VLOOKUP(CONCATENATE($G$2,"::",$B$3,"::",Tabulka469131135[[#This Row],[m/ž]],"::",$G$2-Tabulka469131135[[#This Row],[roč_nar]]),kategorie[],9,0))</f>
        <v>D</v>
      </c>
      <c r="O27" s="238">
        <f>IF(Tabulka469131135[[#This Row],[2014*]]="ano",COUNTIF(Tabulka469131135[2014*],Tabulka469131135[[#This Row],[2014*]])-COUNTIF($L$6:L27,L27)+1,"-")</f>
        <v>42</v>
      </c>
      <c r="P27" s="238">
        <f>IF(Tabulka469131135[[#This Row],[2014*]]="ano",COUNTIFS(Tabulka469131135[m/ž],Tabulka469131135[[#This Row],[m/ž]],Tabulka469131135[kat*],Tabulka469131135[[#This Row],[kat*]],Tabulka469131135[2014*],Tabulka469131135[[#This Row],[2014*]])-COUNTIFS($H$6:H27,H27,$N$6:N27,N27,$L$6:L27,L27)+1,"-")</f>
        <v>5</v>
      </c>
    </row>
    <row r="28" spans="2:16" ht="12.75" x14ac:dyDescent="0.25">
      <c r="B28" s="108">
        <v>23</v>
      </c>
      <c r="C28" s="210">
        <v>31</v>
      </c>
      <c r="D28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Szábo Miloš</v>
      </c>
      <c r="E28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1981</v>
      </c>
      <c r="F28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Symbio + Cannondale Cycling</v>
      </c>
      <c r="G28" s="274">
        <v>4.6612268518518518E-2</v>
      </c>
      <c r="H28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8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28" s="215">
        <f>COUNTIFS($H$6:H28,H28,$I$6:I28,I28)</f>
        <v>12</v>
      </c>
      <c r="K28" s="239"/>
      <c r="L28" s="238" t="str">
        <f>IF(COUNTIFS(jbp_bezci!C:C,2014,jbp_bezci!D:D,D28,jbp_bezci!E:E,E28)=1,"ano",IF(COUNTIFS(jbp_bezci!C:C,2014,jbp_bezci!D:D,D28,jbp_bezci!E:E,E28)=0,"ne","???"))</f>
        <v>ne</v>
      </c>
      <c r="M28" s="238" t="str">
        <f>Tabulka469131135[[#This Row],[m/ž]]</f>
        <v>M</v>
      </c>
      <c r="N28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28" s="238" t="str">
        <f>IF(Tabulka469131135[[#This Row],[2014*]]="ano",COUNTIF(Tabulka469131135[2014*],Tabulka469131135[[#This Row],[2014*]])-COUNTIF($L$6:L28,L28)+1,"-")</f>
        <v>-</v>
      </c>
      <c r="P28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Row],[2014*]])-COUNTIFS($H$6:H28,H28,$N$6:N28,N28,$L$6:L28,L28)+1,"-")</f>
        <v>-</v>
      </c>
    </row>
    <row r="29" spans="2:16" ht="12.75" x14ac:dyDescent="0.25">
      <c r="B29" s="108">
        <v>24</v>
      </c>
      <c r="C29" s="210">
        <v>8</v>
      </c>
      <c r="D29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Ehrlich Pavel</v>
      </c>
      <c r="E29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1969</v>
      </c>
      <c r="F29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Strakonice</v>
      </c>
      <c r="G29" s="274">
        <v>4.6631944444444441E-2</v>
      </c>
      <c r="H29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9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29" s="215">
        <f>COUNTIFS($H$6:H29,H29,$I$6:I29,I29)</f>
        <v>7</v>
      </c>
      <c r="K29" s="239"/>
      <c r="L29" s="238" t="str">
        <f>IF(COUNTIFS(jbp_bezci!C:C,2014,jbp_bezci!D:D,D29,jbp_bezci!E:E,E29)=1,"ano",IF(COUNTIFS(jbp_bezci!C:C,2014,jbp_bezci!D:D,D29,jbp_bezci!E:E,E29)=0,"ne","???"))</f>
        <v>ano</v>
      </c>
      <c r="M29" s="238" t="str">
        <f>Tabulka469131135[[#This Row],[m/ž]]</f>
        <v>M</v>
      </c>
      <c r="N29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29" s="238">
        <f>IF(Tabulka469131135[[#This Row],[2014*]]="ano",COUNTIF(Tabulka469131135[2014*],Tabulka469131135[[#This Row],[2014*]])-COUNTIF($L$6:L29,L29)+1,"-")</f>
        <v>41</v>
      </c>
      <c r="P29" s="238">
        <f>IF(Tabulka469131135[[#This Row],[2014*]]="ano",COUNTIFS(Tabulka469131135[m/ž],Tabulka469131135[[#This Row],[m/ž]],Tabulka469131135[kat*],Tabulka469131135[[#This Row],[kat*]],Tabulka469131135[2014*],Tabulka469131135[[#This Row],[2014*]])-COUNTIFS($H$6:H29,H29,$N$6:N29,N29,$L$6:L29,L29)+1,"-")</f>
        <v>14</v>
      </c>
    </row>
    <row r="30" spans="2:16" ht="12.75" x14ac:dyDescent="0.25">
      <c r="B30" s="108">
        <v>25</v>
      </c>
      <c r="C30" s="210">
        <v>88</v>
      </c>
      <c r="D30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Teplý Ondřej</v>
      </c>
      <c r="E30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30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E.go Šindlovy Dvory</v>
      </c>
      <c r="G30" s="274">
        <v>4.6914351851851853E-2</v>
      </c>
      <c r="H30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0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30" s="215">
        <f>COUNTIFS($H$6:H30,H30,$I$6:I30,I30)</f>
        <v>13</v>
      </c>
      <c r="K30" s="239"/>
      <c r="L30" s="238" t="str">
        <f>IF(COUNTIFS(jbp_bezci!C:C,2014,jbp_bezci!D:D,D30,jbp_bezci!E:E,E30)=1,"ano",IF(COUNTIFS(jbp_bezci!C:C,2014,jbp_bezci!D:D,D30,jbp_bezci!E:E,E30)=0,"ne","???"))</f>
        <v>ano</v>
      </c>
      <c r="M30" s="238" t="str">
        <f>Tabulka469131135[[#This Row],[m/ž]]</f>
        <v>M</v>
      </c>
      <c r="N30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30" s="238">
        <f>IF(Tabulka469131135[[#This Row],[2014*]]="ano",COUNTIF(Tabulka469131135[2014*],Tabulka469131135[[#This Row],[2014*]])-COUNTIF($L$6:L30,L30)+1,"-")</f>
        <v>40</v>
      </c>
      <c r="P30" s="238">
        <f>IF(Tabulka469131135[[#This Row],[2014*]]="ano",COUNTIFS(Tabulka469131135[m/ž],Tabulka469131135[[#This Row],[m/ž]],Tabulka469131135[kat*],Tabulka469131135[[#This Row],[kat*]],Tabulka469131135[2014*],Tabulka469131135[[#This Row],[2014*]])-COUNTIFS($H$6:H30,H30,$N$6:N30,N30,$L$6:L30,L30)+1,"-")</f>
        <v>6</v>
      </c>
    </row>
    <row r="31" spans="2:16" ht="12.75" x14ac:dyDescent="0.25">
      <c r="B31" s="192">
        <v>26</v>
      </c>
      <c r="C31" s="211">
        <v>25</v>
      </c>
      <c r="D31" s="19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Růžička Jindřich</v>
      </c>
      <c r="E31" s="195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31" s="196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Sokol České Budějovice</v>
      </c>
      <c r="G31" s="275">
        <v>4.6936342592592585E-2</v>
      </c>
      <c r="H31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1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31" s="215">
        <f>COUNTIFS($H$6:H31,H31,$I$6:I31,I31)</f>
        <v>14</v>
      </c>
      <c r="K31" s="239"/>
      <c r="L31" s="238" t="str">
        <f>IF(COUNTIFS(jbp_bezci!C:C,2014,jbp_bezci!D:D,D31,jbp_bezci!E:E,E31)=1,"ano",IF(COUNTIFS(jbp_bezci!C:C,2014,jbp_bezci!D:D,D31,jbp_bezci!E:E,E31)=0,"ne","???"))</f>
        <v>ano</v>
      </c>
      <c r="M31" s="238" t="str">
        <f>Tabulka469131135[[#This Row],[m/ž]]</f>
        <v>M</v>
      </c>
      <c r="N31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31" s="238">
        <f>IF(Tabulka469131135[[#This Row],[2014*]]="ano",COUNTIF(Tabulka469131135[2014*],Tabulka469131135[[#This Row],[2014*]])-COUNTIF($L$6:L31,L31)+1,"-")</f>
        <v>39</v>
      </c>
      <c r="P31" s="238">
        <f>IF(Tabulka469131135[[#This Row],[2014*]]="ano",COUNTIFS(Tabulka469131135[m/ž],Tabulka469131135[[#This Row],[m/ž]],Tabulka469131135[kat*],Tabulka469131135[[#This Row],[kat*]],Tabulka469131135[2014*],Tabulka469131135[[#This Row],[2014*]])-COUNTIFS($H$6:H31,H31,$N$6:N31,N31,$L$6:L31,L31)+1,"-")</f>
        <v>5</v>
      </c>
    </row>
    <row r="32" spans="2:16" ht="12.75" x14ac:dyDescent="0.25">
      <c r="B32" s="192">
        <v>27</v>
      </c>
      <c r="C32" s="211">
        <v>24</v>
      </c>
      <c r="D32" s="19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Rokos Ivan</v>
      </c>
      <c r="E32" s="195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1959</v>
      </c>
      <c r="F32" s="196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TJ Jiskra Třeboň</v>
      </c>
      <c r="G32" s="275">
        <v>4.730671296296296E-2</v>
      </c>
      <c r="H32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2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C</v>
      </c>
      <c r="J32" s="215">
        <f>COUNTIFS($H$6:H32,H32,$I$6:I32,I32)</f>
        <v>4</v>
      </c>
      <c r="K32" s="239"/>
      <c r="L32" s="238" t="str">
        <f>IF(COUNTIFS(jbp_bezci!C:C,2014,jbp_bezci!D:D,D32,jbp_bezci!E:E,E32)=1,"ano",IF(COUNTIFS(jbp_bezci!C:C,2014,jbp_bezci!D:D,D32,jbp_bezci!E:E,E32)=0,"ne","???"))</f>
        <v>ano</v>
      </c>
      <c r="M32" s="238" t="str">
        <f>Tabulka469131135[[#This Row],[m/ž]]</f>
        <v>M</v>
      </c>
      <c r="N32" s="238" t="str">
        <f>IF(Tabulka469131135[[#This Row],[příjmení a jméno]]="-","-",VLOOKUP(CONCATENATE($G$2,"::",$B$3,"::",Tabulka469131135[[#This Row],[m/ž]],"::",$G$2-Tabulka469131135[[#This Row],[roč_nar]]),kategorie[],9,0))</f>
        <v>C</v>
      </c>
      <c r="O32" s="238">
        <f>IF(Tabulka469131135[[#This Row],[2014*]]="ano",COUNTIF(Tabulka469131135[2014*],Tabulka469131135[[#This Row],[2014*]])-COUNTIF($L$6:L32,L32)+1,"-")</f>
        <v>38</v>
      </c>
      <c r="P32" s="238">
        <f>IF(Tabulka469131135[[#This Row],[2014*]]="ano",COUNTIFS(Tabulka469131135[m/ž],Tabulka469131135[[#This Row],[m/ž]],Tabulka469131135[kat*],Tabulka469131135[[#This Row],[kat*]],Tabulka469131135[2014*],Tabulka469131135[[#This Row],[2014*]])-COUNTIFS($H$6:H32,H32,$N$6:N32,N32,$L$6:L32,L32)+1,"-")</f>
        <v>6</v>
      </c>
    </row>
    <row r="33" spans="2:16" ht="12.75" x14ac:dyDescent="0.25">
      <c r="B33" s="192">
        <v>28</v>
      </c>
      <c r="C33" s="211">
        <v>81</v>
      </c>
      <c r="D33" s="19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Steinbauer Jiří</v>
      </c>
      <c r="E33" s="195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33" s="196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Trhové Sviny</v>
      </c>
      <c r="G33" s="275">
        <v>4.7469907407407412E-2</v>
      </c>
      <c r="H33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3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33" s="215">
        <f>COUNTIFS($H$6:H33,H33,$I$6:I33,I33)</f>
        <v>8</v>
      </c>
      <c r="K33" s="239"/>
      <c r="L33" s="238" t="str">
        <f>IF(COUNTIFS(jbp_bezci!C:C,2014,jbp_bezci!D:D,D33,jbp_bezci!E:E,E33)=1,"ano",IF(COUNTIFS(jbp_bezci!C:C,2014,jbp_bezci!D:D,D33,jbp_bezci!E:E,E33)=0,"ne","???"))</f>
        <v>ne</v>
      </c>
      <c r="M33" s="238" t="str">
        <f>Tabulka469131135[[#This Row],[m/ž]]</f>
        <v>M</v>
      </c>
      <c r="N33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33" s="238" t="str">
        <f>IF(Tabulka469131135[[#This Row],[2014*]]="ano",COUNTIF(Tabulka469131135[2014*],Tabulka469131135[[#This Row],[2014*]])-COUNTIF($L$6:L33,L33)+1,"-")</f>
        <v>-</v>
      </c>
      <c r="P33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Row],[2014*]])-COUNTIFS($H$6:H33,H33,$N$6:N33,N33,$L$6:L33,L33)+1,"-")</f>
        <v>-</v>
      </c>
    </row>
    <row r="34" spans="2:16" ht="12.75" x14ac:dyDescent="0.25">
      <c r="B34" s="192">
        <v>29</v>
      </c>
      <c r="C34" s="211">
        <v>72</v>
      </c>
      <c r="D34" s="19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Dvořák Jan</v>
      </c>
      <c r="E34" s="195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1979</v>
      </c>
      <c r="F34" s="196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Spectrum Bike</v>
      </c>
      <c r="G34" s="275">
        <v>4.7574074074074074E-2</v>
      </c>
      <c r="H34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4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34" s="215">
        <f>COUNTIFS($H$6:H34,H34,$I$6:I34,I34)</f>
        <v>15</v>
      </c>
      <c r="K34" s="239"/>
      <c r="L34" s="238" t="str">
        <f>IF(COUNTIFS(jbp_bezci!C:C,2014,jbp_bezci!D:D,D34,jbp_bezci!E:E,E34)=1,"ano",IF(COUNTIFS(jbp_bezci!C:C,2014,jbp_bezci!D:D,D34,jbp_bezci!E:E,E34)=0,"ne","???"))</f>
        <v>ne</v>
      </c>
      <c r="M34" s="238" t="str">
        <f>Tabulka469131135[[#This Row],[m/ž]]</f>
        <v>M</v>
      </c>
      <c r="N34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34" s="238" t="str">
        <f>IF(Tabulka469131135[[#This Row],[2014*]]="ano",COUNTIF(Tabulka469131135[2014*],Tabulka469131135[[#This Row],[2014*]])-COUNTIF($L$6:L34,L34)+1,"-")</f>
        <v>-</v>
      </c>
      <c r="P34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Row],[2014*]])-COUNTIFS($H$6:H34,H34,$N$6:N34,N34,$L$6:L34,L34)+1,"-")</f>
        <v>-</v>
      </c>
    </row>
    <row r="35" spans="2:16" ht="12.75" x14ac:dyDescent="0.25">
      <c r="B35" s="192">
        <v>30</v>
      </c>
      <c r="C35" s="211">
        <v>91</v>
      </c>
      <c r="D35" s="19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Brothánek Antonín</v>
      </c>
      <c r="E35" s="195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1972</v>
      </c>
      <c r="F35" s="196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TC Dvořák České Budějovice</v>
      </c>
      <c r="G35" s="275">
        <v>4.7640046296296291E-2</v>
      </c>
      <c r="H35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5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35" s="215">
        <f>COUNTIFS($H$6:H35,H35,$I$6:I35,I35)</f>
        <v>9</v>
      </c>
      <c r="K35" s="239"/>
      <c r="L35" s="238" t="str">
        <f>IF(COUNTIFS(jbp_bezci!C:C,2014,jbp_bezci!D:D,D35,jbp_bezci!E:E,E35)=1,"ano",IF(COUNTIFS(jbp_bezci!C:C,2014,jbp_bezci!D:D,D35,jbp_bezci!E:E,E35)=0,"ne","???"))</f>
        <v>ano</v>
      </c>
      <c r="M35" s="238" t="str">
        <f>Tabulka469131135[[#This Row],[m/ž]]</f>
        <v>M</v>
      </c>
      <c r="N35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35" s="238">
        <f>IF(Tabulka469131135[[#This Row],[2014*]]="ano",COUNTIF(Tabulka469131135[2014*],Tabulka469131135[[#This Row],[2014*]])-COUNTIF($L$6:L35,L35)+1,"-")</f>
        <v>37</v>
      </c>
      <c r="P35" s="238">
        <f>IF(Tabulka469131135[[#This Row],[2014*]]="ano",COUNTIFS(Tabulka469131135[m/ž],Tabulka469131135[[#This Row],[m/ž]],Tabulka469131135[kat*],Tabulka469131135[[#This Row],[kat*]],Tabulka469131135[2014*],Tabulka469131135[[#This Row],[2014*]])-COUNTIFS($H$6:H35,H35,$N$6:N35,N35,$L$6:L35,L35)+1,"-")</f>
        <v>13</v>
      </c>
    </row>
    <row r="36" spans="2:16" ht="12.75" x14ac:dyDescent="0.25">
      <c r="B36" s="192">
        <v>31</v>
      </c>
      <c r="C36" s="211">
        <v>21</v>
      </c>
      <c r="D36" s="19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Paleček Vladimír</v>
      </c>
      <c r="E36" s="195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36" s="196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TJ Doudleby</v>
      </c>
      <c r="G36" s="275">
        <v>4.7650462962962964E-2</v>
      </c>
      <c r="H36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6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36" s="215">
        <f>COUNTIFS($H$6:H36,H36,$I$6:I36,I36)</f>
        <v>10</v>
      </c>
      <c r="K36" s="239"/>
      <c r="L36" s="238" t="str">
        <f>IF(COUNTIFS(jbp_bezci!C:C,2014,jbp_bezci!D:D,D36,jbp_bezci!E:E,E36)=1,"ano",IF(COUNTIFS(jbp_bezci!C:C,2014,jbp_bezci!D:D,D36,jbp_bezci!E:E,E36)=0,"ne","???"))</f>
        <v>ano</v>
      </c>
      <c r="M36" s="238" t="str">
        <f>Tabulka469131135[[#This Row],[m/ž]]</f>
        <v>M</v>
      </c>
      <c r="N36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36" s="238">
        <f>IF(Tabulka469131135[[#This Row],[2014*]]="ano",COUNTIF(Tabulka469131135[2014*],Tabulka469131135[[#This Row],[2014*]])-COUNTIF($L$6:L36,L36)+1,"-")</f>
        <v>36</v>
      </c>
      <c r="P36" s="238">
        <f>IF(Tabulka469131135[[#This Row],[2014*]]="ano",COUNTIFS(Tabulka469131135[m/ž],Tabulka469131135[[#This Row],[m/ž]],Tabulka469131135[kat*],Tabulka469131135[[#This Row],[kat*]],Tabulka469131135[2014*],Tabulka469131135[[#This Row],[2014*]])-COUNTIFS($H$6:H36,H36,$N$6:N36,N36,$L$6:L36,L36)+1,"-")</f>
        <v>12</v>
      </c>
    </row>
    <row r="37" spans="2:16" ht="12.75" x14ac:dyDescent="0.25">
      <c r="B37" s="192">
        <v>32</v>
      </c>
      <c r="C37" s="211">
        <v>23</v>
      </c>
      <c r="D37" s="19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Rechtoriková Linda</v>
      </c>
      <c r="E37" s="195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1987</v>
      </c>
      <c r="F37" s="196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ŠSK Borotín/SPSVD Jistebnice</v>
      </c>
      <c r="G37" s="275">
        <v>4.7717592592592589E-2</v>
      </c>
      <c r="H37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37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37" s="215">
        <f>COUNTIFS($H$6:H37,H37,$I$6:I37,I37)</f>
        <v>2</v>
      </c>
      <c r="K37" s="239"/>
      <c r="L37" s="238" t="str">
        <f>IF(COUNTIFS(jbp_bezci!C:C,2014,jbp_bezci!D:D,D37,jbp_bezci!E:E,E37)=1,"ano",IF(COUNTIFS(jbp_bezci!C:C,2014,jbp_bezci!D:D,D37,jbp_bezci!E:E,E37)=0,"ne","???"))</f>
        <v>ano</v>
      </c>
      <c r="M37" s="238" t="str">
        <f>Tabulka469131135[[#This Row],[m/ž]]</f>
        <v>Z</v>
      </c>
      <c r="N37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37" s="238">
        <f>IF(Tabulka469131135[[#This Row],[2014*]]="ano",COUNTIF(Tabulka469131135[2014*],Tabulka469131135[[#This Row],[2014*]])-COUNTIF($L$6:L37,L37)+1,"-")</f>
        <v>35</v>
      </c>
      <c r="P37" s="238">
        <f>IF(Tabulka469131135[[#This Row],[2014*]]="ano",COUNTIFS(Tabulka469131135[m/ž],Tabulka469131135[[#This Row],[m/ž]],Tabulka469131135[kat*],Tabulka469131135[[#This Row],[kat*]],Tabulka469131135[2014*],Tabulka469131135[[#This Row],[2014*]])-COUNTIFS($H$6:H37,H37,$N$6:N37,N37,$L$6:L37,L37)+1,"-")</f>
        <v>1</v>
      </c>
    </row>
    <row r="38" spans="2:16" ht="12.75" x14ac:dyDescent="0.25">
      <c r="B38" s="192">
        <v>33</v>
      </c>
      <c r="C38" s="211">
        <v>22</v>
      </c>
      <c r="D38" s="19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Pinl Michal</v>
      </c>
      <c r="E38" s="195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1968</v>
      </c>
      <c r="F38" s="196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Jihočeský klub maratonců</v>
      </c>
      <c r="G38" s="275">
        <v>4.7952546296296299E-2</v>
      </c>
      <c r="H38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8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38" s="215">
        <f>COUNTIFS($H$6:H38,H38,$I$6:I38,I38)</f>
        <v>11</v>
      </c>
      <c r="K38" s="239"/>
      <c r="L38" s="238" t="str">
        <f>IF(COUNTIFS(jbp_bezci!C:C,2014,jbp_bezci!D:D,D38,jbp_bezci!E:E,E38)=1,"ano",IF(COUNTIFS(jbp_bezci!C:C,2014,jbp_bezci!D:D,D38,jbp_bezci!E:E,E38)=0,"ne","???"))</f>
        <v>ano</v>
      </c>
      <c r="M38" s="238" t="str">
        <f>Tabulka469131135[[#This Row],[m/ž]]</f>
        <v>M</v>
      </c>
      <c r="N38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38" s="238">
        <f>IF(Tabulka469131135[[#This Row],[2014*]]="ano",COUNTIF(Tabulka469131135[2014*],Tabulka469131135[[#This Row],[2014*]])-COUNTIF($L$6:L38,L38)+1,"-")</f>
        <v>34</v>
      </c>
      <c r="P38" s="238">
        <f>IF(Tabulka469131135[[#This Row],[2014*]]="ano",COUNTIFS(Tabulka469131135[m/ž],Tabulka469131135[[#This Row],[m/ž]],Tabulka469131135[kat*],Tabulka469131135[[#This Row],[kat*]],Tabulka469131135[2014*],Tabulka469131135[[#This Row],[2014*]])-COUNTIFS($H$6:H38,H38,$N$6:N38,N38,$L$6:L38,L38)+1,"-")</f>
        <v>11</v>
      </c>
    </row>
    <row r="39" spans="2:16" ht="12.75" x14ac:dyDescent="0.25">
      <c r="B39" s="192">
        <v>34</v>
      </c>
      <c r="C39" s="211">
        <v>9</v>
      </c>
      <c r="D39" s="19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Habara Jan</v>
      </c>
      <c r="E39" s="195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1972</v>
      </c>
      <c r="F39" s="196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Loko Veselí nad Lužnicí</v>
      </c>
      <c r="G39" s="275">
        <v>4.8246527777777777E-2</v>
      </c>
      <c r="H39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9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39" s="215">
        <f>COUNTIFS($H$6:H39,H39,$I$6:I39,I39)</f>
        <v>12</v>
      </c>
      <c r="K39" s="239"/>
      <c r="L39" s="238" t="str">
        <f>IF(COUNTIFS(jbp_bezci!C:C,2014,jbp_bezci!D:D,D39,jbp_bezci!E:E,E39)=1,"ano",IF(COUNTIFS(jbp_bezci!C:C,2014,jbp_bezci!D:D,D39,jbp_bezci!E:E,E39)=0,"ne","???"))</f>
        <v>ano</v>
      </c>
      <c r="M39" s="238" t="str">
        <f>Tabulka469131135[[#This Row],[m/ž]]</f>
        <v>M</v>
      </c>
      <c r="N39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39" s="238">
        <f>IF(Tabulka469131135[[#This Row],[2014*]]="ano",COUNTIF(Tabulka469131135[2014*],Tabulka469131135[[#This Row],[2014*]])-COUNTIF($L$6:L39,L39)+1,"-")</f>
        <v>33</v>
      </c>
      <c r="P39" s="238">
        <f>IF(Tabulka469131135[[#This Row],[2014*]]="ano",COUNTIFS(Tabulka469131135[m/ž],Tabulka469131135[[#This Row],[m/ž]],Tabulka469131135[kat*],Tabulka469131135[[#This Row],[kat*]],Tabulka469131135[2014*],Tabulka469131135[[#This Row],[2014*]])-COUNTIFS($H$6:H39,H39,$N$6:N39,N39,$L$6:L39,L39)+1,"-")</f>
        <v>10</v>
      </c>
    </row>
    <row r="40" spans="2:16" ht="12.75" x14ac:dyDescent="0.25">
      <c r="B40" s="192">
        <v>35</v>
      </c>
      <c r="C40" s="211">
        <v>48</v>
      </c>
      <c r="D40" s="19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Šimek Miroslav</v>
      </c>
      <c r="E40" s="195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1966</v>
      </c>
      <c r="F40" s="196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TC Dvořák České Budějovice</v>
      </c>
      <c r="G40" s="275">
        <v>4.8552083333333329E-2</v>
      </c>
      <c r="H40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0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40" s="215">
        <f>COUNTIFS($H$6:H40,H40,$I$6:I40,I40)</f>
        <v>13</v>
      </c>
      <c r="K40" s="239"/>
      <c r="L40" s="238" t="str">
        <f>IF(COUNTIFS(jbp_bezci!C:C,2014,jbp_bezci!D:D,D40,jbp_bezci!E:E,E40)=1,"ano",IF(COUNTIFS(jbp_bezci!C:C,2014,jbp_bezci!D:D,D40,jbp_bezci!E:E,E40)=0,"ne","???"))</f>
        <v>ano</v>
      </c>
      <c r="M40" s="238" t="str">
        <f>Tabulka469131135[[#This Row],[m/ž]]</f>
        <v>M</v>
      </c>
      <c r="N40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40" s="238">
        <f>IF(Tabulka469131135[[#This Row],[2014*]]="ano",COUNTIF(Tabulka469131135[2014*],Tabulka469131135[[#This Row],[2014*]])-COUNTIF($L$6:L40,L40)+1,"-")</f>
        <v>32</v>
      </c>
      <c r="P40" s="238">
        <f>IF(Tabulka469131135[[#This Row],[2014*]]="ano",COUNTIFS(Tabulka469131135[m/ž],Tabulka469131135[[#This Row],[m/ž]],Tabulka469131135[kat*],Tabulka469131135[[#This Row],[kat*]],Tabulka469131135[2014*],Tabulka469131135[[#This Row],[2014*]])-COUNTIFS($H$6:H40,H40,$N$6:N40,N40,$L$6:L40,L40)+1,"-")</f>
        <v>9</v>
      </c>
    </row>
    <row r="41" spans="2:16" ht="12.75" x14ac:dyDescent="0.25">
      <c r="B41" s="107">
        <v>36</v>
      </c>
      <c r="C41" s="209">
        <v>53</v>
      </c>
      <c r="D41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Šimák Petr</v>
      </c>
      <c r="E41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41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TJ Kapr Markvartice</v>
      </c>
      <c r="G41" s="273">
        <v>4.905787037037037E-2</v>
      </c>
      <c r="H41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1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41" s="215">
        <f>COUNTIFS($H$6:H41,H41,$I$6:I41,I41)</f>
        <v>14</v>
      </c>
      <c r="K41" s="239"/>
      <c r="L41" s="238" t="str">
        <f>IF(COUNTIFS(jbp_bezci!C:C,2014,jbp_bezci!D:D,D41,jbp_bezci!E:E,E41)=1,"ano",IF(COUNTIFS(jbp_bezci!C:C,2014,jbp_bezci!D:D,D41,jbp_bezci!E:E,E41)=0,"ne","???"))</f>
        <v>ne</v>
      </c>
      <c r="M41" s="238" t="str">
        <f>Tabulka469131135[[#This Row],[m/ž]]</f>
        <v>M</v>
      </c>
      <c r="N41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41" s="238" t="str">
        <f>IF(Tabulka469131135[[#This Row],[2014*]]="ano",COUNTIF(Tabulka469131135[2014*],Tabulka469131135[[#This Row],[2014*]])-COUNTIF($L$6:L41,L41)+1,"-")</f>
        <v>-</v>
      </c>
      <c r="P41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Row],[2014*]])-COUNTIFS($H$6:H41,H41,$N$6:N41,N41,$L$6:L41,L41)+1,"-")</f>
        <v>-</v>
      </c>
    </row>
    <row r="42" spans="2:16" ht="12.75" x14ac:dyDescent="0.25">
      <c r="B42" s="107">
        <v>37</v>
      </c>
      <c r="C42" s="209">
        <v>90</v>
      </c>
      <c r="D42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Novák Jaroslav</v>
      </c>
      <c r="E42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1964</v>
      </c>
      <c r="F42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Čtyři Dvory České Budějovice</v>
      </c>
      <c r="G42" s="273">
        <v>4.9239583333333337E-2</v>
      </c>
      <c r="H42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2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C</v>
      </c>
      <c r="J42" s="215">
        <f>COUNTIFS($H$6:H42,H42,$I$6:I42,I42)</f>
        <v>5</v>
      </c>
      <c r="K42" s="239"/>
      <c r="L42" s="238" t="str">
        <f>IF(COUNTIFS(jbp_bezci!C:C,2014,jbp_bezci!D:D,D42,jbp_bezci!E:E,E42)=1,"ano",IF(COUNTIFS(jbp_bezci!C:C,2014,jbp_bezci!D:D,D42,jbp_bezci!E:E,E42)=0,"ne","???"))</f>
        <v>ano</v>
      </c>
      <c r="M42" s="238" t="str">
        <f>Tabulka469131135[[#This Row],[m/ž]]</f>
        <v>M</v>
      </c>
      <c r="N42" s="238" t="str">
        <f>IF(Tabulka469131135[[#This Row],[příjmení a jméno]]="-","-",VLOOKUP(CONCATENATE($G$2,"::",$B$3,"::",Tabulka469131135[[#This Row],[m/ž]],"::",$G$2-Tabulka469131135[[#This Row],[roč_nar]]),kategorie[],9,0))</f>
        <v>C</v>
      </c>
      <c r="O42" s="238">
        <f>IF(Tabulka469131135[[#This Row],[2014*]]="ano",COUNTIF(Tabulka469131135[2014*],Tabulka469131135[[#This Row],[2014*]])-COUNTIF($L$6:L42,L42)+1,"-")</f>
        <v>31</v>
      </c>
      <c r="P42" s="238">
        <f>IF(Tabulka469131135[[#This Row],[2014*]]="ano",COUNTIFS(Tabulka469131135[m/ž],Tabulka469131135[[#This Row],[m/ž]],Tabulka469131135[kat*],Tabulka469131135[[#This Row],[kat*]],Tabulka469131135[2014*],Tabulka469131135[[#This Row],[2014*]])-COUNTIFS($H$6:H42,H42,$N$6:N42,N42,$L$6:L42,L42)+1,"-")</f>
        <v>5</v>
      </c>
    </row>
    <row r="43" spans="2:16" ht="12.75" x14ac:dyDescent="0.25">
      <c r="B43" s="107">
        <v>38</v>
      </c>
      <c r="C43" s="209">
        <v>99</v>
      </c>
      <c r="D43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Pláteník Ladislav</v>
      </c>
      <c r="E43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1966</v>
      </c>
      <c r="F43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Slavoj České Budějovice</v>
      </c>
      <c r="G43" s="273">
        <v>4.9262731481481477E-2</v>
      </c>
      <c r="H43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3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43" s="215">
        <f>COUNTIFS($H$6:H43,H43,$I$6:I43,I43)</f>
        <v>15</v>
      </c>
      <c r="K43" s="239"/>
      <c r="L43" s="238" t="str">
        <f>IF(COUNTIFS(jbp_bezci!C:C,2014,jbp_bezci!D:D,D43,jbp_bezci!E:E,E43)=1,"ano",IF(COUNTIFS(jbp_bezci!C:C,2014,jbp_bezci!D:D,D43,jbp_bezci!E:E,E43)=0,"ne","???"))</f>
        <v>ne</v>
      </c>
      <c r="M43" s="238" t="str">
        <f>Tabulka469131135[[#This Row],[m/ž]]</f>
        <v>M</v>
      </c>
      <c r="N43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43" s="238" t="str">
        <f>IF(Tabulka469131135[[#This Row],[2014*]]="ano",COUNTIF(Tabulka469131135[2014*],Tabulka469131135[[#This Row],[2014*]])-COUNTIF($L$6:L43,L43)+1,"-")</f>
        <v>-</v>
      </c>
      <c r="P43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Row],[2014*]])-COUNTIFS($H$6:H43,H43,$N$6:N43,N43,$L$6:L43,L43)+1,"-")</f>
        <v>-</v>
      </c>
    </row>
    <row r="44" spans="2:16" ht="12.75" x14ac:dyDescent="0.25">
      <c r="B44" s="107">
        <v>39</v>
      </c>
      <c r="C44" s="209">
        <v>34</v>
      </c>
      <c r="D44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Tůma Jaroslav</v>
      </c>
      <c r="E44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1963</v>
      </c>
      <c r="F44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E.go Šindlovy Dvory</v>
      </c>
      <c r="G44" s="273">
        <v>4.9443287037037043E-2</v>
      </c>
      <c r="H44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4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C</v>
      </c>
      <c r="J44" s="215">
        <f>COUNTIFS($H$6:H44,H44,$I$6:I44,I44)</f>
        <v>6</v>
      </c>
      <c r="K44" s="239"/>
      <c r="L44" s="238" t="str">
        <f>IF(COUNTIFS(jbp_bezci!C:C,2014,jbp_bezci!D:D,D44,jbp_bezci!E:E,E44)=1,"ano",IF(COUNTIFS(jbp_bezci!C:C,2014,jbp_bezci!D:D,D44,jbp_bezci!E:E,E44)=0,"ne","???"))</f>
        <v>ano</v>
      </c>
      <c r="M44" s="238" t="str">
        <f>Tabulka469131135[[#This Row],[m/ž]]</f>
        <v>M</v>
      </c>
      <c r="N44" s="238" t="str">
        <f>IF(Tabulka469131135[[#This Row],[příjmení a jméno]]="-","-",VLOOKUP(CONCATENATE($G$2,"::",$B$3,"::",Tabulka469131135[[#This Row],[m/ž]],"::",$G$2-Tabulka469131135[[#This Row],[roč_nar]]),kategorie[],9,0))</f>
        <v>C</v>
      </c>
      <c r="O44" s="238">
        <f>IF(Tabulka469131135[[#This Row],[2014*]]="ano",COUNTIF(Tabulka469131135[2014*],Tabulka469131135[[#This Row],[2014*]])-COUNTIF($L$6:L44,L44)+1,"-")</f>
        <v>30</v>
      </c>
      <c r="P44" s="238">
        <f>IF(Tabulka469131135[[#This Row],[2014*]]="ano",COUNTIFS(Tabulka469131135[m/ž],Tabulka469131135[[#This Row],[m/ž]],Tabulka469131135[kat*],Tabulka469131135[[#This Row],[kat*]],Tabulka469131135[2014*],Tabulka469131135[[#This Row],[2014*]])-COUNTIFS($H$6:H44,H44,$N$6:N44,N44,$L$6:L44,L44)+1,"-")</f>
        <v>4</v>
      </c>
    </row>
    <row r="45" spans="2:16" ht="12.75" x14ac:dyDescent="0.25">
      <c r="B45" s="107">
        <v>40</v>
      </c>
      <c r="C45" s="209">
        <v>96</v>
      </c>
      <c r="D45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Haňur Roman</v>
      </c>
      <c r="E45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1968</v>
      </c>
      <c r="F45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Boršovský běžecký klub</v>
      </c>
      <c r="G45" s="273">
        <v>4.9575231481481484E-2</v>
      </c>
      <c r="H45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5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45" s="215">
        <f>COUNTIFS($H$6:H45,H45,$I$6:I45,I45)</f>
        <v>16</v>
      </c>
      <c r="K45" s="239"/>
      <c r="L45" s="238" t="str">
        <f>IF(COUNTIFS(jbp_bezci!C:C,2014,jbp_bezci!D:D,D45,jbp_bezci!E:E,E45)=1,"ano",IF(COUNTIFS(jbp_bezci!C:C,2014,jbp_bezci!D:D,D45,jbp_bezci!E:E,E45)=0,"ne","???"))</f>
        <v>ano</v>
      </c>
      <c r="M45" s="238" t="str">
        <f>Tabulka469131135[[#This Row],[m/ž]]</f>
        <v>M</v>
      </c>
      <c r="N45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45" s="238">
        <f>IF(Tabulka469131135[[#This Row],[2014*]]="ano",COUNTIF(Tabulka469131135[2014*],Tabulka469131135[[#This Row],[2014*]])-COUNTIF($L$6:L45,L45)+1,"-")</f>
        <v>29</v>
      </c>
      <c r="P45" s="238">
        <f>IF(Tabulka469131135[[#This Row],[2014*]]="ano",COUNTIFS(Tabulka469131135[m/ž],Tabulka469131135[[#This Row],[m/ž]],Tabulka469131135[kat*],Tabulka469131135[[#This Row],[kat*]],Tabulka469131135[2014*],Tabulka469131135[[#This Row],[2014*]])-COUNTIFS($H$6:H45,H45,$N$6:N45,N45,$L$6:L45,L45)+1,"-")</f>
        <v>8</v>
      </c>
    </row>
    <row r="46" spans="2:16" ht="12.75" x14ac:dyDescent="0.25">
      <c r="B46" s="107">
        <v>41</v>
      </c>
      <c r="C46" s="209">
        <v>29</v>
      </c>
      <c r="D46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Svoboda Václav</v>
      </c>
      <c r="E46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1949</v>
      </c>
      <c r="F46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Jihočeský klub maratonců</v>
      </c>
      <c r="G46" s="273">
        <v>4.9869212962962962E-2</v>
      </c>
      <c r="H46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6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D</v>
      </c>
      <c r="J46" s="215">
        <f>COUNTIFS($H$6:H46,H46,$I$6:I46,I46)</f>
        <v>2</v>
      </c>
      <c r="K46" s="239"/>
      <c r="L46" s="238" t="str">
        <f>IF(COUNTIFS(jbp_bezci!C:C,2014,jbp_bezci!D:D,D46,jbp_bezci!E:E,E46)=1,"ano",IF(COUNTIFS(jbp_bezci!C:C,2014,jbp_bezci!D:D,D46,jbp_bezci!E:E,E46)=0,"ne","???"))</f>
        <v>ano</v>
      </c>
      <c r="M46" s="238" t="str">
        <f>Tabulka469131135[[#This Row],[m/ž]]</f>
        <v>M</v>
      </c>
      <c r="N46" s="238" t="str">
        <f>IF(Tabulka469131135[[#This Row],[příjmení a jméno]]="-","-",VLOOKUP(CONCATENATE($G$2,"::",$B$3,"::",Tabulka469131135[[#This Row],[m/ž]],"::",$G$2-Tabulka469131135[[#This Row],[roč_nar]]),kategorie[],9,0))</f>
        <v>D</v>
      </c>
      <c r="O46" s="238">
        <f>IF(Tabulka469131135[[#This Row],[2014*]]="ano",COUNTIF(Tabulka469131135[2014*],Tabulka469131135[[#This Row],[2014*]])-COUNTIF($L$6:L46,L46)+1,"-")</f>
        <v>28</v>
      </c>
      <c r="P46" s="238">
        <f>IF(Tabulka469131135[[#This Row],[2014*]]="ano",COUNTIFS(Tabulka469131135[m/ž],Tabulka469131135[[#This Row],[m/ž]],Tabulka469131135[kat*],Tabulka469131135[[#This Row],[kat*]],Tabulka469131135[2014*],Tabulka469131135[[#This Row],[2014*]])-COUNTIFS($H$6:H46,H46,$N$6:N46,N46,$L$6:L46,L46)+1,"-")</f>
        <v>4</v>
      </c>
    </row>
    <row r="47" spans="2:16" ht="12.75" x14ac:dyDescent="0.25">
      <c r="B47" s="107">
        <v>42</v>
      </c>
      <c r="C47" s="209">
        <v>40</v>
      </c>
      <c r="D47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Vorel Michal</v>
      </c>
      <c r="E47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1989</v>
      </c>
      <c r="F47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Orlando Bananas</v>
      </c>
      <c r="G47" s="273">
        <v>5.0040509259259257E-2</v>
      </c>
      <c r="H47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7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47" s="215">
        <f>COUNTIFS($H$6:H47,H47,$I$6:I47,I47)</f>
        <v>16</v>
      </c>
      <c r="K47" s="239"/>
      <c r="L47" s="238" t="str">
        <f>IF(COUNTIFS(jbp_bezci!C:C,2014,jbp_bezci!D:D,D47,jbp_bezci!E:E,E47)=1,"ano",IF(COUNTIFS(jbp_bezci!C:C,2014,jbp_bezci!D:D,D47,jbp_bezci!E:E,E47)=0,"ne","???"))</f>
        <v>ano</v>
      </c>
      <c r="M47" s="238" t="str">
        <f>Tabulka469131135[[#This Row],[m/ž]]</f>
        <v>M</v>
      </c>
      <c r="N47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47" s="238">
        <f>IF(Tabulka469131135[[#This Row],[2014*]]="ano",COUNTIF(Tabulka469131135[2014*],Tabulka469131135[[#This Row],[2014*]])-COUNTIF($L$6:L47,L47)+1,"-")</f>
        <v>27</v>
      </c>
      <c r="P47" s="238">
        <f>IF(Tabulka469131135[[#This Row],[2014*]]="ano",COUNTIFS(Tabulka469131135[m/ž],Tabulka469131135[[#This Row],[m/ž]],Tabulka469131135[kat*],Tabulka469131135[[#This Row],[kat*]],Tabulka469131135[2014*],Tabulka469131135[[#This Row],[2014*]])-COUNTIFS($H$6:H47,H47,$N$6:N47,N47,$L$6:L47,L47)+1,"-")</f>
        <v>4</v>
      </c>
    </row>
    <row r="48" spans="2:16" ht="12.75" x14ac:dyDescent="0.25">
      <c r="B48" s="107">
        <v>43</v>
      </c>
      <c r="C48" s="209">
        <v>51</v>
      </c>
      <c r="D48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Trnka Jiří</v>
      </c>
      <c r="E48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1963</v>
      </c>
      <c r="F48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SKP České Budějovice</v>
      </c>
      <c r="G48" s="273">
        <v>5.0100694444444448E-2</v>
      </c>
      <c r="H48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8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C</v>
      </c>
      <c r="J48" s="215">
        <f>COUNTIFS($H$6:H48,H48,$I$6:I48,I48)</f>
        <v>7</v>
      </c>
      <c r="K48" s="239"/>
      <c r="L48" s="238" t="str">
        <f>IF(COUNTIFS(jbp_bezci!C:C,2014,jbp_bezci!D:D,D48,jbp_bezci!E:E,E48)=1,"ano",IF(COUNTIFS(jbp_bezci!C:C,2014,jbp_bezci!D:D,D48,jbp_bezci!E:E,E48)=0,"ne","???"))</f>
        <v>ano</v>
      </c>
      <c r="M48" s="238" t="str">
        <f>Tabulka469131135[[#This Row],[m/ž]]</f>
        <v>M</v>
      </c>
      <c r="N48" s="238" t="str">
        <f>IF(Tabulka469131135[[#This Row],[příjmení a jméno]]="-","-",VLOOKUP(CONCATENATE($G$2,"::",$B$3,"::",Tabulka469131135[[#This Row],[m/ž]],"::",$G$2-Tabulka469131135[[#This Row],[roč_nar]]),kategorie[],9,0))</f>
        <v>C</v>
      </c>
      <c r="O48" s="238">
        <f>IF(Tabulka469131135[[#This Row],[2014*]]="ano",COUNTIF(Tabulka469131135[2014*],Tabulka469131135[[#This Row],[2014*]])-COUNTIF($L$6:L48,L48)+1,"-")</f>
        <v>26</v>
      </c>
      <c r="P48" s="238">
        <f>IF(Tabulka469131135[[#This Row],[2014*]]="ano",COUNTIFS(Tabulka469131135[m/ž],Tabulka469131135[[#This Row],[m/ž]],Tabulka469131135[kat*],Tabulka469131135[[#This Row],[kat*]],Tabulka469131135[2014*],Tabulka469131135[[#This Row],[2014*]])-COUNTIFS($H$6:H48,H48,$N$6:N48,N48,$L$6:L48,L48)+1,"-")</f>
        <v>3</v>
      </c>
    </row>
    <row r="49" spans="2:16" ht="12.75" x14ac:dyDescent="0.25">
      <c r="B49" s="107">
        <v>44</v>
      </c>
      <c r="C49" s="209">
        <v>18</v>
      </c>
      <c r="D49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Mikolášek Arnošt</v>
      </c>
      <c r="E49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1965</v>
      </c>
      <c r="F49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Nákří</v>
      </c>
      <c r="G49" s="273">
        <v>5.0144675925925926E-2</v>
      </c>
      <c r="H49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9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49" s="215">
        <f>COUNTIFS($H$6:H49,H49,$I$6:I49,I49)</f>
        <v>17</v>
      </c>
      <c r="K49" s="239"/>
      <c r="L49" s="238" t="str">
        <f>IF(COUNTIFS(jbp_bezci!C:C,2014,jbp_bezci!D:D,D49,jbp_bezci!E:E,E49)=1,"ano",IF(COUNTIFS(jbp_bezci!C:C,2014,jbp_bezci!D:D,D49,jbp_bezci!E:E,E49)=0,"ne","???"))</f>
        <v>ano</v>
      </c>
      <c r="M49" s="238" t="str">
        <f>Tabulka469131135[[#This Row],[m/ž]]</f>
        <v>M</v>
      </c>
      <c r="N49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49" s="238">
        <f>IF(Tabulka469131135[[#This Row],[2014*]]="ano",COUNTIF(Tabulka469131135[2014*],Tabulka469131135[[#This Row],[2014*]])-COUNTIF($L$6:L49,L49)+1,"-")</f>
        <v>25</v>
      </c>
      <c r="P49" s="238">
        <f>IF(Tabulka469131135[[#This Row],[2014*]]="ano",COUNTIFS(Tabulka469131135[m/ž],Tabulka469131135[[#This Row],[m/ž]],Tabulka469131135[kat*],Tabulka469131135[[#This Row],[kat*]],Tabulka469131135[2014*],Tabulka469131135[[#This Row],[2014*]])-COUNTIFS($H$6:H49,H49,$N$6:N49,N49,$L$6:L49,L49)+1,"-")</f>
        <v>7</v>
      </c>
    </row>
    <row r="50" spans="2:16" ht="12.75" x14ac:dyDescent="0.25">
      <c r="B50" s="107">
        <v>45</v>
      </c>
      <c r="C50" s="209">
        <v>66</v>
      </c>
      <c r="D50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Kroupa Evžen</v>
      </c>
      <c r="E50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1967</v>
      </c>
      <c r="F50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Boršovský běžecký klub</v>
      </c>
      <c r="G50" s="273">
        <v>5.0280092592592592E-2</v>
      </c>
      <c r="H50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0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50" s="215">
        <f>COUNTIFS($H$6:H50,H50,$I$6:I50,I50)</f>
        <v>18</v>
      </c>
      <c r="K50" s="239"/>
      <c r="L50" s="238" t="str">
        <f>IF(COUNTIFS(jbp_bezci!C:C,2014,jbp_bezci!D:D,D50,jbp_bezci!E:E,E50)=1,"ano",IF(COUNTIFS(jbp_bezci!C:C,2014,jbp_bezci!D:D,D50,jbp_bezci!E:E,E50)=0,"ne","???"))</f>
        <v>ano</v>
      </c>
      <c r="M50" s="238" t="str">
        <f>Tabulka469131135[[#This Row],[m/ž]]</f>
        <v>M</v>
      </c>
      <c r="N50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50" s="238">
        <f>IF(Tabulka469131135[[#This Row],[2014*]]="ano",COUNTIF(Tabulka469131135[2014*],Tabulka469131135[[#This Row],[2014*]])-COUNTIF($L$6:L50,L50)+1,"-")</f>
        <v>24</v>
      </c>
      <c r="P50" s="238">
        <f>IF(Tabulka469131135[[#This Row],[2014*]]="ano",COUNTIFS(Tabulka469131135[m/ž],Tabulka469131135[[#This Row],[m/ž]],Tabulka469131135[kat*],Tabulka469131135[[#This Row],[kat*]],Tabulka469131135[2014*],Tabulka469131135[[#This Row],[2014*]])-COUNTIFS($H$6:H50,H50,$N$6:N50,N50,$L$6:L50,L50)+1,"-")</f>
        <v>6</v>
      </c>
    </row>
    <row r="51" spans="2:16" ht="12.75" x14ac:dyDescent="0.25">
      <c r="B51" s="107">
        <v>46</v>
      </c>
      <c r="C51" s="209">
        <v>89</v>
      </c>
      <c r="D51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Kazda Radek</v>
      </c>
      <c r="E51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1986</v>
      </c>
      <c r="F51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Chrbonín</v>
      </c>
      <c r="G51" s="273">
        <v>5.0501157407407404E-2</v>
      </c>
      <c r="H51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1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51" s="215">
        <f>COUNTIFS($H$6:H51,H51,$I$6:I51,I51)</f>
        <v>17</v>
      </c>
      <c r="K51" s="239"/>
      <c r="L51" s="238" t="str">
        <f>IF(COUNTIFS(jbp_bezci!C:C,2014,jbp_bezci!D:D,D51,jbp_bezci!E:E,E51)=1,"ano",IF(COUNTIFS(jbp_bezci!C:C,2014,jbp_bezci!D:D,D51,jbp_bezci!E:E,E51)=0,"ne","???"))</f>
        <v>ne</v>
      </c>
      <c r="M51" s="238" t="str">
        <f>Tabulka469131135[[#This Row],[m/ž]]</f>
        <v>M</v>
      </c>
      <c r="N51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51" s="238" t="str">
        <f>IF(Tabulka469131135[[#This Row],[2014*]]="ano",COUNTIF(Tabulka469131135[2014*],Tabulka469131135[[#This Row],[2014*]])-COUNTIF($L$6:L51,L51)+1,"-")</f>
        <v>-</v>
      </c>
      <c r="P51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Row],[2014*]])-COUNTIFS($H$6:H51,H51,$N$6:N51,N51,$L$6:L51,L51)+1,"-")</f>
        <v>-</v>
      </c>
    </row>
    <row r="52" spans="2:16" ht="12.75" x14ac:dyDescent="0.25">
      <c r="B52" s="107">
        <v>47</v>
      </c>
      <c r="C52" s="209">
        <v>61</v>
      </c>
      <c r="D52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Círal František</v>
      </c>
      <c r="E52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1998</v>
      </c>
      <c r="F52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Dvory nad Lužnicí</v>
      </c>
      <c r="G52" s="273">
        <v>5.0504629629629628E-2</v>
      </c>
      <c r="H52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2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52" s="215">
        <f>COUNTIFS($H$6:H52,H52,$I$6:I52,I52)</f>
        <v>18</v>
      </c>
      <c r="K52" s="239"/>
      <c r="L52" s="238" t="str">
        <f>IF(COUNTIFS(jbp_bezci!C:C,2014,jbp_bezci!D:D,D52,jbp_bezci!E:E,E52)=1,"ano",IF(COUNTIFS(jbp_bezci!C:C,2014,jbp_bezci!D:D,D52,jbp_bezci!E:E,E52)=0,"ne","???"))</f>
        <v>ne</v>
      </c>
      <c r="M52" s="238" t="str">
        <f>Tabulka469131135[[#This Row],[m/ž]]</f>
        <v>M</v>
      </c>
      <c r="N52" s="238" t="str">
        <f>IF(Tabulka469131135[[#This Row],[příjmení a jméno]]="-","-",VLOOKUP(CONCATENATE($G$2,"::",$B$3,"::",Tabulka469131135[[#This Row],[m/ž]],"::",$G$2-Tabulka469131135[[#This Row],[roč_nar]]),kategorie[],9,0))</f>
        <v>Jun</v>
      </c>
      <c r="O52" s="238" t="str">
        <f>IF(Tabulka469131135[[#This Row],[2014*]]="ano",COUNTIF(Tabulka469131135[2014*],Tabulka469131135[[#This Row],[2014*]])-COUNTIF($L$6:L52,L52)+1,"-")</f>
        <v>-</v>
      </c>
      <c r="P52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Row],[2014*]])-COUNTIFS($H$6:H52,H52,$N$6:N52,N52,$L$6:L52,L52)+1,"-")</f>
        <v>-</v>
      </c>
    </row>
    <row r="53" spans="2:16" ht="12.75" x14ac:dyDescent="0.25">
      <c r="B53" s="107">
        <v>48</v>
      </c>
      <c r="C53" s="209">
        <v>75</v>
      </c>
      <c r="D53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Kukla Ondřej</v>
      </c>
      <c r="E53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1986</v>
      </c>
      <c r="F53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Tábor</v>
      </c>
      <c r="G53" s="273">
        <v>5.051736111111111E-2</v>
      </c>
      <c r="H53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3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53" s="215">
        <f>COUNTIFS($H$6:H53,H53,$I$6:I53,I53)</f>
        <v>19</v>
      </c>
      <c r="K53" s="239"/>
      <c r="L53" s="238" t="str">
        <f>IF(COUNTIFS(jbp_bezci!C:C,2014,jbp_bezci!D:D,D53,jbp_bezci!E:E,E53)=1,"ano",IF(COUNTIFS(jbp_bezci!C:C,2014,jbp_bezci!D:D,D53,jbp_bezci!E:E,E53)=0,"ne","???"))</f>
        <v>ne</v>
      </c>
      <c r="M53" s="238" t="str">
        <f>Tabulka469131135[[#This Row],[m/ž]]</f>
        <v>M</v>
      </c>
      <c r="N53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53" s="238" t="str">
        <f>IF(Tabulka469131135[[#This Row],[2014*]]="ano",COUNTIF(Tabulka469131135[2014*],Tabulka469131135[[#This Row],[2014*]])-COUNTIF($L$6:L53,L53)+1,"-")</f>
        <v>-</v>
      </c>
      <c r="P53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Row],[2014*]])-COUNTIFS($H$6:H53,H53,$N$6:N53,N53,$L$6:L53,L53)+1,"-")</f>
        <v>-</v>
      </c>
    </row>
    <row r="54" spans="2:16" ht="12.75" x14ac:dyDescent="0.25">
      <c r="B54" s="107">
        <v>49</v>
      </c>
      <c r="C54" s="209">
        <v>16</v>
      </c>
      <c r="D54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Kozák Pavel</v>
      </c>
      <c r="E54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54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Stodola Roudné</v>
      </c>
      <c r="G54" s="273">
        <v>5.056597222222222E-2</v>
      </c>
      <c r="H54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4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54" s="215">
        <f>COUNTIFS($H$6:H54,H54,$I$6:I54,I54)</f>
        <v>19</v>
      </c>
      <c r="K54" s="239"/>
      <c r="L54" s="238" t="str">
        <f>IF(COUNTIFS(jbp_bezci!C:C,2014,jbp_bezci!D:D,D54,jbp_bezci!E:E,E54)=1,"ano",IF(COUNTIFS(jbp_bezci!C:C,2014,jbp_bezci!D:D,D54,jbp_bezci!E:E,E54)=0,"ne","???"))</f>
        <v>ano</v>
      </c>
      <c r="M54" s="238" t="str">
        <f>Tabulka469131135[[#This Row],[m/ž]]</f>
        <v>M</v>
      </c>
      <c r="N54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54" s="238">
        <f>IF(Tabulka469131135[[#This Row],[2014*]]="ano",COUNTIF(Tabulka469131135[2014*],Tabulka469131135[[#This Row],[2014*]])-COUNTIF($L$6:L54,L54)+1,"-")</f>
        <v>23</v>
      </c>
      <c r="P54" s="238">
        <f>IF(Tabulka469131135[[#This Row],[2014*]]="ano",COUNTIFS(Tabulka469131135[m/ž],Tabulka469131135[[#This Row],[m/ž]],Tabulka469131135[kat*],Tabulka469131135[[#This Row],[kat*]],Tabulka469131135[2014*],Tabulka469131135[[#This Row],[2014*]])-COUNTIFS($H$6:H54,H54,$N$6:N54,N54,$L$6:L54,L54)+1,"-")</f>
        <v>5</v>
      </c>
    </row>
    <row r="55" spans="2:16" ht="12.75" x14ac:dyDescent="0.25">
      <c r="B55" s="107">
        <v>50</v>
      </c>
      <c r="C55" s="209">
        <v>14</v>
      </c>
      <c r="D55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Kohout Luděk</v>
      </c>
      <c r="E55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1970</v>
      </c>
      <c r="F55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Nová Ves</v>
      </c>
      <c r="G55" s="273">
        <v>5.0603009259259257E-2</v>
      </c>
      <c r="H55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5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55" s="215">
        <f>COUNTIFS($H$6:H55,H55,$I$6:I55,I55)</f>
        <v>20</v>
      </c>
      <c r="K55" s="239"/>
      <c r="L55" s="238" t="str">
        <f>IF(COUNTIFS(jbp_bezci!C:C,2014,jbp_bezci!D:D,D55,jbp_bezci!E:E,E55)=1,"ano",IF(COUNTIFS(jbp_bezci!C:C,2014,jbp_bezci!D:D,D55,jbp_bezci!E:E,E55)=0,"ne","???"))</f>
        <v>ne</v>
      </c>
      <c r="M55" s="238" t="str">
        <f>Tabulka469131135[[#This Row],[m/ž]]</f>
        <v>M</v>
      </c>
      <c r="N55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55" s="238" t="str">
        <f>IF(Tabulka469131135[[#This Row],[2014*]]="ano",COUNTIF(Tabulka469131135[2014*],Tabulka469131135[[#This Row],[2014*]])-COUNTIF($L$6:L55,L55)+1,"-")</f>
        <v>-</v>
      </c>
      <c r="P55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Row],[2014*]])-COUNTIFS($H$6:H55,H55,$N$6:N55,N55,$L$6:L55,L55)+1,"-")</f>
        <v>-</v>
      </c>
    </row>
    <row r="56" spans="2:16" ht="12.75" x14ac:dyDescent="0.25">
      <c r="B56" s="107">
        <v>51</v>
      </c>
      <c r="C56" s="209">
        <v>79</v>
      </c>
      <c r="D56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Voráček Karel</v>
      </c>
      <c r="E56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1962</v>
      </c>
      <c r="F56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Cyklo Velešín</v>
      </c>
      <c r="G56" s="273">
        <v>5.0641203703703702E-2</v>
      </c>
      <c r="H56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6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C</v>
      </c>
      <c r="J56" s="215">
        <f>COUNTIFS($H$6:H56,H56,$I$6:I56,I56)</f>
        <v>8</v>
      </c>
      <c r="K56" s="239"/>
      <c r="L56" s="238" t="str">
        <f>IF(COUNTIFS(jbp_bezci!C:C,2014,jbp_bezci!D:D,D56,jbp_bezci!E:E,E56)=1,"ano",IF(COUNTIFS(jbp_bezci!C:C,2014,jbp_bezci!D:D,D56,jbp_bezci!E:E,E56)=0,"ne","???"))</f>
        <v>ano</v>
      </c>
      <c r="M56" s="238" t="str">
        <f>Tabulka469131135[[#This Row],[m/ž]]</f>
        <v>M</v>
      </c>
      <c r="N56" s="238" t="str">
        <f>IF(Tabulka469131135[[#This Row],[příjmení a jméno]]="-","-",VLOOKUP(CONCATENATE($G$2,"::",$B$3,"::",Tabulka469131135[[#This Row],[m/ž]],"::",$G$2-Tabulka469131135[[#This Row],[roč_nar]]),kategorie[],9,0))</f>
        <v>C</v>
      </c>
      <c r="O56" s="238">
        <f>IF(Tabulka469131135[[#This Row],[2014*]]="ano",COUNTIF(Tabulka469131135[2014*],Tabulka469131135[[#This Row],[2014*]])-COUNTIF($L$6:L56,L56)+1,"-")</f>
        <v>22</v>
      </c>
      <c r="P56" s="238">
        <f>IF(Tabulka469131135[[#This Row],[2014*]]="ano",COUNTIFS(Tabulka469131135[m/ž],Tabulka469131135[[#This Row],[m/ž]],Tabulka469131135[kat*],Tabulka469131135[[#This Row],[kat*]],Tabulka469131135[2014*],Tabulka469131135[[#This Row],[2014*]])-COUNTIFS($H$6:H56,H56,$N$6:N56,N56,$L$6:L56,L56)+1,"-")</f>
        <v>2</v>
      </c>
    </row>
    <row r="57" spans="2:16" ht="12.75" x14ac:dyDescent="0.25">
      <c r="B57" s="107">
        <v>52</v>
      </c>
      <c r="C57" s="209">
        <v>44</v>
      </c>
      <c r="D57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Řezáč Martin</v>
      </c>
      <c r="E57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1982</v>
      </c>
      <c r="F57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Lyžaři-běžci Frymburk</v>
      </c>
      <c r="G57" s="273">
        <v>5.0850694444444448E-2</v>
      </c>
      <c r="H57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7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57" s="215">
        <f>COUNTIFS($H$6:H57,H57,$I$6:I57,I57)</f>
        <v>20</v>
      </c>
      <c r="K57" s="239"/>
      <c r="L57" s="238" t="str">
        <f>IF(COUNTIFS(jbp_bezci!C:C,2014,jbp_bezci!D:D,D57,jbp_bezci!E:E,E57)=1,"ano",IF(COUNTIFS(jbp_bezci!C:C,2014,jbp_bezci!D:D,D57,jbp_bezci!E:E,E57)=0,"ne","???"))</f>
        <v>ne</v>
      </c>
      <c r="M57" s="238" t="str">
        <f>Tabulka469131135[[#This Row],[m/ž]]</f>
        <v>M</v>
      </c>
      <c r="N57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57" s="238" t="str">
        <f>IF(Tabulka469131135[[#This Row],[2014*]]="ano",COUNTIF(Tabulka469131135[2014*],Tabulka469131135[[#This Row],[2014*]])-COUNTIF($L$6:L57,L57)+1,"-")</f>
        <v>-</v>
      </c>
      <c r="P57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Row],[2014*]])-COUNTIFS($H$6:H57,H57,$N$6:N57,N57,$L$6:L57,L57)+1,"-")</f>
        <v>-</v>
      </c>
    </row>
    <row r="58" spans="2:16" ht="12.75" x14ac:dyDescent="0.25">
      <c r="B58" s="107">
        <v>53</v>
      </c>
      <c r="C58" s="209">
        <v>59</v>
      </c>
      <c r="D58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Krov Martin</v>
      </c>
      <c r="E58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1995</v>
      </c>
      <c r="F58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Staré Hodějovice</v>
      </c>
      <c r="G58" s="273">
        <v>5.103703703703704E-2</v>
      </c>
      <c r="H58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8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58" s="215">
        <f>COUNTIFS($H$6:H58,H58,$I$6:I58,I58)</f>
        <v>21</v>
      </c>
      <c r="K58" s="239"/>
      <c r="L58" s="238" t="str">
        <f>IF(COUNTIFS(jbp_bezci!C:C,2014,jbp_bezci!D:D,D58,jbp_bezci!E:E,E58)=1,"ano",IF(COUNTIFS(jbp_bezci!C:C,2014,jbp_bezci!D:D,D58,jbp_bezci!E:E,E58)=0,"ne","???"))</f>
        <v>ne</v>
      </c>
      <c r="M58" s="238" t="str">
        <f>Tabulka469131135[[#This Row],[m/ž]]</f>
        <v>M</v>
      </c>
      <c r="N58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58" s="238" t="str">
        <f>IF(Tabulka469131135[[#This Row],[2014*]]="ano",COUNTIF(Tabulka469131135[2014*],Tabulka469131135[[#This Row],[2014*]])-COUNTIF($L$6:L58,L58)+1,"-")</f>
        <v>-</v>
      </c>
      <c r="P58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Row],[2014*]])-COUNTIFS($H$6:H58,H58,$N$6:N58,N58,$L$6:L58,L58)+1,"-")</f>
        <v>-</v>
      </c>
    </row>
    <row r="59" spans="2:16" ht="12.75" x14ac:dyDescent="0.25">
      <c r="B59" s="107">
        <v>54</v>
      </c>
      <c r="C59" s="209">
        <v>33</v>
      </c>
      <c r="D59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Tomášová Gabriela</v>
      </c>
      <c r="E59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1969</v>
      </c>
      <c r="F59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59" s="273">
        <v>5.1216435185185184E-2</v>
      </c>
      <c r="H59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59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59" s="215">
        <f>COUNTIFS($H$6:H59,H59,$I$6:I59,I59)</f>
        <v>3</v>
      </c>
      <c r="K59" s="239"/>
      <c r="L59" s="238" t="str">
        <f>IF(COUNTIFS(jbp_bezci!C:C,2014,jbp_bezci!D:D,D59,jbp_bezci!E:E,E59)=1,"ano",IF(COUNTIFS(jbp_bezci!C:C,2014,jbp_bezci!D:D,D59,jbp_bezci!E:E,E59)=0,"ne","???"))</f>
        <v>ano</v>
      </c>
      <c r="M59" s="238" t="str">
        <f>Tabulka469131135[[#This Row],[m/ž]]</f>
        <v>Z</v>
      </c>
      <c r="N59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59" s="238">
        <f>IF(Tabulka469131135[[#This Row],[2014*]]="ano",COUNTIF(Tabulka469131135[2014*],Tabulka469131135[[#This Row],[2014*]])-COUNTIF($L$6:L59,L59)+1,"-")</f>
        <v>21</v>
      </c>
      <c r="P59" s="238">
        <f>IF(Tabulka469131135[[#This Row],[2014*]]="ano",COUNTIFS(Tabulka469131135[m/ž],Tabulka469131135[[#This Row],[m/ž]],Tabulka469131135[kat*],Tabulka469131135[[#This Row],[kat*]],Tabulka469131135[2014*],Tabulka469131135[[#This Row],[2014*]])-COUNTIFS($H$6:H59,H59,$N$6:N59,N59,$L$6:L59,L59)+1,"-")</f>
        <v>6</v>
      </c>
    </row>
    <row r="60" spans="2:16" ht="12.75" x14ac:dyDescent="0.25">
      <c r="B60" s="107">
        <v>55</v>
      </c>
      <c r="C60" s="209">
        <v>85</v>
      </c>
      <c r="D60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Průcha Jakub</v>
      </c>
      <c r="E60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60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Orlando Bananas</v>
      </c>
      <c r="G60" s="273">
        <v>5.1519675925925927E-2</v>
      </c>
      <c r="H60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0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60" s="215">
        <f>COUNTIFS($H$6:H60,H60,$I$6:I60,I60)</f>
        <v>22</v>
      </c>
      <c r="K60" s="239"/>
      <c r="L60" s="238" t="str">
        <f>IF(COUNTIFS(jbp_bezci!C:C,2014,jbp_bezci!D:D,D60,jbp_bezci!E:E,E60)=1,"ano",IF(COUNTIFS(jbp_bezci!C:C,2014,jbp_bezci!D:D,D60,jbp_bezci!E:E,E60)=0,"ne","???"))</f>
        <v>ano</v>
      </c>
      <c r="M60" s="238" t="str">
        <f>Tabulka469131135[[#This Row],[m/ž]]</f>
        <v>M</v>
      </c>
      <c r="N60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60" s="238">
        <f>IF(Tabulka469131135[[#This Row],[2014*]]="ano",COUNTIF(Tabulka469131135[2014*],Tabulka469131135[[#This Row],[2014*]])-COUNTIF($L$6:L60,L60)+1,"-")</f>
        <v>20</v>
      </c>
      <c r="P60" s="238">
        <f>IF(Tabulka469131135[[#This Row],[2014*]]="ano",COUNTIFS(Tabulka469131135[m/ž],Tabulka469131135[[#This Row],[m/ž]],Tabulka469131135[kat*],Tabulka469131135[[#This Row],[kat*]],Tabulka469131135[2014*],Tabulka469131135[[#This Row],[2014*]])-COUNTIFS($H$6:H60,H60,$N$6:N60,N60,$L$6:L60,L60)+1,"-")</f>
        <v>3</v>
      </c>
    </row>
    <row r="61" spans="2:16" ht="12.75" x14ac:dyDescent="0.25">
      <c r="B61" s="107">
        <v>56</v>
      </c>
      <c r="C61" s="209">
        <v>54</v>
      </c>
      <c r="D61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Heral Vít</v>
      </c>
      <c r="E61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1952</v>
      </c>
      <c r="F61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Slovan Černý Dub</v>
      </c>
      <c r="G61" s="273">
        <v>5.2325231481481486E-2</v>
      </c>
      <c r="H61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1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D</v>
      </c>
      <c r="J61" s="215">
        <f>COUNTIFS($H$6:H61,H61,$I$6:I61,I61)</f>
        <v>3</v>
      </c>
      <c r="K61" s="239"/>
      <c r="L61" s="238" t="str">
        <f>IF(COUNTIFS(jbp_bezci!C:C,2014,jbp_bezci!D:D,D61,jbp_bezci!E:E,E61)=1,"ano",IF(COUNTIFS(jbp_bezci!C:C,2014,jbp_bezci!D:D,D61,jbp_bezci!E:E,E61)=0,"ne","???"))</f>
        <v>ne</v>
      </c>
      <c r="M61" s="238" t="str">
        <f>Tabulka469131135[[#This Row],[m/ž]]</f>
        <v>M</v>
      </c>
      <c r="N61" s="238" t="str">
        <f>IF(Tabulka469131135[[#This Row],[příjmení a jméno]]="-","-",VLOOKUP(CONCATENATE($G$2,"::",$B$3,"::",Tabulka469131135[[#This Row],[m/ž]],"::",$G$2-Tabulka469131135[[#This Row],[roč_nar]]),kategorie[],9,0))</f>
        <v>D</v>
      </c>
      <c r="O61" s="238" t="str">
        <f>IF(Tabulka469131135[[#This Row],[2014*]]="ano",COUNTIF(Tabulka469131135[2014*],Tabulka469131135[[#This Row],[2014*]])-COUNTIF($L$6:L61,L61)+1,"-")</f>
        <v>-</v>
      </c>
      <c r="P61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Row],[2014*]])-COUNTIFS($H$6:H61,H61,$N$6:N61,N61,$L$6:L61,L61)+1,"-")</f>
        <v>-</v>
      </c>
    </row>
    <row r="62" spans="2:16" ht="12.75" x14ac:dyDescent="0.25">
      <c r="B62" s="107">
        <v>57</v>
      </c>
      <c r="C62" s="209">
        <v>65</v>
      </c>
      <c r="D62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Malát Jan</v>
      </c>
      <c r="E62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1966</v>
      </c>
      <c r="F62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Boršovský běžecký klub</v>
      </c>
      <c r="G62" s="273">
        <v>5.2569444444444446E-2</v>
      </c>
      <c r="H62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2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62" s="215">
        <f>COUNTIFS($H$6:H62,H62,$I$6:I62,I62)</f>
        <v>21</v>
      </c>
      <c r="K62" s="239"/>
      <c r="L62" s="238" t="str">
        <f>IF(COUNTIFS(jbp_bezci!C:C,2014,jbp_bezci!D:D,D62,jbp_bezci!E:E,E62)=1,"ano",IF(COUNTIFS(jbp_bezci!C:C,2014,jbp_bezci!D:D,D62,jbp_bezci!E:E,E62)=0,"ne","???"))</f>
        <v>ano</v>
      </c>
      <c r="M62" s="238" t="str">
        <f>Tabulka469131135[[#This Row],[m/ž]]</f>
        <v>M</v>
      </c>
      <c r="N62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62" s="238">
        <f>IF(Tabulka469131135[[#This Row],[2014*]]="ano",COUNTIF(Tabulka469131135[2014*],Tabulka469131135[[#This Row],[2014*]])-COUNTIF($L$6:L62,L62)+1,"-")</f>
        <v>19</v>
      </c>
      <c r="P62" s="238">
        <f>IF(Tabulka469131135[[#This Row],[2014*]]="ano",COUNTIFS(Tabulka469131135[m/ž],Tabulka469131135[[#This Row],[m/ž]],Tabulka469131135[kat*],Tabulka469131135[[#This Row],[kat*]],Tabulka469131135[2014*],Tabulka469131135[[#This Row],[2014*]])-COUNTIFS($H$6:H62,H62,$N$6:N62,N62,$L$6:L62,L62)+1,"-")</f>
        <v>4</v>
      </c>
    </row>
    <row r="63" spans="2:16" ht="12.75" x14ac:dyDescent="0.25">
      <c r="B63" s="107">
        <v>58</v>
      </c>
      <c r="C63" s="209">
        <v>42</v>
      </c>
      <c r="D63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Nosál Petr</v>
      </c>
      <c r="E63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1982</v>
      </c>
      <c r="F63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Suchdol nad Lužnicí</v>
      </c>
      <c r="G63" s="273">
        <v>5.2740740740740734E-2</v>
      </c>
      <c r="H63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3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63" s="215">
        <f>COUNTIFS($H$6:H63,H63,$I$6:I63,I63)</f>
        <v>23</v>
      </c>
      <c r="K63" s="239"/>
      <c r="L63" s="238" t="str">
        <f>IF(COUNTIFS(jbp_bezci!C:C,2014,jbp_bezci!D:D,D63,jbp_bezci!E:E,E63)=1,"ano",IF(COUNTIFS(jbp_bezci!C:C,2014,jbp_bezci!D:D,D63,jbp_bezci!E:E,E63)=0,"ne","???"))</f>
        <v>ne</v>
      </c>
      <c r="M63" s="238" t="str">
        <f>Tabulka469131135[[#This Row],[m/ž]]</f>
        <v>M</v>
      </c>
      <c r="N63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63" s="238" t="str">
        <f>IF(Tabulka469131135[[#This Row],[2014*]]="ano",COUNTIF(Tabulka469131135[2014*],Tabulka469131135[[#This Row],[2014*]])-COUNTIF($L$6:L63,L63)+1,"-")</f>
        <v>-</v>
      </c>
      <c r="P63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Row],[2014*]])-COUNTIFS($H$6:H63,H63,$N$6:N63,N63,$L$6:L63,L63)+1,"-")</f>
        <v>-</v>
      </c>
    </row>
    <row r="64" spans="2:16" ht="12.75" x14ac:dyDescent="0.25">
      <c r="B64" s="107">
        <v>59</v>
      </c>
      <c r="C64" s="209">
        <v>50</v>
      </c>
      <c r="D64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Drázda Petr</v>
      </c>
      <c r="E64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1964</v>
      </c>
      <c r="F64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Pištín</v>
      </c>
      <c r="G64" s="273">
        <v>5.2878472222222223E-2</v>
      </c>
      <c r="H64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4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C</v>
      </c>
      <c r="J64" s="215">
        <f>COUNTIFS($H$6:H64,H64,$I$6:I64,I64)</f>
        <v>9</v>
      </c>
      <c r="K64" s="239"/>
      <c r="L64" s="238" t="str">
        <f>IF(COUNTIFS(jbp_bezci!C:C,2014,jbp_bezci!D:D,D64,jbp_bezci!E:E,E64)=1,"ano",IF(COUNTIFS(jbp_bezci!C:C,2014,jbp_bezci!D:D,D64,jbp_bezci!E:E,E64)=0,"ne","???"))</f>
        <v>ano</v>
      </c>
      <c r="M64" s="238" t="str">
        <f>Tabulka469131135[[#This Row],[m/ž]]</f>
        <v>M</v>
      </c>
      <c r="N64" s="238" t="str">
        <f>IF(Tabulka469131135[[#This Row],[příjmení a jméno]]="-","-",VLOOKUP(CONCATENATE($G$2,"::",$B$3,"::",Tabulka469131135[[#This Row],[m/ž]],"::",$G$2-Tabulka469131135[[#This Row],[roč_nar]]),kategorie[],9,0))</f>
        <v>C</v>
      </c>
      <c r="O64" s="238">
        <f>IF(Tabulka469131135[[#This Row],[2014*]]="ano",COUNTIF(Tabulka469131135[2014*],Tabulka469131135[[#This Row],[2014*]])-COUNTIF($L$6:L64,L64)+1,"-")</f>
        <v>18</v>
      </c>
      <c r="P64" s="238">
        <f>IF(Tabulka469131135[[#This Row],[2014*]]="ano",COUNTIFS(Tabulka469131135[m/ž],Tabulka469131135[[#This Row],[m/ž]],Tabulka469131135[kat*],Tabulka469131135[[#This Row],[kat*]],Tabulka469131135[2014*],Tabulka469131135[[#This Row],[2014*]])-COUNTIFS($H$6:H64,H64,$N$6:N64,N64,$L$6:L64,L64)+1,"-")</f>
        <v>1</v>
      </c>
    </row>
    <row r="65" spans="2:16" ht="12.75" x14ac:dyDescent="0.25">
      <c r="B65" s="107">
        <v>60</v>
      </c>
      <c r="C65" s="209">
        <v>94</v>
      </c>
      <c r="D65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Zíma Josef</v>
      </c>
      <c r="E65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1965</v>
      </c>
      <c r="F65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BH Triatlon České Budějovice</v>
      </c>
      <c r="G65" s="273">
        <v>5.3107638888888892E-2</v>
      </c>
      <c r="H65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5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65" s="215">
        <f>COUNTIFS($H$6:H65,H65,$I$6:I65,I65)</f>
        <v>22</v>
      </c>
      <c r="K65" s="239"/>
      <c r="L65" s="238" t="str">
        <f>IF(COUNTIFS(jbp_bezci!C:C,2014,jbp_bezci!D:D,D65,jbp_bezci!E:E,E65)=1,"ano",IF(COUNTIFS(jbp_bezci!C:C,2014,jbp_bezci!D:D,D65,jbp_bezci!E:E,E65)=0,"ne","???"))</f>
        <v>ne</v>
      </c>
      <c r="M65" s="238" t="str">
        <f>Tabulka469131135[[#This Row],[m/ž]]</f>
        <v>M</v>
      </c>
      <c r="N65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65" s="238" t="str">
        <f>IF(Tabulka469131135[[#This Row],[2014*]]="ano",COUNTIF(Tabulka469131135[2014*],Tabulka469131135[[#This Row],[2014*]])-COUNTIF($L$6:L65,L65)+1,"-")</f>
        <v>-</v>
      </c>
      <c r="P65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Row],[2014*]])-COUNTIFS($H$6:H65,H65,$N$6:N65,N65,$L$6:L65,L65)+1,"-")</f>
        <v>-</v>
      </c>
    </row>
    <row r="66" spans="2:16" ht="12.75" x14ac:dyDescent="0.25">
      <c r="B66" s="107">
        <v>61</v>
      </c>
      <c r="C66" s="209">
        <v>56</v>
      </c>
      <c r="D66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Krčka Bohuslav</v>
      </c>
      <c r="E66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1959</v>
      </c>
      <c r="F66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Větřní</v>
      </c>
      <c r="G66" s="273">
        <v>5.3234953703703708E-2</v>
      </c>
      <c r="H66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6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C</v>
      </c>
      <c r="J66" s="215">
        <f>COUNTIFS($H$6:H66,H66,$I$6:I66,I66)</f>
        <v>10</v>
      </c>
      <c r="K66" s="239"/>
      <c r="L66" s="238" t="str">
        <f>IF(COUNTIFS(jbp_bezci!C:C,2014,jbp_bezci!D:D,D66,jbp_bezci!E:E,E66)=1,"ano",IF(COUNTIFS(jbp_bezci!C:C,2014,jbp_bezci!D:D,D66,jbp_bezci!E:E,E66)=0,"ne","???"))</f>
        <v>ne</v>
      </c>
      <c r="M66" s="238" t="str">
        <f>Tabulka469131135[[#This Row],[m/ž]]</f>
        <v>M</v>
      </c>
      <c r="N66" s="238" t="str">
        <f>IF(Tabulka469131135[[#This Row],[příjmení a jméno]]="-","-",VLOOKUP(CONCATENATE($G$2,"::",$B$3,"::",Tabulka469131135[[#This Row],[m/ž]],"::",$G$2-Tabulka469131135[[#This Row],[roč_nar]]),kategorie[],9,0))</f>
        <v>C</v>
      </c>
      <c r="O66" s="238" t="str">
        <f>IF(Tabulka469131135[[#This Row],[2014*]]="ano",COUNTIF(Tabulka469131135[2014*],Tabulka469131135[[#This Row],[2014*]])-COUNTIF($L$6:L66,L66)+1,"-")</f>
        <v>-</v>
      </c>
      <c r="P66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Row],[2014*]])-COUNTIFS($H$6:H66,H66,$N$6:N66,N66,$L$6:L66,L66)+1,"-")</f>
        <v>-</v>
      </c>
    </row>
    <row r="67" spans="2:16" ht="12.75" x14ac:dyDescent="0.25">
      <c r="B67" s="107">
        <v>62</v>
      </c>
      <c r="C67" s="209">
        <v>2</v>
      </c>
      <c r="D67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Adámek Jiří</v>
      </c>
      <c r="E67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1983</v>
      </c>
      <c r="F67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67" s="273">
        <v>5.3361111111111109E-2</v>
      </c>
      <c r="H67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7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67" s="215">
        <f>COUNTIFS($H$6:H67,H67,$I$6:I67,I67)</f>
        <v>24</v>
      </c>
      <c r="K67" s="239"/>
      <c r="L67" s="238" t="str">
        <f>IF(COUNTIFS(jbp_bezci!C:C,2014,jbp_bezci!D:D,D67,jbp_bezci!E:E,E67)=1,"ano",IF(COUNTIFS(jbp_bezci!C:C,2014,jbp_bezci!D:D,D67,jbp_bezci!E:E,E67)=0,"ne","???"))</f>
        <v>ne</v>
      </c>
      <c r="M67" s="238" t="str">
        <f>Tabulka469131135[[#This Row],[m/ž]]</f>
        <v>M</v>
      </c>
      <c r="N67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67" s="238" t="str">
        <f>IF(Tabulka469131135[[#This Row],[2014*]]="ano",COUNTIF(Tabulka469131135[2014*],Tabulka469131135[[#This Row],[2014*]])-COUNTIF($L$6:L67,L67)+1,"-")</f>
        <v>-</v>
      </c>
      <c r="P67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Row],[2014*]])-COUNTIFS($H$6:H67,H67,$N$6:N67,N67,$L$6:L67,L67)+1,"-")</f>
        <v>-</v>
      </c>
    </row>
    <row r="68" spans="2:16" ht="12.75" x14ac:dyDescent="0.25">
      <c r="B68" s="107">
        <v>63</v>
      </c>
      <c r="C68" s="209">
        <v>70</v>
      </c>
      <c r="D68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Šoustar Lubomír</v>
      </c>
      <c r="E68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1941</v>
      </c>
      <c r="F68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Katastrální Úřad České Budějovice</v>
      </c>
      <c r="G68" s="273">
        <v>5.3398148148148146E-2</v>
      </c>
      <c r="H68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8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E</v>
      </c>
      <c r="J68" s="215">
        <f>COUNTIFS($H$6:H68,H68,$I$6:I68,I68)</f>
        <v>1</v>
      </c>
      <c r="K68" s="239"/>
      <c r="L68" s="238" t="str">
        <f>IF(COUNTIFS(jbp_bezci!C:C,2014,jbp_bezci!D:D,D68,jbp_bezci!E:E,E68)=1,"ano",IF(COUNTIFS(jbp_bezci!C:C,2014,jbp_bezci!D:D,D68,jbp_bezci!E:E,E68)=0,"ne","???"))</f>
        <v>ano</v>
      </c>
      <c r="M68" s="238" t="str">
        <f>Tabulka469131135[[#This Row],[m/ž]]</f>
        <v>M</v>
      </c>
      <c r="N68" s="238" t="str">
        <f>IF(Tabulka469131135[[#This Row],[příjmení a jméno]]="-","-",VLOOKUP(CONCATENATE($G$2,"::",$B$3,"::",Tabulka469131135[[#This Row],[m/ž]],"::",$G$2-Tabulka469131135[[#This Row],[roč_nar]]),kategorie[],9,0))</f>
        <v>E</v>
      </c>
      <c r="O68" s="238">
        <f>IF(Tabulka469131135[[#This Row],[2014*]]="ano",COUNTIF(Tabulka469131135[2014*],Tabulka469131135[[#This Row],[2014*]])-COUNTIF($L$6:L68,L68)+1,"-")</f>
        <v>17</v>
      </c>
      <c r="P68" s="238">
        <f>IF(Tabulka469131135[[#This Row],[2014*]]="ano",COUNTIFS(Tabulka469131135[m/ž],Tabulka469131135[[#This Row],[m/ž]],Tabulka469131135[kat*],Tabulka469131135[[#This Row],[kat*]],Tabulka469131135[2014*],Tabulka469131135[[#This Row],[2014*]])-COUNTIFS($H$6:H68,H68,$N$6:N68,N68,$L$6:L68,L68)+1,"-")</f>
        <v>4</v>
      </c>
    </row>
    <row r="69" spans="2:16" ht="12.75" x14ac:dyDescent="0.25">
      <c r="B69" s="107">
        <v>64</v>
      </c>
      <c r="C69" s="209">
        <v>82</v>
      </c>
      <c r="D69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Dvořák Pavel</v>
      </c>
      <c r="E69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69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Hosín</v>
      </c>
      <c r="G69" s="273">
        <v>5.3574074074074073E-2</v>
      </c>
      <c r="H69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9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69" s="215">
        <f>COUNTIFS($H$6:H69,H69,$I$6:I69,I69)</f>
        <v>25</v>
      </c>
      <c r="K69" s="239"/>
      <c r="L69" s="238" t="str">
        <f>IF(COUNTIFS(jbp_bezci!C:C,2014,jbp_bezci!D:D,D69,jbp_bezci!E:E,E69)=1,"ano",IF(COUNTIFS(jbp_bezci!C:C,2014,jbp_bezci!D:D,D69,jbp_bezci!E:E,E69)=0,"ne","???"))</f>
        <v>ne</v>
      </c>
      <c r="M69" s="238" t="str">
        <f>Tabulka469131135[[#This Row],[m/ž]]</f>
        <v>M</v>
      </c>
      <c r="N69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69" s="238" t="str">
        <f>IF(Tabulka469131135[[#This Row],[2014*]]="ano",COUNTIF(Tabulka469131135[2014*],Tabulka469131135[[#This Row],[2014*]])-COUNTIF($L$6:L69,L69)+1,"-")</f>
        <v>-</v>
      </c>
      <c r="P69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Row],[2014*]])-COUNTIFS($H$6:H69,H69,$N$6:N69,N69,$L$6:L69,L69)+1,"-")</f>
        <v>-</v>
      </c>
    </row>
    <row r="70" spans="2:16" ht="12.75" x14ac:dyDescent="0.25">
      <c r="B70" s="107">
        <v>65</v>
      </c>
      <c r="C70" s="209">
        <v>36</v>
      </c>
      <c r="D70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Valdová Marie</v>
      </c>
      <c r="E70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70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Kardašova Řečice</v>
      </c>
      <c r="G70" s="273">
        <v>5.3928240740740742E-2</v>
      </c>
      <c r="H70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70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70" s="215">
        <f>COUNTIFS($H$6:H70,H70,$I$6:I70,I70)</f>
        <v>4</v>
      </c>
      <c r="K70" s="239"/>
      <c r="L70" s="238" t="str">
        <f>IF(COUNTIFS(jbp_bezci!C:C,2014,jbp_bezci!D:D,D70,jbp_bezci!E:E,E70)=1,"ano",IF(COUNTIFS(jbp_bezci!C:C,2014,jbp_bezci!D:D,D70,jbp_bezci!E:E,E70)=0,"ne","???"))</f>
        <v>ano</v>
      </c>
      <c r="M70" s="238" t="str">
        <f>Tabulka469131135[[#This Row],[m/ž]]</f>
        <v>Z</v>
      </c>
      <c r="N70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70" s="238">
        <f>IF(Tabulka469131135[[#This Row],[2014*]]="ano",COUNTIF(Tabulka469131135[2014*],Tabulka469131135[[#This Row],[2014*]])-COUNTIF($L$6:L70,L70)+1,"-")</f>
        <v>16</v>
      </c>
      <c r="P70" s="238">
        <f>IF(Tabulka469131135[[#This Row],[2014*]]="ano",COUNTIFS(Tabulka469131135[m/ž],Tabulka469131135[[#This Row],[m/ž]],Tabulka469131135[kat*],Tabulka469131135[[#This Row],[kat*]],Tabulka469131135[2014*],Tabulka469131135[[#This Row],[2014*]])-COUNTIFS($H$6:H70,H70,$N$6:N70,N70,$L$6:L70,L70)+1,"-")</f>
        <v>5</v>
      </c>
    </row>
    <row r="71" spans="2:16" ht="12.75" x14ac:dyDescent="0.25">
      <c r="B71" s="107">
        <v>66</v>
      </c>
      <c r="C71" s="209">
        <v>68</v>
      </c>
      <c r="D71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Gazda Martin</v>
      </c>
      <c r="E71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1968</v>
      </c>
      <c r="F71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King team</v>
      </c>
      <c r="G71" s="273">
        <v>5.4246527777777775E-2</v>
      </c>
      <c r="H71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1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71" s="215">
        <f>COUNTIFS($H$6:H71,H71,$I$6:I71,I71)</f>
        <v>23</v>
      </c>
      <c r="K71" s="239"/>
      <c r="L71" s="238" t="str">
        <f>IF(COUNTIFS(jbp_bezci!C:C,2014,jbp_bezci!D:D,D71,jbp_bezci!E:E,E71)=1,"ano",IF(COUNTIFS(jbp_bezci!C:C,2014,jbp_bezci!D:D,D71,jbp_bezci!E:E,E71)=0,"ne","???"))</f>
        <v>ano</v>
      </c>
      <c r="M71" s="238" t="str">
        <f>Tabulka469131135[[#This Row],[m/ž]]</f>
        <v>M</v>
      </c>
      <c r="N71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71" s="238">
        <f>IF(Tabulka469131135[[#This Row],[2014*]]="ano",COUNTIF(Tabulka469131135[2014*],Tabulka469131135[[#This Row],[2014*]])-COUNTIF($L$6:L71,L71)+1,"-")</f>
        <v>15</v>
      </c>
      <c r="P71" s="238">
        <f>IF(Tabulka469131135[[#This Row],[2014*]]="ano",COUNTIFS(Tabulka469131135[m/ž],Tabulka469131135[[#This Row],[m/ž]],Tabulka469131135[kat*],Tabulka469131135[[#This Row],[kat*]],Tabulka469131135[2014*],Tabulka469131135[[#This Row],[2014*]])-COUNTIFS($H$6:H71,H71,$N$6:N71,N71,$L$6:L71,L71)+1,"-")</f>
        <v>3</v>
      </c>
    </row>
    <row r="72" spans="2:16" ht="12.75" x14ac:dyDescent="0.25">
      <c r="B72" s="107">
        <v>67</v>
      </c>
      <c r="C72" s="209">
        <v>95</v>
      </c>
      <c r="D72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Kopřiva Josef</v>
      </c>
      <c r="E72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1952</v>
      </c>
      <c r="F72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TC Dvořák České Budějovice 2</v>
      </c>
      <c r="G72" s="273">
        <v>5.4293981481481485E-2</v>
      </c>
      <c r="H72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2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D</v>
      </c>
      <c r="J72" s="215">
        <f>COUNTIFS($H$6:H72,H72,$I$6:I72,I72)</f>
        <v>4</v>
      </c>
      <c r="K72" s="239"/>
      <c r="L72" s="238" t="str">
        <f>IF(COUNTIFS(jbp_bezci!C:C,2014,jbp_bezci!D:D,D72,jbp_bezci!E:E,E72)=1,"ano",IF(COUNTIFS(jbp_bezci!C:C,2014,jbp_bezci!D:D,D72,jbp_bezci!E:E,E72)=0,"ne","???"))</f>
        <v>ano</v>
      </c>
      <c r="M72" s="238" t="str">
        <f>Tabulka469131135[[#This Row],[m/ž]]</f>
        <v>M</v>
      </c>
      <c r="N72" s="238" t="str">
        <f>IF(Tabulka469131135[[#This Row],[příjmení a jméno]]="-","-",VLOOKUP(CONCATENATE($G$2,"::",$B$3,"::",Tabulka469131135[[#This Row],[m/ž]],"::",$G$2-Tabulka469131135[[#This Row],[roč_nar]]),kategorie[],9,0))</f>
        <v>D</v>
      </c>
      <c r="O72" s="238">
        <f>IF(Tabulka469131135[[#This Row],[2014*]]="ano",COUNTIF(Tabulka469131135[2014*],Tabulka469131135[[#This Row],[2014*]])-COUNTIF($L$6:L72,L72)+1,"-")</f>
        <v>14</v>
      </c>
      <c r="P72" s="238">
        <f>IF(Tabulka469131135[[#This Row],[2014*]]="ano",COUNTIFS(Tabulka469131135[m/ž],Tabulka469131135[[#This Row],[m/ž]],Tabulka469131135[kat*],Tabulka469131135[[#This Row],[kat*]],Tabulka469131135[2014*],Tabulka469131135[[#This Row],[2014*]])-COUNTIFS($H$6:H72,H72,$N$6:N72,N72,$L$6:L72,L72)+1,"-")</f>
        <v>3</v>
      </c>
    </row>
    <row r="73" spans="2:16" ht="12.75" x14ac:dyDescent="0.25">
      <c r="B73" s="107">
        <v>68</v>
      </c>
      <c r="C73" s="209">
        <v>62</v>
      </c>
      <c r="D73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Hronová Božena</v>
      </c>
      <c r="E73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1954</v>
      </c>
      <c r="F73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ŠuTri Prachatice</v>
      </c>
      <c r="G73" s="273">
        <v>5.4447916666666672E-2</v>
      </c>
      <c r="H73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73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73" s="215">
        <f>COUNTIFS($H$6:H73,H73,$I$6:I73,I73)</f>
        <v>5</v>
      </c>
      <c r="K73" s="239"/>
      <c r="L73" s="238" t="str">
        <f>IF(COUNTIFS(jbp_bezci!C:C,2014,jbp_bezci!D:D,D73,jbp_bezci!E:E,E73)=1,"ano",IF(COUNTIFS(jbp_bezci!C:C,2014,jbp_bezci!D:D,D73,jbp_bezci!E:E,E73)=0,"ne","???"))</f>
        <v>ano</v>
      </c>
      <c r="M73" s="238" t="str">
        <f>Tabulka469131135[[#This Row],[m/ž]]</f>
        <v>Z</v>
      </c>
      <c r="N73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73" s="238">
        <f>IF(Tabulka469131135[[#This Row],[2014*]]="ano",COUNTIF(Tabulka469131135[2014*],Tabulka469131135[[#This Row],[2014*]])-COUNTIF($L$6:L73,L73)+1,"-")</f>
        <v>13</v>
      </c>
      <c r="P73" s="238">
        <f>IF(Tabulka469131135[[#This Row],[2014*]]="ano",COUNTIFS(Tabulka469131135[m/ž],Tabulka469131135[[#This Row],[m/ž]],Tabulka469131135[kat*],Tabulka469131135[[#This Row],[kat*]],Tabulka469131135[2014*],Tabulka469131135[[#This Row],[2014*]])-COUNTIFS($H$6:H73,H73,$N$6:N73,N73,$L$6:L73,L73)+1,"-")</f>
        <v>4</v>
      </c>
    </row>
    <row r="74" spans="2:16" ht="12.75" x14ac:dyDescent="0.25">
      <c r="B74" s="107">
        <v>69</v>
      </c>
      <c r="C74" s="209">
        <v>100</v>
      </c>
      <c r="D74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Helm František</v>
      </c>
      <c r="E74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1987</v>
      </c>
      <c r="F74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Nová Ves</v>
      </c>
      <c r="G74" s="273">
        <v>5.5275462962962964E-2</v>
      </c>
      <c r="H74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4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74" s="215">
        <f>COUNTIFS($H$6:H74,H74,$I$6:I74,I74)</f>
        <v>26</v>
      </c>
      <c r="K74" s="239"/>
      <c r="L74" s="238" t="str">
        <f>IF(COUNTIFS(jbp_bezci!C:C,2014,jbp_bezci!D:D,D74,jbp_bezci!E:E,E74)=1,"ano",IF(COUNTIFS(jbp_bezci!C:C,2014,jbp_bezci!D:D,D74,jbp_bezci!E:E,E74)=0,"ne","???"))</f>
        <v>ano</v>
      </c>
      <c r="M74" s="238" t="str">
        <f>Tabulka469131135[[#This Row],[m/ž]]</f>
        <v>M</v>
      </c>
      <c r="N74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74" s="238">
        <f>IF(Tabulka469131135[[#This Row],[2014*]]="ano",COUNTIF(Tabulka469131135[2014*],Tabulka469131135[[#This Row],[2014*]])-COUNTIF($L$6:L74,L74)+1,"-")</f>
        <v>12</v>
      </c>
      <c r="P74" s="238">
        <f>IF(Tabulka469131135[[#This Row],[2014*]]="ano",COUNTIFS(Tabulka469131135[m/ž],Tabulka469131135[[#This Row],[m/ž]],Tabulka469131135[kat*],Tabulka469131135[[#This Row],[kat*]],Tabulka469131135[2014*],Tabulka469131135[[#This Row],[2014*]])-COUNTIFS($H$6:H74,H74,$N$6:N74,N74,$L$6:L74,L74)+1,"-")</f>
        <v>2</v>
      </c>
    </row>
    <row r="75" spans="2:16" ht="12.75" x14ac:dyDescent="0.25">
      <c r="B75" s="107">
        <v>70</v>
      </c>
      <c r="C75" s="209">
        <v>74</v>
      </c>
      <c r="D75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Mikuláš Jan</v>
      </c>
      <c r="E75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1979</v>
      </c>
      <c r="F75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Tábor</v>
      </c>
      <c r="G75" s="273">
        <v>5.5348379629629629E-2</v>
      </c>
      <c r="H75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5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75" s="215">
        <f>COUNTIFS($H$6:H75,H75,$I$6:I75,I75)</f>
        <v>27</v>
      </c>
      <c r="K75" s="239"/>
      <c r="L75" s="238" t="str">
        <f>IF(COUNTIFS(jbp_bezci!C:C,2014,jbp_bezci!D:D,D75,jbp_bezci!E:E,E75)=1,"ano",IF(COUNTIFS(jbp_bezci!C:C,2014,jbp_bezci!D:D,D75,jbp_bezci!E:E,E75)=0,"ne","???"))</f>
        <v>ne</v>
      </c>
      <c r="M75" s="238" t="str">
        <f>Tabulka469131135[[#This Row],[m/ž]]</f>
        <v>M</v>
      </c>
      <c r="N75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75" s="238" t="str">
        <f>IF(Tabulka469131135[[#This Row],[2014*]]="ano",COUNTIF(Tabulka469131135[2014*],Tabulka469131135[[#This Row],[2014*]])-COUNTIF($L$6:L75,L75)+1,"-")</f>
        <v>-</v>
      </c>
      <c r="P75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Row],[2014*]])-COUNTIFS($H$6:H75,H75,$N$6:N75,N75,$L$6:L75,L75)+1,"-")</f>
        <v>-</v>
      </c>
    </row>
    <row r="76" spans="2:16" ht="12.75" x14ac:dyDescent="0.25">
      <c r="B76" s="107">
        <v>71</v>
      </c>
      <c r="C76" s="209">
        <v>92</v>
      </c>
      <c r="D76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Menšíková Lenka</v>
      </c>
      <c r="E76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76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TC Dvořák České Budějovice</v>
      </c>
      <c r="G76" s="273">
        <v>5.5381944444444442E-2</v>
      </c>
      <c r="H76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76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76" s="215">
        <f>COUNTIFS($H$6:H76,H76,$I$6:I76,I76)</f>
        <v>6</v>
      </c>
      <c r="K76" s="239"/>
      <c r="L76" s="238" t="str">
        <f>IF(COUNTIFS(jbp_bezci!C:C,2014,jbp_bezci!D:D,D76,jbp_bezci!E:E,E76)=1,"ano",IF(COUNTIFS(jbp_bezci!C:C,2014,jbp_bezci!D:D,D76,jbp_bezci!E:E,E76)=0,"ne","???"))</f>
        <v>ano</v>
      </c>
      <c r="M76" s="238" t="str">
        <f>Tabulka469131135[[#This Row],[m/ž]]</f>
        <v>Z</v>
      </c>
      <c r="N76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76" s="238">
        <f>IF(Tabulka469131135[[#This Row],[2014*]]="ano",COUNTIF(Tabulka469131135[2014*],Tabulka469131135[[#This Row],[2014*]])-COUNTIF($L$6:L76,L76)+1,"-")</f>
        <v>11</v>
      </c>
      <c r="P76" s="238">
        <f>IF(Tabulka469131135[[#This Row],[2014*]]="ano",COUNTIFS(Tabulka469131135[m/ž],Tabulka469131135[[#This Row],[m/ž]],Tabulka469131135[kat*],Tabulka469131135[[#This Row],[kat*]],Tabulka469131135[2014*],Tabulka469131135[[#This Row],[2014*]])-COUNTIFS($H$6:H76,H76,$N$6:N76,N76,$L$6:L76,L76)+1,"-")</f>
        <v>3</v>
      </c>
    </row>
    <row r="77" spans="2:16" ht="12.75" x14ac:dyDescent="0.25">
      <c r="B77" s="107">
        <v>72</v>
      </c>
      <c r="C77" s="209">
        <v>60</v>
      </c>
      <c r="D77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Rybka Jan</v>
      </c>
      <c r="E77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1970</v>
      </c>
      <c r="F77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Srubec</v>
      </c>
      <c r="G77" s="273">
        <v>5.5652777777777773E-2</v>
      </c>
      <c r="H77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7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77" s="215">
        <f>COUNTIFS($H$6:H77,H77,$I$6:I77,I77)</f>
        <v>24</v>
      </c>
      <c r="K77" s="239"/>
      <c r="L77" s="238" t="str">
        <f>IF(COUNTIFS(jbp_bezci!C:C,2014,jbp_bezci!D:D,D77,jbp_bezci!E:E,E77)=1,"ano",IF(COUNTIFS(jbp_bezci!C:C,2014,jbp_bezci!D:D,D77,jbp_bezci!E:E,E77)=0,"ne","???"))</f>
        <v>ne</v>
      </c>
      <c r="M77" s="238" t="str">
        <f>Tabulka469131135[[#This Row],[m/ž]]</f>
        <v>M</v>
      </c>
      <c r="N77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77" s="238" t="str">
        <f>IF(Tabulka469131135[[#This Row],[2014*]]="ano",COUNTIF(Tabulka469131135[2014*],Tabulka469131135[[#This Row],[2014*]])-COUNTIF($L$6:L77,L77)+1,"-")</f>
        <v>-</v>
      </c>
      <c r="P77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Row],[2014*]])-COUNTIFS($H$6:H77,H77,$N$6:N77,N77,$L$6:L77,L77)+1,"-")</f>
        <v>-</v>
      </c>
    </row>
    <row r="78" spans="2:16" ht="12.75" x14ac:dyDescent="0.25">
      <c r="B78" s="107">
        <v>73</v>
      </c>
      <c r="C78" s="209">
        <v>27</v>
      </c>
      <c r="D78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Staňková Veronika</v>
      </c>
      <c r="E78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1984</v>
      </c>
      <c r="F78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Český Krumlov</v>
      </c>
      <c r="G78" s="273">
        <v>5.577199074074074E-2</v>
      </c>
      <c r="H78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78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78" s="215">
        <f>COUNTIFS($H$6:H78,H78,$I$6:I78,I78)</f>
        <v>7</v>
      </c>
      <c r="K78" s="239"/>
      <c r="L78" s="238" t="str">
        <f>IF(COUNTIFS(jbp_bezci!C:C,2014,jbp_bezci!D:D,D78,jbp_bezci!E:E,E78)=1,"ano",IF(COUNTIFS(jbp_bezci!C:C,2014,jbp_bezci!D:D,D78,jbp_bezci!E:E,E78)=0,"ne","???"))</f>
        <v>ne</v>
      </c>
      <c r="M78" s="238" t="str">
        <f>Tabulka469131135[[#This Row],[m/ž]]</f>
        <v>Z</v>
      </c>
      <c r="N78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78" s="238" t="str">
        <f>IF(Tabulka469131135[[#This Row],[2014*]]="ano",COUNTIF(Tabulka469131135[2014*],Tabulka469131135[[#This Row],[2014*]])-COUNTIF($L$6:L78,L78)+1,"-")</f>
        <v>-</v>
      </c>
      <c r="P78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Row],[2014*]])-COUNTIFS($H$6:H78,H78,$N$6:N78,N78,$L$6:L78,L78)+1,"-")</f>
        <v>-</v>
      </c>
    </row>
    <row r="79" spans="2:16" ht="12.75" x14ac:dyDescent="0.25">
      <c r="B79" s="107">
        <v>74</v>
      </c>
      <c r="C79" s="209">
        <v>73</v>
      </c>
      <c r="D79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Veselá Martina</v>
      </c>
      <c r="E79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1972</v>
      </c>
      <c r="F79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79" s="273">
        <v>5.5802083333333335E-2</v>
      </c>
      <c r="H79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79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79" s="215">
        <f>COUNTIFS($H$6:H79,H79,$I$6:I79,I79)</f>
        <v>8</v>
      </c>
      <c r="K79" s="239"/>
      <c r="L79" s="238" t="str">
        <f>IF(COUNTIFS(jbp_bezci!C:C,2014,jbp_bezci!D:D,D79,jbp_bezci!E:E,E79)=1,"ano",IF(COUNTIFS(jbp_bezci!C:C,2014,jbp_bezci!D:D,D79,jbp_bezci!E:E,E79)=0,"ne","???"))</f>
        <v>ne</v>
      </c>
      <c r="M79" s="238" t="str">
        <f>Tabulka469131135[[#This Row],[m/ž]]</f>
        <v>Z</v>
      </c>
      <c r="N79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79" s="238" t="str">
        <f>IF(Tabulka469131135[[#This Row],[2014*]]="ano",COUNTIF(Tabulka469131135[2014*],Tabulka469131135[[#This Row],[2014*]])-COUNTIF($L$6:L79,L79)+1,"-")</f>
        <v>-</v>
      </c>
      <c r="P79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Row],[2014*]])-COUNTIFS($H$6:H79,H79,$N$6:N79,N79,$L$6:L79,L79)+1,"-")</f>
        <v>-</v>
      </c>
    </row>
    <row r="80" spans="2:16" ht="12.75" x14ac:dyDescent="0.25">
      <c r="B80" s="107">
        <v>75</v>
      </c>
      <c r="C80" s="209">
        <v>17</v>
      </c>
      <c r="D80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Křivánková Bohumila</v>
      </c>
      <c r="E80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1966</v>
      </c>
      <c r="F80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TC Dvořák České Budějovice</v>
      </c>
      <c r="G80" s="273">
        <v>5.7633101851851852E-2</v>
      </c>
      <c r="H80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80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80" s="215">
        <f>COUNTIFS($H$6:H80,H80,$I$6:I80,I80)</f>
        <v>9</v>
      </c>
      <c r="K80" s="239"/>
      <c r="L80" s="238" t="str">
        <f>IF(COUNTIFS(jbp_bezci!C:C,2014,jbp_bezci!D:D,D80,jbp_bezci!E:E,E80)=1,"ano",IF(COUNTIFS(jbp_bezci!C:C,2014,jbp_bezci!D:D,D80,jbp_bezci!E:E,E80)=0,"ne","???"))</f>
        <v>ano</v>
      </c>
      <c r="M80" s="238" t="str">
        <f>Tabulka469131135[[#This Row],[m/ž]]</f>
        <v>Z</v>
      </c>
      <c r="N80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80" s="238">
        <f>IF(Tabulka469131135[[#This Row],[2014*]]="ano",COUNTIF(Tabulka469131135[2014*],Tabulka469131135[[#This Row],[2014*]])-COUNTIF($L$6:L80,L80)+1,"-")</f>
        <v>10</v>
      </c>
      <c r="P80" s="238">
        <f>IF(Tabulka469131135[[#This Row],[2014*]]="ano",COUNTIFS(Tabulka469131135[m/ž],Tabulka469131135[[#This Row],[m/ž]],Tabulka469131135[kat*],Tabulka469131135[[#This Row],[kat*]],Tabulka469131135[2014*],Tabulka469131135[[#This Row],[2014*]])-COUNTIFS($H$6:H80,H80,$N$6:N80,N80,$L$6:L80,L80)+1,"-")</f>
        <v>2</v>
      </c>
    </row>
    <row r="81" spans="2:16" ht="12.75" x14ac:dyDescent="0.25">
      <c r="B81" s="107">
        <v>76</v>
      </c>
      <c r="C81" s="209">
        <v>76</v>
      </c>
      <c r="D81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Horák Aleš</v>
      </c>
      <c r="E81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81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Boršov nad Vltavou</v>
      </c>
      <c r="G81" s="273">
        <v>5.7638888888888885E-2</v>
      </c>
      <c r="H81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1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81" s="215">
        <f>COUNTIFS($H$6:H81,H81,$I$6:I81,I81)</f>
        <v>28</v>
      </c>
      <c r="K81" s="239"/>
      <c r="L81" s="238" t="str">
        <f>IF(COUNTIFS(jbp_bezci!C:C,2014,jbp_bezci!D:D,D81,jbp_bezci!E:E,E81)=1,"ano",IF(COUNTIFS(jbp_bezci!C:C,2014,jbp_bezci!D:D,D81,jbp_bezci!E:E,E81)=0,"ne","???"))</f>
        <v>ne</v>
      </c>
      <c r="M81" s="238" t="str">
        <f>Tabulka469131135[[#This Row],[m/ž]]</f>
        <v>M</v>
      </c>
      <c r="N81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81" s="238" t="str">
        <f>IF(Tabulka469131135[[#This Row],[2014*]]="ano",COUNTIF(Tabulka469131135[2014*],Tabulka469131135[[#This Row],[2014*]])-COUNTIF($L$6:L81,L81)+1,"-")</f>
        <v>-</v>
      </c>
      <c r="P81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Row],[2014*]])-COUNTIFS($H$6:H81,H81,$N$6:N81,N81,$L$6:L81,L81)+1,"-")</f>
        <v>-</v>
      </c>
    </row>
    <row r="82" spans="2:16" ht="12.75" x14ac:dyDescent="0.25">
      <c r="B82" s="107">
        <v>77</v>
      </c>
      <c r="C82" s="209">
        <v>6</v>
      </c>
      <c r="D82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Círal František</v>
      </c>
      <c r="E82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1971</v>
      </c>
      <c r="F82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Dvory nad Lužnicí</v>
      </c>
      <c r="G82" s="273">
        <v>5.7984953703703705E-2</v>
      </c>
      <c r="H82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2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82" s="215">
        <f>COUNTIFS($H$6:H82,H82,$I$6:I82,I82)</f>
        <v>25</v>
      </c>
      <c r="K82" s="239"/>
      <c r="L82" s="238" t="str">
        <f>IF(COUNTIFS(jbp_bezci!C:C,2014,jbp_bezci!D:D,D82,jbp_bezci!E:E,E82)=1,"ano",IF(COUNTIFS(jbp_bezci!C:C,2014,jbp_bezci!D:D,D82,jbp_bezci!E:E,E82)=0,"ne","???"))</f>
        <v>ano</v>
      </c>
      <c r="M82" s="238" t="str">
        <f>Tabulka469131135[[#This Row],[m/ž]]</f>
        <v>M</v>
      </c>
      <c r="N82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82" s="238">
        <f>IF(Tabulka469131135[[#This Row],[2014*]]="ano",COUNTIF(Tabulka469131135[2014*],Tabulka469131135[[#This Row],[2014*]])-COUNTIF($L$6:L82,L82)+1,"-")</f>
        <v>9</v>
      </c>
      <c r="P82" s="238">
        <f>IF(Tabulka469131135[[#This Row],[2014*]]="ano",COUNTIFS(Tabulka469131135[m/ž],Tabulka469131135[[#This Row],[m/ž]],Tabulka469131135[kat*],Tabulka469131135[[#This Row],[kat*]],Tabulka469131135[2014*],Tabulka469131135[[#This Row],[2014*]])-COUNTIFS($H$6:H82,H82,$N$6:N82,N82,$L$6:L82,L82)+1,"-")</f>
        <v>2</v>
      </c>
    </row>
    <row r="83" spans="2:16" ht="12.75" x14ac:dyDescent="0.25">
      <c r="B83" s="107">
        <v>78</v>
      </c>
      <c r="C83" s="209">
        <v>67</v>
      </c>
      <c r="D83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Neubauer Petr</v>
      </c>
      <c r="E83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1974</v>
      </c>
      <c r="F83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BBK Boršov nad Vltavou</v>
      </c>
      <c r="G83" s="273">
        <v>5.8537037037037033E-2</v>
      </c>
      <c r="H83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3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83" s="215">
        <f>COUNTIFS($H$6:H83,H83,$I$6:I83,I83)</f>
        <v>26</v>
      </c>
      <c r="K83" s="239"/>
      <c r="L83" s="238" t="str">
        <f>IF(COUNTIFS(jbp_bezci!C:C,2014,jbp_bezci!D:D,D83,jbp_bezci!E:E,E83)=1,"ano",IF(COUNTIFS(jbp_bezci!C:C,2014,jbp_bezci!D:D,D83,jbp_bezci!E:E,E83)=0,"ne","???"))</f>
        <v>ne</v>
      </c>
      <c r="M83" s="238" t="str">
        <f>Tabulka469131135[[#This Row],[m/ž]]</f>
        <v>M</v>
      </c>
      <c r="N83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83" s="238" t="str">
        <f>IF(Tabulka469131135[[#This Row],[2014*]]="ano",COUNTIF(Tabulka469131135[2014*],Tabulka469131135[[#This Row],[2014*]])-COUNTIF($L$6:L83,L83)+1,"-")</f>
        <v>-</v>
      </c>
      <c r="P83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Row],[2014*]])-COUNTIFS($H$6:H83,H83,$N$6:N83,N83,$L$6:L83,L83)+1,"-")</f>
        <v>-</v>
      </c>
    </row>
    <row r="84" spans="2:16" ht="12.75" x14ac:dyDescent="0.25">
      <c r="B84" s="107">
        <v>79</v>
      </c>
      <c r="C84" s="209">
        <v>3</v>
      </c>
      <c r="D84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Bumba Libor</v>
      </c>
      <c r="E84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1968</v>
      </c>
      <c r="F84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Kamenictví Bumba</v>
      </c>
      <c r="G84" s="273">
        <v>5.8638888888888886E-2</v>
      </c>
      <c r="H84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4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84" s="215">
        <f>COUNTIFS($H$6:H84,H84,$I$6:I84,I84)</f>
        <v>27</v>
      </c>
      <c r="K84" s="239"/>
      <c r="L84" s="238" t="str">
        <f>IF(COUNTIFS(jbp_bezci!C:C,2014,jbp_bezci!D:D,D84,jbp_bezci!E:E,E84)=1,"ano",IF(COUNTIFS(jbp_bezci!C:C,2014,jbp_bezci!D:D,D84,jbp_bezci!E:E,E84)=0,"ne","???"))</f>
        <v>ne</v>
      </c>
      <c r="M84" s="238" t="str">
        <f>Tabulka469131135[[#This Row],[m/ž]]</f>
        <v>M</v>
      </c>
      <c r="N84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84" s="238" t="str">
        <f>IF(Tabulka469131135[[#This Row],[2014*]]="ano",COUNTIF(Tabulka469131135[2014*],Tabulka469131135[[#This Row],[2014*]])-COUNTIF($L$6:L84,L84)+1,"-")</f>
        <v>-</v>
      </c>
      <c r="P84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Row],[2014*]])-COUNTIFS($H$6:H84,H84,$N$6:N84,N84,$L$6:L84,L84)+1,"-")</f>
        <v>-</v>
      </c>
    </row>
    <row r="85" spans="2:16" ht="12.75" x14ac:dyDescent="0.25">
      <c r="B85" s="107">
        <v>80</v>
      </c>
      <c r="C85" s="209">
        <v>55</v>
      </c>
      <c r="D85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Palkovič Vladislav</v>
      </c>
      <c r="E85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1939</v>
      </c>
      <c r="F85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Větřní</v>
      </c>
      <c r="G85" s="273">
        <v>5.9057870370370365E-2</v>
      </c>
      <c r="H85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5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E</v>
      </c>
      <c r="J85" s="215">
        <f>COUNTIFS($H$6:H85,H85,$I$6:I85,I85)</f>
        <v>2</v>
      </c>
      <c r="K85" s="239"/>
      <c r="L85" s="238" t="str">
        <f>IF(COUNTIFS(jbp_bezci!C:C,2014,jbp_bezci!D:D,D85,jbp_bezci!E:E,E85)=1,"ano",IF(COUNTIFS(jbp_bezci!C:C,2014,jbp_bezci!D:D,D85,jbp_bezci!E:E,E85)=0,"ne","???"))</f>
        <v>ano</v>
      </c>
      <c r="M85" s="238" t="str">
        <f>Tabulka469131135[[#This Row],[m/ž]]</f>
        <v>M</v>
      </c>
      <c r="N85" s="238" t="str">
        <f>IF(Tabulka469131135[[#This Row],[příjmení a jméno]]="-","-",VLOOKUP(CONCATENATE($G$2,"::",$B$3,"::",Tabulka469131135[[#This Row],[m/ž]],"::",$G$2-Tabulka469131135[[#This Row],[roč_nar]]),kategorie[],9,0))</f>
        <v>E</v>
      </c>
      <c r="O85" s="238">
        <f>IF(Tabulka469131135[[#This Row],[2014*]]="ano",COUNTIF(Tabulka469131135[2014*],Tabulka469131135[[#This Row],[2014*]])-COUNTIF($L$6:L85,L85)+1,"-")</f>
        <v>8</v>
      </c>
      <c r="P85" s="238">
        <f>IF(Tabulka469131135[[#This Row],[2014*]]="ano",COUNTIFS(Tabulka469131135[m/ž],Tabulka469131135[[#This Row],[m/ž]],Tabulka469131135[kat*],Tabulka469131135[[#This Row],[kat*]],Tabulka469131135[2014*],Tabulka469131135[[#This Row],[2014*]])-COUNTIFS($H$6:H85,H85,$N$6:N85,N85,$L$6:L85,L85)+1,"-")</f>
        <v>3</v>
      </c>
    </row>
    <row r="86" spans="2:16" ht="12.75" x14ac:dyDescent="0.25">
      <c r="B86" s="107">
        <v>81</v>
      </c>
      <c r="C86" s="209">
        <v>49</v>
      </c>
      <c r="D86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Putschögl Jaroslav</v>
      </c>
      <c r="E86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1939</v>
      </c>
      <c r="F86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Atletika Písek</v>
      </c>
      <c r="G86" s="273">
        <v>5.9340277777777777E-2</v>
      </c>
      <c r="H86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6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E</v>
      </c>
      <c r="J86" s="215">
        <f>COUNTIFS($H$6:H86,H86,$I$6:I86,I86)</f>
        <v>3</v>
      </c>
      <c r="K86" s="239"/>
      <c r="L86" s="238" t="str">
        <f>IF(COUNTIFS(jbp_bezci!C:C,2014,jbp_bezci!D:D,D86,jbp_bezci!E:E,E86)=1,"ano",IF(COUNTIFS(jbp_bezci!C:C,2014,jbp_bezci!D:D,D86,jbp_bezci!E:E,E86)=0,"ne","???"))</f>
        <v>ano</v>
      </c>
      <c r="M86" s="238" t="str">
        <f>Tabulka469131135[[#This Row],[m/ž]]</f>
        <v>M</v>
      </c>
      <c r="N86" s="238" t="str">
        <f>IF(Tabulka469131135[[#This Row],[příjmení a jméno]]="-","-",VLOOKUP(CONCATENATE($G$2,"::",$B$3,"::",Tabulka469131135[[#This Row],[m/ž]],"::",$G$2-Tabulka469131135[[#This Row],[roč_nar]]),kategorie[],9,0))</f>
        <v>E</v>
      </c>
      <c r="O86" s="238">
        <f>IF(Tabulka469131135[[#This Row],[2014*]]="ano",COUNTIF(Tabulka469131135[2014*],Tabulka469131135[[#This Row],[2014*]])-COUNTIF($L$6:L86,L86)+1,"-")</f>
        <v>7</v>
      </c>
      <c r="P86" s="238">
        <f>IF(Tabulka469131135[[#This Row],[2014*]]="ano",COUNTIFS(Tabulka469131135[m/ž],Tabulka469131135[[#This Row],[m/ž]],Tabulka469131135[kat*],Tabulka469131135[[#This Row],[kat*]],Tabulka469131135[2014*],Tabulka469131135[[#This Row],[2014*]])-COUNTIFS($H$6:H86,H86,$N$6:N86,N86,$L$6:L86,L86)+1,"-")</f>
        <v>2</v>
      </c>
    </row>
    <row r="87" spans="2:16" ht="12.75" x14ac:dyDescent="0.25">
      <c r="B87" s="107">
        <v>82</v>
      </c>
      <c r="C87" s="209">
        <v>84</v>
      </c>
      <c r="D87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Klosse Jiří</v>
      </c>
      <c r="E87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1970</v>
      </c>
      <c r="F87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Orlando Bananas</v>
      </c>
      <c r="G87" s="273">
        <v>5.9355324074074074E-2</v>
      </c>
      <c r="H87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7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87" s="215">
        <f>COUNTIFS($H$6:H87,H87,$I$6:I87,I87)</f>
        <v>28</v>
      </c>
      <c r="K87" s="239"/>
      <c r="L87" s="238" t="str">
        <f>IF(COUNTIFS(jbp_bezci!C:C,2014,jbp_bezci!D:D,D87,jbp_bezci!E:E,E87)=1,"ano",IF(COUNTIFS(jbp_bezci!C:C,2014,jbp_bezci!D:D,D87,jbp_bezci!E:E,E87)=0,"ne","???"))</f>
        <v>ano</v>
      </c>
      <c r="M87" s="238" t="str">
        <f>Tabulka469131135[[#This Row],[m/ž]]</f>
        <v>M</v>
      </c>
      <c r="N87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87" s="238">
        <f>IF(Tabulka469131135[[#This Row],[2014*]]="ano",COUNTIF(Tabulka469131135[2014*],Tabulka469131135[[#This Row],[2014*]])-COUNTIF($L$6:L87,L87)+1,"-")</f>
        <v>6</v>
      </c>
      <c r="P87" s="238">
        <f>IF(Tabulka469131135[[#This Row],[2014*]]="ano",COUNTIFS(Tabulka469131135[m/ž],Tabulka469131135[[#This Row],[m/ž]],Tabulka469131135[kat*],Tabulka469131135[[#This Row],[kat*]],Tabulka469131135[2014*],Tabulka469131135[[#This Row],[2014*]])-COUNTIFS($H$6:H87,H87,$N$6:N87,N87,$L$6:L87,L87)+1,"-")</f>
        <v>1</v>
      </c>
    </row>
    <row r="88" spans="2:16" ht="12.75" x14ac:dyDescent="0.25">
      <c r="B88" s="107">
        <v>83</v>
      </c>
      <c r="C88" s="209">
        <v>41</v>
      </c>
      <c r="D88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Vorlová Dana</v>
      </c>
      <c r="E88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1962</v>
      </c>
      <c r="F88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Orlando Bananas</v>
      </c>
      <c r="G88" s="273">
        <v>5.9931712962962957E-2</v>
      </c>
      <c r="H88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88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88" s="215">
        <f>COUNTIFS($H$6:H88,H88,$I$6:I88,I88)</f>
        <v>10</v>
      </c>
      <c r="K88" s="239"/>
      <c r="L88" s="238" t="str">
        <f>IF(COUNTIFS(jbp_bezci!C:C,2014,jbp_bezci!D:D,D88,jbp_bezci!E:E,E88)=1,"ano",IF(COUNTIFS(jbp_bezci!C:C,2014,jbp_bezci!D:D,D88,jbp_bezci!E:E,E88)=0,"ne","???"))</f>
        <v>ano</v>
      </c>
      <c r="M88" s="238" t="str">
        <f>Tabulka469131135[[#This Row],[m/ž]]</f>
        <v>Z</v>
      </c>
      <c r="N88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88" s="238">
        <f>IF(Tabulka469131135[[#This Row],[2014*]]="ano",COUNTIF(Tabulka469131135[2014*],Tabulka469131135[[#This Row],[2014*]])-COUNTIF($L$6:L88,L88)+1,"-")</f>
        <v>5</v>
      </c>
      <c r="P88" s="238">
        <f>IF(Tabulka469131135[[#This Row],[2014*]]="ano",COUNTIFS(Tabulka469131135[m/ž],Tabulka469131135[[#This Row],[m/ž]],Tabulka469131135[kat*],Tabulka469131135[[#This Row],[kat*]],Tabulka469131135[2014*],Tabulka469131135[[#This Row],[2014*]])-COUNTIFS($H$6:H88,H88,$N$6:N88,N88,$L$6:L88,L88)+1,"-")</f>
        <v>1</v>
      </c>
    </row>
    <row r="89" spans="2:16" ht="12.75" x14ac:dyDescent="0.25">
      <c r="B89" s="107">
        <v>84</v>
      </c>
      <c r="C89" s="209">
        <v>37</v>
      </c>
      <c r="D89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Kopecký Zdeněk</v>
      </c>
      <c r="E89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1937</v>
      </c>
      <c r="F89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Budvar České Budějovice</v>
      </c>
      <c r="G89" s="273">
        <v>6.017824074074074E-2</v>
      </c>
      <c r="H89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9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E</v>
      </c>
      <c r="J89" s="215">
        <f>COUNTIFS($H$6:H89,H89,$I$6:I89,I89)</f>
        <v>4</v>
      </c>
      <c r="K89" s="239"/>
      <c r="L89" s="238" t="str">
        <f>IF(COUNTIFS(jbp_bezci!C:C,2014,jbp_bezci!D:D,D89,jbp_bezci!E:E,E89)=1,"ano",IF(COUNTIFS(jbp_bezci!C:C,2014,jbp_bezci!D:D,D89,jbp_bezci!E:E,E89)=0,"ne","???"))</f>
        <v>ano</v>
      </c>
      <c r="M89" s="238" t="str">
        <f>Tabulka469131135[[#This Row],[m/ž]]</f>
        <v>M</v>
      </c>
      <c r="N89" s="238" t="str">
        <f>IF(Tabulka469131135[[#This Row],[příjmení a jméno]]="-","-",VLOOKUP(CONCATENATE($G$2,"::",$B$3,"::",Tabulka469131135[[#This Row],[m/ž]],"::",$G$2-Tabulka469131135[[#This Row],[roč_nar]]),kategorie[],9,0))</f>
        <v>E</v>
      </c>
      <c r="O89" s="238">
        <f>IF(Tabulka469131135[[#This Row],[2014*]]="ano",COUNTIF(Tabulka469131135[2014*],Tabulka469131135[[#This Row],[2014*]])-COUNTIF($L$6:L89,L89)+1,"-")</f>
        <v>4</v>
      </c>
      <c r="P89" s="238">
        <f>IF(Tabulka469131135[[#This Row],[2014*]]="ano",COUNTIFS(Tabulka469131135[m/ž],Tabulka469131135[[#This Row],[m/ž]],Tabulka469131135[kat*],Tabulka469131135[[#This Row],[kat*]],Tabulka469131135[2014*],Tabulka469131135[[#This Row],[2014*]])-COUNTIFS($H$6:H89,H89,$N$6:N89,N89,$L$6:L89,L89)+1,"-")</f>
        <v>1</v>
      </c>
    </row>
    <row r="90" spans="2:16" ht="12.75" x14ac:dyDescent="0.25">
      <c r="B90" s="107">
        <v>85</v>
      </c>
      <c r="C90" s="209">
        <v>58</v>
      </c>
      <c r="D90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Lebedová Olga</v>
      </c>
      <c r="E90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1981</v>
      </c>
      <c r="F90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Hůrka</v>
      </c>
      <c r="G90" s="273">
        <v>6.0640046296296296E-2</v>
      </c>
      <c r="H90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90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90" s="215">
        <f>COUNTIFS($H$6:H90,H90,$I$6:I90,I90)</f>
        <v>11</v>
      </c>
      <c r="K90" s="239"/>
      <c r="L90" s="238" t="str">
        <f>IF(COUNTIFS(jbp_bezci!C:C,2014,jbp_bezci!D:D,D90,jbp_bezci!E:E,E90)=1,"ano",IF(COUNTIFS(jbp_bezci!C:C,2014,jbp_bezci!D:D,D90,jbp_bezci!E:E,E90)=0,"ne","???"))</f>
        <v>ne</v>
      </c>
      <c r="M90" s="238" t="str">
        <f>Tabulka469131135[[#This Row],[m/ž]]</f>
        <v>Z</v>
      </c>
      <c r="N90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90" s="238" t="str">
        <f>IF(Tabulka469131135[[#This Row],[2014*]]="ano",COUNTIF(Tabulka469131135[2014*],Tabulka469131135[[#This Row],[2014*]])-COUNTIF($L$6:L90,L90)+1,"-")</f>
        <v>-</v>
      </c>
      <c r="P90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Row],[2014*]])-COUNTIFS($H$6:H90,H90,$N$6:N90,N90,$L$6:L90,L90)+1,"-")</f>
        <v>-</v>
      </c>
    </row>
    <row r="91" spans="2:16" ht="12.75" x14ac:dyDescent="0.25">
      <c r="B91" s="107">
        <v>86</v>
      </c>
      <c r="C91" s="209">
        <v>57</v>
      </c>
      <c r="D91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Sedlák Petr</v>
      </c>
      <c r="E91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91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Zborov 84</v>
      </c>
      <c r="G91" s="273">
        <v>6.1387731481481488E-2</v>
      </c>
      <c r="H91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1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91" s="215">
        <f>COUNTIFS($H$6:H91,H91,$I$6:I91,I91)</f>
        <v>29</v>
      </c>
      <c r="K91" s="239"/>
      <c r="L91" s="238" t="str">
        <f>IF(COUNTIFS(jbp_bezci!C:C,2014,jbp_bezci!D:D,D91,jbp_bezci!E:E,E91)=1,"ano",IF(COUNTIFS(jbp_bezci!C:C,2014,jbp_bezci!D:D,D91,jbp_bezci!E:E,E91)=0,"ne","???"))</f>
        <v>ne</v>
      </c>
      <c r="M91" s="238" t="str">
        <f>Tabulka469131135[[#This Row],[m/ž]]</f>
        <v>M</v>
      </c>
      <c r="N91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91" s="238" t="str">
        <f>IF(Tabulka469131135[[#This Row],[2014*]]="ano",COUNTIF(Tabulka469131135[2014*],Tabulka469131135[[#This Row],[2014*]])-COUNTIF($L$6:L91,L91)+1,"-")</f>
        <v>-</v>
      </c>
      <c r="P91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Row],[2014*]])-COUNTIFS($H$6:H91,H91,$N$6:N91,N91,$L$6:L91,L91)+1,"-")</f>
        <v>-</v>
      </c>
    </row>
    <row r="92" spans="2:16" ht="12.75" x14ac:dyDescent="0.25">
      <c r="B92" s="107">
        <v>87</v>
      </c>
      <c r="C92" s="209">
        <v>20</v>
      </c>
      <c r="D92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Mikšovský Zdeněk</v>
      </c>
      <c r="E92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1945</v>
      </c>
      <c r="F92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Atletický klub Včelná</v>
      </c>
      <c r="G92" s="273">
        <v>6.1769675925925922E-2</v>
      </c>
      <c r="H92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2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D</v>
      </c>
      <c r="J92" s="215">
        <f>COUNTIFS($H$6:H92,H92,$I$6:I92,I92)</f>
        <v>5</v>
      </c>
      <c r="K92" s="239"/>
      <c r="L92" s="238" t="str">
        <f>IF(COUNTIFS(jbp_bezci!C:C,2014,jbp_bezci!D:D,D92,jbp_bezci!E:E,E92)=1,"ano",IF(COUNTIFS(jbp_bezci!C:C,2014,jbp_bezci!D:D,D92,jbp_bezci!E:E,E92)=0,"ne","???"))</f>
        <v>ano</v>
      </c>
      <c r="M92" s="238" t="str">
        <f>Tabulka469131135[[#This Row],[m/ž]]</f>
        <v>M</v>
      </c>
      <c r="N92" s="238" t="str">
        <f>IF(Tabulka469131135[[#This Row],[příjmení a jméno]]="-","-",VLOOKUP(CONCATENATE($G$2,"::",$B$3,"::",Tabulka469131135[[#This Row],[m/ž]],"::",$G$2-Tabulka469131135[[#This Row],[roč_nar]]),kategorie[],9,0))</f>
        <v>D</v>
      </c>
      <c r="O92" s="238">
        <f>IF(Tabulka469131135[[#This Row],[2014*]]="ano",COUNTIF(Tabulka469131135[2014*],Tabulka469131135[[#This Row],[2014*]])-COUNTIF($L$6:L92,L92)+1,"-")</f>
        <v>3</v>
      </c>
      <c r="P92" s="238">
        <f>IF(Tabulka469131135[[#This Row],[2014*]]="ano",COUNTIFS(Tabulka469131135[m/ž],Tabulka469131135[[#This Row],[m/ž]],Tabulka469131135[kat*],Tabulka469131135[[#This Row],[kat*]],Tabulka469131135[2014*],Tabulka469131135[[#This Row],[2014*]])-COUNTIFS($H$6:H92,H92,$N$6:N92,N92,$L$6:L92,L92)+1,"-")</f>
        <v>2</v>
      </c>
    </row>
    <row r="93" spans="2:16" ht="12.75" x14ac:dyDescent="0.25">
      <c r="B93" s="107">
        <v>88</v>
      </c>
      <c r="C93" s="209">
        <v>80</v>
      </c>
      <c r="D93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Pavlová Jana</v>
      </c>
      <c r="E93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1969</v>
      </c>
      <c r="F93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Kaplice</v>
      </c>
      <c r="G93" s="273">
        <v>6.1974537037037036E-2</v>
      </c>
      <c r="H93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93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93" s="215">
        <f>COUNTIFS($H$6:H93,H93,$I$6:I93,I93)</f>
        <v>12</v>
      </c>
      <c r="K93" s="239"/>
      <c r="L93" s="238" t="str">
        <f>IF(COUNTIFS(jbp_bezci!C:C,2014,jbp_bezci!D:D,D93,jbp_bezci!E:E,E93)=1,"ano",IF(COUNTIFS(jbp_bezci!C:C,2014,jbp_bezci!D:D,D93,jbp_bezci!E:E,E93)=0,"ne","???"))</f>
        <v>ne</v>
      </c>
      <c r="M93" s="238" t="str">
        <f>Tabulka469131135[[#This Row],[m/ž]]</f>
        <v>Z</v>
      </c>
      <c r="N93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93" s="238" t="str">
        <f>IF(Tabulka469131135[[#This Row],[2014*]]="ano",COUNTIF(Tabulka469131135[2014*],Tabulka469131135[[#This Row],[2014*]])-COUNTIF($L$6:L93,L93)+1,"-")</f>
        <v>-</v>
      </c>
      <c r="P93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Row],[2014*]])-COUNTIFS($H$6:H93,H93,$N$6:N93,N93,$L$6:L93,L93)+1,"-")</f>
        <v>-</v>
      </c>
    </row>
    <row r="94" spans="2:16" ht="12.75" x14ac:dyDescent="0.25">
      <c r="B94" s="107">
        <v>89</v>
      </c>
      <c r="C94" s="209">
        <v>86</v>
      </c>
      <c r="D94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Valter Pavel</v>
      </c>
      <c r="E94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94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Orlando Bananas</v>
      </c>
      <c r="G94" s="273">
        <v>6.2155092592592588E-2</v>
      </c>
      <c r="H94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4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94" s="215">
        <f>COUNTIFS($H$6:H94,H94,$I$6:I94,I94)</f>
        <v>30</v>
      </c>
      <c r="K94" s="239"/>
      <c r="L94" s="238" t="str">
        <f>IF(COUNTIFS(jbp_bezci!C:C,2014,jbp_bezci!D:D,D94,jbp_bezci!E:E,E94)=1,"ano",IF(COUNTIFS(jbp_bezci!C:C,2014,jbp_bezci!D:D,D94,jbp_bezci!E:E,E94)=0,"ne","???"))</f>
        <v>ano</v>
      </c>
      <c r="M94" s="238" t="str">
        <f>Tabulka469131135[[#This Row],[m/ž]]</f>
        <v>M</v>
      </c>
      <c r="N94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94" s="238">
        <f>IF(Tabulka469131135[[#This Row],[2014*]]="ano",COUNTIF(Tabulka469131135[2014*],Tabulka469131135[[#This Row],[2014*]])-COUNTIF($L$6:L94,L94)+1,"-")</f>
        <v>2</v>
      </c>
      <c r="P94" s="238">
        <f>IF(Tabulka469131135[[#This Row],[2014*]]="ano",COUNTIFS(Tabulka469131135[m/ž],Tabulka469131135[[#This Row],[m/ž]],Tabulka469131135[kat*],Tabulka469131135[[#This Row],[kat*]],Tabulka469131135[2014*],Tabulka469131135[[#This Row],[2014*]])-COUNTIFS($H$6:H94,H94,$N$6:N94,N94,$L$6:L94,L94)+1,"-")</f>
        <v>1</v>
      </c>
    </row>
    <row r="95" spans="2:16" ht="12.75" x14ac:dyDescent="0.25">
      <c r="B95" s="107">
        <v>90</v>
      </c>
      <c r="C95" s="209">
        <v>93</v>
      </c>
      <c r="D95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Dvořák Petr</v>
      </c>
      <c r="E95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1950</v>
      </c>
      <c r="F95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TC Dvořák České Budějovice</v>
      </c>
      <c r="G95" s="273">
        <v>6.2258101851851849E-2</v>
      </c>
      <c r="H95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5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D</v>
      </c>
      <c r="J95" s="215">
        <f>COUNTIFS($H$6:H95,H95,$I$6:I95,I95)</f>
        <v>6</v>
      </c>
      <c r="K95" s="239"/>
      <c r="L95" s="238" t="str">
        <f>IF(COUNTIFS(jbp_bezci!C:C,2014,jbp_bezci!D:D,D95,jbp_bezci!E:E,E95)=1,"ano",IF(COUNTIFS(jbp_bezci!C:C,2014,jbp_bezci!D:D,D95,jbp_bezci!E:E,E95)=0,"ne","???"))</f>
        <v>ano</v>
      </c>
      <c r="M95" s="238" t="str">
        <f>Tabulka469131135[[#This Row],[m/ž]]</f>
        <v>M</v>
      </c>
      <c r="N95" s="238" t="str">
        <f>IF(Tabulka469131135[[#This Row],[příjmení a jméno]]="-","-",VLOOKUP(CONCATENATE($G$2,"::",$B$3,"::",Tabulka469131135[[#This Row],[m/ž]],"::",$G$2-Tabulka469131135[[#This Row],[roč_nar]]),kategorie[],9,0))</f>
        <v>D</v>
      </c>
      <c r="O95" s="238">
        <f>IF(Tabulka469131135[[#This Row],[2014*]]="ano",COUNTIF(Tabulka469131135[2014*],Tabulka469131135[[#This Row],[2014*]])-COUNTIF($L$6:L95,L95)+1,"-")</f>
        <v>1</v>
      </c>
      <c r="P95" s="238">
        <f>IF(Tabulka469131135[[#This Row],[2014*]]="ano",COUNTIFS(Tabulka469131135[m/ž],Tabulka469131135[[#This Row],[m/ž]],Tabulka469131135[kat*],Tabulka469131135[[#This Row],[kat*]],Tabulka469131135[2014*],Tabulka469131135[[#This Row],[2014*]])-COUNTIFS($H$6:H95,H95,$N$6:N95,N95,$L$6:L95,L95)+1,"-")</f>
        <v>1</v>
      </c>
    </row>
    <row r="96" spans="2:16" ht="12.75" x14ac:dyDescent="0.25">
      <c r="B96" s="107">
        <v>91</v>
      </c>
      <c r="C96" s="209">
        <v>71</v>
      </c>
      <c r="D96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Flíčková Alice</v>
      </c>
      <c r="E96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1970</v>
      </c>
      <c r="F96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TC Dvořák České Budějovice</v>
      </c>
      <c r="G96" s="273">
        <v>6.255671296296296E-2</v>
      </c>
      <c r="H96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96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96" s="215">
        <f>COUNTIFS($H$6:H96,H96,$I$6:I96,I96)</f>
        <v>13</v>
      </c>
      <c r="K96" s="239"/>
      <c r="L96" s="238" t="str">
        <f>IF(COUNTIFS(jbp_bezci!C:C,2014,jbp_bezci!D:D,D96,jbp_bezci!E:E,E96)=1,"ano",IF(COUNTIFS(jbp_bezci!C:C,2014,jbp_bezci!D:D,D96,jbp_bezci!E:E,E96)=0,"ne","???"))</f>
        <v>ne</v>
      </c>
      <c r="M96" s="238" t="str">
        <f>Tabulka469131135[[#This Row],[m/ž]]</f>
        <v>Z</v>
      </c>
      <c r="N96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96" s="238" t="str">
        <f>IF(Tabulka469131135[[#This Row],[2014*]]="ano",COUNTIF(Tabulka469131135[2014*],Tabulka469131135[[#This Row],[2014*]])-COUNTIF($L$6:L96,L96)+1,"-")</f>
        <v>-</v>
      </c>
      <c r="P96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Row],[2014*]])-COUNTIFS($H$6:H96,H96,$N$6:N96,N96,$L$6:L96,L96)+1,"-")</f>
        <v>-</v>
      </c>
    </row>
    <row r="97" spans="2:16" ht="12.75" x14ac:dyDescent="0.25">
      <c r="B97" s="107">
        <v>92</v>
      </c>
      <c r="C97" s="209">
        <v>77</v>
      </c>
      <c r="D97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Dobáková Eva</v>
      </c>
      <c r="E97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1986</v>
      </c>
      <c r="F97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Lokca</v>
      </c>
      <c r="G97" s="273">
        <v>6.283796296296297E-2</v>
      </c>
      <c r="H97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97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97" s="215">
        <f>COUNTIFS($H$6:H97,H97,$I$6:I97,I97)</f>
        <v>14</v>
      </c>
      <c r="K97" s="239"/>
      <c r="L97" s="238" t="str">
        <f>IF(COUNTIFS(jbp_bezci!C:C,2014,jbp_bezci!D:D,D97,jbp_bezci!E:E,E97)=1,"ano",IF(COUNTIFS(jbp_bezci!C:C,2014,jbp_bezci!D:D,D97,jbp_bezci!E:E,E97)=0,"ne","???"))</f>
        <v>ne</v>
      </c>
      <c r="M97" s="238" t="str">
        <f>Tabulka469131135[[#This Row],[m/ž]]</f>
        <v>Z</v>
      </c>
      <c r="N97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97" s="238" t="str">
        <f>IF(Tabulka469131135[[#This Row],[2014*]]="ano",COUNTIF(Tabulka469131135[2014*],Tabulka469131135[[#This Row],[2014*]])-COUNTIF($L$6:L97,L97)+1,"-")</f>
        <v>-</v>
      </c>
      <c r="P97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Row],[2014*]])-COUNTIFS($H$6:H97,H97,$N$6:N97,N97,$L$6:L97,L97)+1,"-")</f>
        <v>-</v>
      </c>
    </row>
    <row r="98" spans="2:16" ht="12.75" x14ac:dyDescent="0.25">
      <c r="B98" s="107">
        <v>93</v>
      </c>
      <c r="C98" s="209">
        <v>52</v>
      </c>
      <c r="D98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Uhlířová Barbora</v>
      </c>
      <c r="E98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1968</v>
      </c>
      <c r="F98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98" s="273">
        <v>6.3324074074074074E-2</v>
      </c>
      <c r="H98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98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98" s="215">
        <f>COUNTIFS($H$6:H98,H98,$I$6:I98,I98)</f>
        <v>15</v>
      </c>
      <c r="K98" s="239"/>
      <c r="L98" s="238" t="str">
        <f>IF(COUNTIFS(jbp_bezci!C:C,2014,jbp_bezci!D:D,D98,jbp_bezci!E:E,E98)=1,"ano",IF(COUNTIFS(jbp_bezci!C:C,2014,jbp_bezci!D:D,D98,jbp_bezci!E:E,E98)=0,"ne","???"))</f>
        <v>ne</v>
      </c>
      <c r="M98" s="238" t="str">
        <f>Tabulka469131135[[#This Row],[m/ž]]</f>
        <v>Z</v>
      </c>
      <c r="N98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98" s="238" t="str">
        <f>IF(Tabulka469131135[[#This Row],[2014*]]="ano",COUNTIF(Tabulka469131135[2014*],Tabulka469131135[[#This Row],[2014*]])-COUNTIF($L$6:L98,L98)+1,"-")</f>
        <v>-</v>
      </c>
      <c r="P98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Row],[2014*]])-COUNTIFS($H$6:H98,H98,$N$6:N98,N98,$L$6:L98,L98)+1,"-")</f>
        <v>-</v>
      </c>
    </row>
    <row r="99" spans="2:16" ht="12.75" x14ac:dyDescent="0.25">
      <c r="B99" s="107">
        <v>94</v>
      </c>
      <c r="C99" s="209">
        <v>101</v>
      </c>
      <c r="D99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Antonnová Zdeňka</v>
      </c>
      <c r="E99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1970</v>
      </c>
      <c r="F99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Lišov</v>
      </c>
      <c r="G99" s="273">
        <v>6.4872685185185186E-2</v>
      </c>
      <c r="H99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99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99" s="215">
        <f>COUNTIFS($H$6:H99,H99,$I$6:I99,I99)</f>
        <v>16</v>
      </c>
      <c r="K99" s="239"/>
      <c r="L99" s="238" t="str">
        <f>IF(COUNTIFS(jbp_bezci!C:C,2014,jbp_bezci!D:D,D99,jbp_bezci!E:E,E99)=1,"ano",IF(COUNTIFS(jbp_bezci!C:C,2014,jbp_bezci!D:D,D99,jbp_bezci!E:E,E99)=0,"ne","???"))</f>
        <v>ne</v>
      </c>
      <c r="M99" s="238" t="str">
        <f>Tabulka469131135[[#This Row],[m/ž]]</f>
        <v>Z</v>
      </c>
      <c r="N99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99" s="238" t="str">
        <f>IF(Tabulka469131135[[#This Row],[2014*]]="ano",COUNTIF(Tabulka469131135[2014*],Tabulka469131135[[#This Row],[2014*]])-COUNTIF($L$6:L99,L99)+1,"-")</f>
        <v>-</v>
      </c>
      <c r="P99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Row],[2014*]])-COUNTIFS($H$6:H99,H99,$N$6:N99,N99,$L$6:L99,L99)+1,"-")</f>
        <v>-</v>
      </c>
    </row>
    <row r="100" spans="2:16" ht="12.75" x14ac:dyDescent="0.25">
      <c r="B100" s="107">
        <v>95</v>
      </c>
      <c r="C100" s="209">
        <v>83</v>
      </c>
      <c r="D100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Ondřej Tomáš</v>
      </c>
      <c r="E100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1988</v>
      </c>
      <c r="F100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Kaplice</v>
      </c>
      <c r="G100" s="273">
        <v>6.7767361111111105E-2</v>
      </c>
      <c r="H100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0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100" s="215">
        <f>COUNTIFS($H$6:H100,H100,$I$6:I100,I100)</f>
        <v>31</v>
      </c>
      <c r="K100" s="239"/>
      <c r="L100" s="238" t="str">
        <f>IF(COUNTIFS(jbp_bezci!C:C,2014,jbp_bezci!D:D,D100,jbp_bezci!E:E,E100)=1,"ano",IF(COUNTIFS(jbp_bezci!C:C,2014,jbp_bezci!D:D,D100,jbp_bezci!E:E,E100)=0,"ne","???"))</f>
        <v>ne</v>
      </c>
      <c r="M100" s="238" t="str">
        <f>Tabulka469131135[[#This Row],[m/ž]]</f>
        <v>M</v>
      </c>
      <c r="N100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100" s="238" t="str">
        <f>IF(Tabulka469131135[[#This Row],[2014*]]="ano",COUNTIF(Tabulka469131135[2014*],Tabulka469131135[[#This Row],[2014*]])-COUNTIF($L$6:L100,L100)+1,"-")</f>
        <v>-</v>
      </c>
      <c r="P100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Row],[2014*]])-COUNTIFS($H$6:H100,H100,$N$6:N100,N100,$L$6:L100,L100)+1,"-")</f>
        <v>-</v>
      </c>
    </row>
    <row r="101" spans="2:16" ht="12.75" x14ac:dyDescent="0.25">
      <c r="B101" s="107">
        <v>96</v>
      </c>
      <c r="C101" s="209">
        <v>4</v>
      </c>
      <c r="D101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Bumbová Martina</v>
      </c>
      <c r="E101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1969</v>
      </c>
      <c r="F101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Báječné ženy v běhu</v>
      </c>
      <c r="G101" s="273">
        <v>7.0391203703703706E-2</v>
      </c>
      <c r="H101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01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101" s="215">
        <f>COUNTIFS($H$6:H101,H101,$I$6:I101,I101)</f>
        <v>17</v>
      </c>
      <c r="K101" s="239"/>
      <c r="L101" s="238" t="str">
        <f>IF(COUNTIFS(jbp_bezci!C:C,2014,jbp_bezci!D:D,D101,jbp_bezci!E:E,E101)=1,"ano",IF(COUNTIFS(jbp_bezci!C:C,2014,jbp_bezci!D:D,D101,jbp_bezci!E:E,E101)=0,"ne","???"))</f>
        <v>ne</v>
      </c>
      <c r="M101" s="238" t="str">
        <f>Tabulka469131135[[#This Row],[m/ž]]</f>
        <v>Z</v>
      </c>
      <c r="N101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101" s="238" t="str">
        <f>IF(Tabulka469131135[[#This Row],[2014*]]="ano",COUNTIF(Tabulka469131135[2014*],Tabulka469131135[[#This Row],[2014*]])-COUNTIF($L$6:L101,L101)+1,"-")</f>
        <v>-</v>
      </c>
      <c r="P101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Row],[2014*]])-COUNTIFS($H$6:H101,H101,$N$6:N101,N101,$L$6:L101,L101)+1,"-")</f>
        <v>-</v>
      </c>
    </row>
    <row r="102" spans="2:16" ht="12.75" x14ac:dyDescent="0.25">
      <c r="B102" s="107">
        <v>97</v>
      </c>
      <c r="C102" s="209">
        <v>26</v>
      </c>
      <c r="D102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Sojková Dana</v>
      </c>
      <c r="E102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1983</v>
      </c>
      <c r="F102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Český Krumlov</v>
      </c>
      <c r="G102" s="273">
        <v>7.4401620370370361E-2</v>
      </c>
      <c r="H102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02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102" s="215">
        <f>COUNTIFS($H$6:H102,H102,$I$6:I102,I102)</f>
        <v>18</v>
      </c>
      <c r="K102" s="239"/>
      <c r="L102" s="238" t="str">
        <f>IF(COUNTIFS(jbp_bezci!C:C,2014,jbp_bezci!D:D,D102,jbp_bezci!E:E,E102)=1,"ano",IF(COUNTIFS(jbp_bezci!C:C,2014,jbp_bezci!D:D,D102,jbp_bezci!E:E,E102)=0,"ne","???"))</f>
        <v>ne</v>
      </c>
      <c r="M102" s="238" t="str">
        <f>Tabulka469131135[[#This Row],[m/ž]]</f>
        <v>Z</v>
      </c>
      <c r="N102" s="238" t="str">
        <f>IF(Tabulka469131135[[#This Row],[příjmení a jméno]]="-","-",VLOOKUP(CONCATENATE($G$2,"::",$B$3,"::",Tabulka469131135[[#This Row],[m/ž]],"::",$G$2-Tabulka469131135[[#This Row],[roč_nar]]),kategorie[],9,0))</f>
        <v>A</v>
      </c>
      <c r="O102" s="238" t="str">
        <f>IF(Tabulka469131135[[#This Row],[2014*]]="ano",COUNTIF(Tabulka469131135[2014*],Tabulka469131135[[#This Row],[2014*]])-COUNTIF($L$6:L102,L102)+1,"-")</f>
        <v>-</v>
      </c>
      <c r="P102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Row],[2014*]])-COUNTIFS($H$6:H102,H102,$N$6:N102,N102,$L$6:L102,L102)+1,"-")</f>
        <v>-</v>
      </c>
    </row>
    <row r="103" spans="2:16" ht="12.75" x14ac:dyDescent="0.25">
      <c r="B103" s="107">
        <v>98</v>
      </c>
      <c r="C103" s="209">
        <v>5</v>
      </c>
      <c r="D103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Uhlíř Radek</v>
      </c>
      <c r="E103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1967</v>
      </c>
      <c r="F103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TriSK České Budějovice</v>
      </c>
      <c r="G103" s="273" t="s">
        <v>1194</v>
      </c>
      <c r="H103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3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103" s="215">
        <f>COUNTIFS($H$6:H103,H103,$I$6:I103,I103)</f>
        <v>29</v>
      </c>
      <c r="K103" s="239"/>
      <c r="L103" s="238" t="str">
        <f>IF(COUNTIFS(jbp_bezci!C:C,2014,jbp_bezci!D:D,D103,jbp_bezci!E:E,E103)=1,"ano",IF(COUNTIFS(jbp_bezci!C:C,2014,jbp_bezci!D:D,D103,jbp_bezci!E:E,E103)=0,"ne","???"))</f>
        <v>ne</v>
      </c>
      <c r="M103" s="238" t="str">
        <f>Tabulka469131135[[#This Row],[m/ž]]</f>
        <v>M</v>
      </c>
      <c r="N103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103" s="238" t="str">
        <f>IF(Tabulka469131135[[#This Row],[2014*]]="ano",COUNTIF(Tabulka469131135[2014*],Tabulka469131135[[#This Row],[2014*]])-COUNTIF($L$6:L103,L103)+1,"-")</f>
        <v>-</v>
      </c>
      <c r="P103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Row],[2014*]])-COUNTIFS($H$6:H103,H103,$N$6:N103,N103,$L$6:L103,L103)+1,"-")</f>
        <v>-</v>
      </c>
    </row>
    <row r="104" spans="2:16" ht="12.75" x14ac:dyDescent="0.25">
      <c r="B104" s="107">
        <v>99</v>
      </c>
      <c r="C104" s="209">
        <v>11</v>
      </c>
      <c r="D104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Pavienský Radek</v>
      </c>
      <c r="E104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104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Římov</v>
      </c>
      <c r="G104" s="273" t="s">
        <v>1194</v>
      </c>
      <c r="H104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4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B</v>
      </c>
      <c r="J104" s="215">
        <f>COUNTIFS($H$6:H104,H104,$I$6:I104,I104)</f>
        <v>30</v>
      </c>
      <c r="K104" s="239"/>
      <c r="L104" s="238" t="str">
        <f>IF(COUNTIFS(jbp_bezci!C:C,2014,jbp_bezci!D:D,D104,jbp_bezci!E:E,E104)=1,"ano",IF(COUNTIFS(jbp_bezci!C:C,2014,jbp_bezci!D:D,D104,jbp_bezci!E:E,E104)=0,"ne","???"))</f>
        <v>ne</v>
      </c>
      <c r="M104" s="238" t="str">
        <f>Tabulka469131135[[#This Row],[m/ž]]</f>
        <v>M</v>
      </c>
      <c r="N104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104" s="238" t="str">
        <f>IF(Tabulka469131135[[#This Row],[2014*]]="ano",COUNTIF(Tabulka469131135[2014*],Tabulka469131135[[#This Row],[2014*]])-COUNTIF($L$6:L104,L104)+1,"-")</f>
        <v>-</v>
      </c>
      <c r="P104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Row],[2014*]])-COUNTIFS($H$6:H104,H104,$N$6:N104,N104,$L$6:L104,L104)+1,"-")</f>
        <v>-</v>
      </c>
    </row>
    <row r="105" spans="2:16" ht="12.75" x14ac:dyDescent="0.25">
      <c r="B105" s="107">
        <v>100</v>
      </c>
      <c r="C105" s="209">
        <v>10</v>
      </c>
      <c r="D105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Prášková Ivana</v>
      </c>
      <c r="E105" s="3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105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Vidov</v>
      </c>
      <c r="G105" s="273" t="s">
        <v>1194</v>
      </c>
      <c r="H105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05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A</v>
      </c>
      <c r="J105" s="215">
        <f>COUNTIFS($H$6:H105,H105,$I$6:I105,I105)</f>
        <v>19</v>
      </c>
      <c r="K105" s="239"/>
      <c r="L105" s="238" t="str">
        <f>IF(COUNTIFS(jbp_bezci!C:C,2014,jbp_bezci!D:D,D105,jbp_bezci!E:E,E105)=1,"ano",IF(COUNTIFS(jbp_bezci!C:C,2014,jbp_bezci!D:D,D105,jbp_bezci!E:E,E105)=0,"ne","???"))</f>
        <v>ne</v>
      </c>
      <c r="M105" s="238" t="str">
        <f>Tabulka469131135[[#This Row],[m/ž]]</f>
        <v>Z</v>
      </c>
      <c r="N105" s="238" t="str">
        <f>IF(Tabulka469131135[[#This Row],[příjmení a jméno]]="-","-",VLOOKUP(CONCATENATE($G$2,"::",$B$3,"::",Tabulka469131135[[#This Row],[m/ž]],"::",$G$2-Tabulka469131135[[#This Row],[roč_nar]]),kategorie[],9,0))</f>
        <v>B</v>
      </c>
      <c r="O105" s="238" t="str">
        <f>IF(Tabulka469131135[[#This Row],[2014*]]="ano",COUNTIF(Tabulka469131135[2014*],Tabulka469131135[[#This Row],[2014*]])-COUNTIF($L$6:L105,L105)+1,"-")</f>
        <v>-</v>
      </c>
      <c r="P105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Row],[2014*]])-COUNTIFS($H$6:H105,H105,$N$6:N105,N105,$L$6:L105,L105)+1,"-")</f>
        <v>-</v>
      </c>
    </row>
    <row r="106" spans="2:16" ht="12.75" x14ac:dyDescent="0.25">
      <c r="B106" s="107">
        <v>101</v>
      </c>
      <c r="C106" s="209"/>
      <c r="D106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06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06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06" s="273"/>
      <c r="H106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06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06" s="215">
        <f>COUNTIFS($H$6:H106,H106,$I$6:I106,I106)</f>
        <v>1</v>
      </c>
      <c r="K106" s="239"/>
      <c r="L106" s="238" t="str">
        <f>IF(COUNTIFS(jbp_bezci!C:C,2014,jbp_bezci!D:D,D106,jbp_bezci!E:E,E106)=1,"ano",IF(COUNTIFS(jbp_bezci!C:C,2014,jbp_bezci!D:D,D106,jbp_bezci!E:E,E106)=0,"ne","???"))</f>
        <v>ne</v>
      </c>
      <c r="M106" s="238" t="str">
        <f>Tabulka469131135[[#This Row],[m/ž]]</f>
        <v>-</v>
      </c>
      <c r="N106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06" s="238" t="str">
        <f>IF(Tabulka469131135[[#This Row],[2014*]]="ano",COUNTIF(Tabulka469131135[2014*],Tabulka469131135[[#This Row],[2014*]])-COUNTIF($L$6:L106,L106)+1,"-")</f>
        <v>-</v>
      </c>
      <c r="P106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Row],[2014*]])-COUNTIFS($H$6:H106,H106,$N$6:N106,N106,$L$6:L106,L106)+1,"-")</f>
        <v>-</v>
      </c>
    </row>
    <row r="107" spans="2:16" ht="12.75" x14ac:dyDescent="0.25">
      <c r="B107" s="107">
        <v>102</v>
      </c>
      <c r="C107" s="209"/>
      <c r="D107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07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07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07" s="273"/>
      <c r="H107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07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07" s="215">
        <f>COUNTIFS($H$6:H107,H107,$I$6:I107,I107)</f>
        <v>2</v>
      </c>
      <c r="K107" s="239"/>
      <c r="L107" s="238" t="str">
        <f>IF(COUNTIFS(jbp_bezci!C:C,2014,jbp_bezci!D:D,D107,jbp_bezci!E:E,E107)=1,"ano",IF(COUNTIFS(jbp_bezci!C:C,2014,jbp_bezci!D:D,D107,jbp_bezci!E:E,E107)=0,"ne","???"))</f>
        <v>ne</v>
      </c>
      <c r="M107" s="238" t="str">
        <f>Tabulka469131135[[#This Row],[m/ž]]</f>
        <v>-</v>
      </c>
      <c r="N107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07" s="238" t="str">
        <f>IF(Tabulka469131135[[#This Row],[2014*]]="ano",COUNTIF(Tabulka469131135[2014*],Tabulka469131135[[#This Row],[2014*]])-COUNTIF($L$6:L107,L107)+1,"-")</f>
        <v>-</v>
      </c>
      <c r="P107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Row],[2014*]])-COUNTIFS($H$6:H107,H107,$N$6:N107,N107,$L$6:L107,L107)+1,"-")</f>
        <v>-</v>
      </c>
    </row>
    <row r="108" spans="2:16" ht="12.75" x14ac:dyDescent="0.25">
      <c r="B108" s="107">
        <v>103</v>
      </c>
      <c r="C108" s="209"/>
      <c r="D108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08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08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08" s="273"/>
      <c r="H108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08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08" s="215">
        <f>COUNTIFS($H$6:H108,H108,$I$6:I108,I108)</f>
        <v>3</v>
      </c>
      <c r="K108" s="239"/>
      <c r="L108" s="238" t="str">
        <f>IF(COUNTIFS(jbp_bezci!C:C,2014,jbp_bezci!D:D,D108,jbp_bezci!E:E,E108)=1,"ano",IF(COUNTIFS(jbp_bezci!C:C,2014,jbp_bezci!D:D,D108,jbp_bezci!E:E,E108)=0,"ne","???"))</f>
        <v>ne</v>
      </c>
      <c r="M108" s="238" t="str">
        <f>Tabulka469131135[[#This Row],[m/ž]]</f>
        <v>-</v>
      </c>
      <c r="N108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08" s="238" t="str">
        <f>IF(Tabulka469131135[[#This Row],[2014*]]="ano",COUNTIF(Tabulka469131135[2014*],Tabulka469131135[[#This Row],[2014*]])-COUNTIF($L$6:L108,L108)+1,"-")</f>
        <v>-</v>
      </c>
      <c r="P108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Row],[2014*]])-COUNTIFS($H$6:H108,H108,$N$6:N108,N108,$L$6:L108,L108)+1,"-")</f>
        <v>-</v>
      </c>
    </row>
    <row r="109" spans="2:16" ht="12.75" x14ac:dyDescent="0.25">
      <c r="B109" s="107">
        <v>104</v>
      </c>
      <c r="C109" s="209"/>
      <c r="D109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09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09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09" s="273"/>
      <c r="H109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09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09" s="215">
        <f>COUNTIFS($H$6:H109,H109,$I$6:I109,I109)</f>
        <v>4</v>
      </c>
      <c r="K109" s="239"/>
      <c r="L109" s="238" t="str">
        <f>IF(COUNTIFS(jbp_bezci!C:C,2014,jbp_bezci!D:D,D109,jbp_bezci!E:E,E109)=1,"ano",IF(COUNTIFS(jbp_bezci!C:C,2014,jbp_bezci!D:D,D109,jbp_bezci!E:E,E109)=0,"ne","???"))</f>
        <v>ne</v>
      </c>
      <c r="M109" s="238" t="str">
        <f>Tabulka469131135[[#This Row],[m/ž]]</f>
        <v>-</v>
      </c>
      <c r="N109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09" s="238" t="str">
        <f>IF(Tabulka469131135[[#This Row],[2014*]]="ano",COUNTIF(Tabulka469131135[2014*],Tabulka469131135[[#This Row],[2014*]])-COUNTIF($L$6:L109,L109)+1,"-")</f>
        <v>-</v>
      </c>
      <c r="P109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Row],[2014*]])-COUNTIFS($H$6:H109,H109,$N$6:N109,N109,$L$6:L109,L109)+1,"-")</f>
        <v>-</v>
      </c>
    </row>
    <row r="110" spans="2:16" ht="12.75" x14ac:dyDescent="0.25">
      <c r="B110" s="107">
        <v>105</v>
      </c>
      <c r="C110" s="209"/>
      <c r="D110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10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10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10" s="273"/>
      <c r="H110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10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10" s="215">
        <f>COUNTIFS($H$6:H110,H110,$I$6:I110,I110)</f>
        <v>5</v>
      </c>
      <c r="K110" s="239"/>
      <c r="L110" s="238" t="str">
        <f>IF(COUNTIFS(jbp_bezci!C:C,2014,jbp_bezci!D:D,D110,jbp_bezci!E:E,E110)=1,"ano",IF(COUNTIFS(jbp_bezci!C:C,2014,jbp_bezci!D:D,D110,jbp_bezci!E:E,E110)=0,"ne","???"))</f>
        <v>ne</v>
      </c>
      <c r="M110" s="238" t="str">
        <f>Tabulka469131135[[#This Row],[m/ž]]</f>
        <v>-</v>
      </c>
      <c r="N110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10" s="238" t="str">
        <f>IF(Tabulka469131135[[#This Row],[2014*]]="ano",COUNTIF(Tabulka469131135[2014*],Tabulka469131135[[#This Row],[2014*]])-COUNTIF($L$6:L110,L110)+1,"-")</f>
        <v>-</v>
      </c>
      <c r="P110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Row],[2014*]])-COUNTIFS($H$6:H110,H110,$N$6:N110,N110,$L$6:L110,L110)+1,"-")</f>
        <v>-</v>
      </c>
    </row>
    <row r="111" spans="2:16" ht="12.75" x14ac:dyDescent="0.25">
      <c r="B111" s="107">
        <v>106</v>
      </c>
      <c r="C111" s="209"/>
      <c r="D111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11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11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11" s="273"/>
      <c r="H111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11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11" s="215">
        <f>COUNTIFS($H$6:H111,H111,$I$6:I111,I111)</f>
        <v>6</v>
      </c>
      <c r="K111" s="239"/>
      <c r="L111" s="238" t="str">
        <f>IF(COUNTIFS(jbp_bezci!C:C,2014,jbp_bezci!D:D,D111,jbp_bezci!E:E,E111)=1,"ano",IF(COUNTIFS(jbp_bezci!C:C,2014,jbp_bezci!D:D,D111,jbp_bezci!E:E,E111)=0,"ne","???"))</f>
        <v>ne</v>
      </c>
      <c r="M111" s="238" t="str">
        <f>Tabulka469131135[[#This Row],[m/ž]]</f>
        <v>-</v>
      </c>
      <c r="N111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11" s="238" t="str">
        <f>IF(Tabulka469131135[[#This Row],[2014*]]="ano",COUNTIF(Tabulka469131135[2014*],Tabulka469131135[[#This Row],[2014*]])-COUNTIF($L$6:L111,L111)+1,"-")</f>
        <v>-</v>
      </c>
      <c r="P111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Row],[2014*]])-COUNTIFS($H$6:H111,H111,$N$6:N111,N111,$L$6:L111,L111)+1,"-")</f>
        <v>-</v>
      </c>
    </row>
    <row r="112" spans="2:16" ht="12.75" x14ac:dyDescent="0.25">
      <c r="B112" s="107">
        <v>107</v>
      </c>
      <c r="C112" s="209"/>
      <c r="D112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12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12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12" s="273"/>
      <c r="H112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12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12" s="215">
        <f>COUNTIFS($H$6:H112,H112,$I$6:I112,I112)</f>
        <v>7</v>
      </c>
      <c r="K112" s="239"/>
      <c r="L112" s="238" t="str">
        <f>IF(COUNTIFS(jbp_bezci!C:C,2014,jbp_bezci!D:D,D112,jbp_bezci!E:E,E112)=1,"ano",IF(COUNTIFS(jbp_bezci!C:C,2014,jbp_bezci!D:D,D112,jbp_bezci!E:E,E112)=0,"ne","???"))</f>
        <v>ne</v>
      </c>
      <c r="M112" s="238" t="str">
        <f>Tabulka469131135[[#This Row],[m/ž]]</f>
        <v>-</v>
      </c>
      <c r="N112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12" s="238" t="str">
        <f>IF(Tabulka469131135[[#This Row],[2014*]]="ano",COUNTIF(Tabulka469131135[2014*],Tabulka469131135[[#This Row],[2014*]])-COUNTIF($L$6:L112,L112)+1,"-")</f>
        <v>-</v>
      </c>
      <c r="P112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Row],[2014*]])-COUNTIFS($H$6:H112,H112,$N$6:N112,N112,$L$6:L112,L112)+1,"-")</f>
        <v>-</v>
      </c>
    </row>
    <row r="113" spans="2:16" ht="12.75" x14ac:dyDescent="0.25">
      <c r="B113" s="107">
        <v>108</v>
      </c>
      <c r="C113" s="209"/>
      <c r="D113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13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13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13" s="273"/>
      <c r="H113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13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13" s="215">
        <f>COUNTIFS($H$6:H113,H113,$I$6:I113,I113)</f>
        <v>8</v>
      </c>
      <c r="K113" s="239"/>
      <c r="L113" s="238" t="str">
        <f>IF(COUNTIFS(jbp_bezci!C:C,2014,jbp_bezci!D:D,D113,jbp_bezci!E:E,E113)=1,"ano",IF(COUNTIFS(jbp_bezci!C:C,2014,jbp_bezci!D:D,D113,jbp_bezci!E:E,E113)=0,"ne","???"))</f>
        <v>ne</v>
      </c>
      <c r="M113" s="238" t="str">
        <f>Tabulka469131135[[#This Row],[m/ž]]</f>
        <v>-</v>
      </c>
      <c r="N113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13" s="238" t="str">
        <f>IF(Tabulka469131135[[#This Row],[2014*]]="ano",COUNTIF(Tabulka469131135[2014*],Tabulka469131135[[#This Row],[2014*]])-COUNTIF($L$6:L113,L113)+1,"-")</f>
        <v>-</v>
      </c>
      <c r="P113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Row],[2014*]])-COUNTIFS($H$6:H113,H113,$N$6:N113,N113,$L$6:L113,L113)+1,"-")</f>
        <v>-</v>
      </c>
    </row>
    <row r="114" spans="2:16" ht="12.75" x14ac:dyDescent="0.25">
      <c r="B114" s="107">
        <v>109</v>
      </c>
      <c r="C114" s="209"/>
      <c r="D114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14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14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14" s="273"/>
      <c r="H114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14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14" s="215">
        <f>COUNTIFS($H$6:H114,H114,$I$6:I114,I114)</f>
        <v>9</v>
      </c>
      <c r="K114" s="239"/>
      <c r="L114" s="238" t="str">
        <f>IF(COUNTIFS(jbp_bezci!C:C,2014,jbp_bezci!D:D,D114,jbp_bezci!E:E,E114)=1,"ano",IF(COUNTIFS(jbp_bezci!C:C,2014,jbp_bezci!D:D,D114,jbp_bezci!E:E,E114)=0,"ne","???"))</f>
        <v>ne</v>
      </c>
      <c r="M114" s="238" t="str">
        <f>Tabulka469131135[[#This Row],[m/ž]]</f>
        <v>-</v>
      </c>
      <c r="N114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14" s="238" t="str">
        <f>IF(Tabulka469131135[[#This Row],[2014*]]="ano",COUNTIF(Tabulka469131135[2014*],Tabulka469131135[[#This Row],[2014*]])-COUNTIF($L$6:L114,L114)+1,"-")</f>
        <v>-</v>
      </c>
      <c r="P114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Row],[2014*]])-COUNTIFS($H$6:H114,H114,$N$6:N114,N114,$L$6:L114,L114)+1,"-")</f>
        <v>-</v>
      </c>
    </row>
    <row r="115" spans="2:16" ht="12.75" x14ac:dyDescent="0.25">
      <c r="B115" s="107">
        <v>110</v>
      </c>
      <c r="C115" s="209"/>
      <c r="D115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15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15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15" s="273"/>
      <c r="H115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15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15" s="215">
        <f>COUNTIFS($H$6:H115,H115,$I$6:I115,I115)</f>
        <v>10</v>
      </c>
      <c r="K115" s="239"/>
      <c r="L115" s="238" t="str">
        <f>IF(COUNTIFS(jbp_bezci!C:C,2014,jbp_bezci!D:D,D115,jbp_bezci!E:E,E115)=1,"ano",IF(COUNTIFS(jbp_bezci!C:C,2014,jbp_bezci!D:D,D115,jbp_bezci!E:E,E115)=0,"ne","???"))</f>
        <v>ne</v>
      </c>
      <c r="M115" s="238" t="str">
        <f>Tabulka469131135[[#This Row],[m/ž]]</f>
        <v>-</v>
      </c>
      <c r="N115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15" s="238" t="str">
        <f>IF(Tabulka469131135[[#This Row],[2014*]]="ano",COUNTIF(Tabulka469131135[2014*],Tabulka469131135[[#This Row],[2014*]])-COUNTIF($L$6:L115,L115)+1,"-")</f>
        <v>-</v>
      </c>
      <c r="P115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Row],[2014*]])-COUNTIFS($H$6:H115,H115,$N$6:N115,N115,$L$6:L115,L115)+1,"-")</f>
        <v>-</v>
      </c>
    </row>
    <row r="116" spans="2:16" ht="12.75" x14ac:dyDescent="0.25">
      <c r="B116" s="107">
        <v>111</v>
      </c>
      <c r="C116" s="209"/>
      <c r="D116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16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16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16" s="273"/>
      <c r="H116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16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16" s="215">
        <f>COUNTIFS($H$6:H116,H116,$I$6:I116,I116)</f>
        <v>11</v>
      </c>
      <c r="K116" s="239"/>
      <c r="L116" s="238" t="str">
        <f>IF(COUNTIFS(jbp_bezci!C:C,2014,jbp_bezci!D:D,D116,jbp_bezci!E:E,E116)=1,"ano",IF(COUNTIFS(jbp_bezci!C:C,2014,jbp_bezci!D:D,D116,jbp_bezci!E:E,E116)=0,"ne","???"))</f>
        <v>ne</v>
      </c>
      <c r="M116" s="238" t="str">
        <f>Tabulka469131135[[#This Row],[m/ž]]</f>
        <v>-</v>
      </c>
      <c r="N116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16" s="238" t="str">
        <f>IF(Tabulka469131135[[#This Row],[2014*]]="ano",COUNTIF(Tabulka469131135[2014*],Tabulka469131135[[#This Row],[2014*]])-COUNTIF($L$6:L116,L116)+1,"-")</f>
        <v>-</v>
      </c>
      <c r="P116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Row],[2014*]])-COUNTIFS($H$6:H116,H116,$N$6:N116,N116,$L$6:L116,L116)+1,"-")</f>
        <v>-</v>
      </c>
    </row>
    <row r="117" spans="2:16" ht="12.75" x14ac:dyDescent="0.25">
      <c r="B117" s="107">
        <v>112</v>
      </c>
      <c r="C117" s="209"/>
      <c r="D117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17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17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17" s="273"/>
      <c r="H117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17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17" s="215">
        <f>COUNTIFS($H$6:H117,H117,$I$6:I117,I117)</f>
        <v>12</v>
      </c>
      <c r="K117" s="239"/>
      <c r="L117" s="238" t="str">
        <f>IF(COUNTIFS(jbp_bezci!C:C,2014,jbp_bezci!D:D,D117,jbp_bezci!E:E,E117)=1,"ano",IF(COUNTIFS(jbp_bezci!C:C,2014,jbp_bezci!D:D,D117,jbp_bezci!E:E,E117)=0,"ne","???"))</f>
        <v>ne</v>
      </c>
      <c r="M117" s="238" t="str">
        <f>Tabulka469131135[[#This Row],[m/ž]]</f>
        <v>-</v>
      </c>
      <c r="N117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17" s="238" t="str">
        <f>IF(Tabulka469131135[[#This Row],[2014*]]="ano",COUNTIF(Tabulka469131135[2014*],Tabulka469131135[[#This Row],[2014*]])-COUNTIF($L$6:L117,L117)+1,"-")</f>
        <v>-</v>
      </c>
      <c r="P117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Row],[2014*]])-COUNTIFS($H$6:H117,H117,$N$6:N117,N117,$L$6:L117,L117)+1,"-")</f>
        <v>-</v>
      </c>
    </row>
    <row r="118" spans="2:16" ht="12.75" x14ac:dyDescent="0.25">
      <c r="B118" s="107">
        <v>113</v>
      </c>
      <c r="C118" s="209"/>
      <c r="D118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18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18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18" s="273"/>
      <c r="H118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18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18" s="215">
        <f>COUNTIFS($H$6:H118,H118,$I$6:I118,I118)</f>
        <v>13</v>
      </c>
      <c r="K118" s="239"/>
      <c r="L118" s="238" t="str">
        <f>IF(COUNTIFS(jbp_bezci!C:C,2014,jbp_bezci!D:D,D118,jbp_bezci!E:E,E118)=1,"ano",IF(COUNTIFS(jbp_bezci!C:C,2014,jbp_bezci!D:D,D118,jbp_bezci!E:E,E118)=0,"ne","???"))</f>
        <v>ne</v>
      </c>
      <c r="M118" s="238" t="str">
        <f>Tabulka469131135[[#This Row],[m/ž]]</f>
        <v>-</v>
      </c>
      <c r="N118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18" s="238" t="str">
        <f>IF(Tabulka469131135[[#This Row],[2014*]]="ano",COUNTIF(Tabulka469131135[2014*],Tabulka469131135[[#This Row],[2014*]])-COUNTIF($L$6:L118,L118)+1,"-")</f>
        <v>-</v>
      </c>
      <c r="P118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Row],[2014*]])-COUNTIFS($H$6:H118,H118,$N$6:N118,N118,$L$6:L118,L118)+1,"-")</f>
        <v>-</v>
      </c>
    </row>
    <row r="119" spans="2:16" ht="12.75" x14ac:dyDescent="0.25">
      <c r="B119" s="107">
        <v>114</v>
      </c>
      <c r="C119" s="209"/>
      <c r="D119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19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19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19" s="273"/>
      <c r="H119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19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19" s="215">
        <f>COUNTIFS($H$6:H119,H119,$I$6:I119,I119)</f>
        <v>14</v>
      </c>
      <c r="K119" s="239"/>
      <c r="L119" s="238" t="str">
        <f>IF(COUNTIFS(jbp_bezci!C:C,2014,jbp_bezci!D:D,D119,jbp_bezci!E:E,E119)=1,"ano",IF(COUNTIFS(jbp_bezci!C:C,2014,jbp_bezci!D:D,D119,jbp_bezci!E:E,E119)=0,"ne","???"))</f>
        <v>ne</v>
      </c>
      <c r="M119" s="238" t="str">
        <f>Tabulka469131135[[#This Row],[m/ž]]</f>
        <v>-</v>
      </c>
      <c r="N119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19" s="238" t="str">
        <f>IF(Tabulka469131135[[#This Row],[2014*]]="ano",COUNTIF(Tabulka469131135[2014*],Tabulka469131135[[#This Row],[2014*]])-COUNTIF($L$6:L119,L119)+1,"-")</f>
        <v>-</v>
      </c>
      <c r="P119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Row],[2014*]])-COUNTIFS($H$6:H119,H119,$N$6:N119,N119,$L$6:L119,L119)+1,"-")</f>
        <v>-</v>
      </c>
    </row>
    <row r="120" spans="2:16" ht="12.75" x14ac:dyDescent="0.25">
      <c r="B120" s="107">
        <v>115</v>
      </c>
      <c r="C120" s="209"/>
      <c r="D120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20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20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20" s="273"/>
      <c r="H120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20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20" s="215">
        <f>COUNTIFS($H$6:H120,H120,$I$6:I120,I120)</f>
        <v>15</v>
      </c>
      <c r="K120" s="239"/>
      <c r="L120" s="238" t="str">
        <f>IF(COUNTIFS(jbp_bezci!C:C,2014,jbp_bezci!D:D,D120,jbp_bezci!E:E,E120)=1,"ano",IF(COUNTIFS(jbp_bezci!C:C,2014,jbp_bezci!D:D,D120,jbp_bezci!E:E,E120)=0,"ne","???"))</f>
        <v>ne</v>
      </c>
      <c r="M120" s="238" t="str">
        <f>Tabulka469131135[[#This Row],[m/ž]]</f>
        <v>-</v>
      </c>
      <c r="N120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20" s="238" t="str">
        <f>IF(Tabulka469131135[[#This Row],[2014*]]="ano",COUNTIF(Tabulka469131135[2014*],Tabulka469131135[[#This Row],[2014*]])-COUNTIF($L$6:L120,L120)+1,"-")</f>
        <v>-</v>
      </c>
      <c r="P120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Row],[2014*]])-COUNTIFS($H$6:H120,H120,$N$6:N120,N120,$L$6:L120,L120)+1,"-")</f>
        <v>-</v>
      </c>
    </row>
    <row r="121" spans="2:16" ht="12.75" x14ac:dyDescent="0.25">
      <c r="B121" s="107">
        <v>116</v>
      </c>
      <c r="C121" s="209"/>
      <c r="D121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21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21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21" s="273"/>
      <c r="H121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21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21" s="215">
        <f>COUNTIFS($H$6:H121,H121,$I$6:I121,I121)</f>
        <v>16</v>
      </c>
      <c r="K121" s="239"/>
      <c r="L121" s="238" t="str">
        <f>IF(COUNTIFS(jbp_bezci!C:C,2014,jbp_bezci!D:D,D121,jbp_bezci!E:E,E121)=1,"ano",IF(COUNTIFS(jbp_bezci!C:C,2014,jbp_bezci!D:D,D121,jbp_bezci!E:E,E121)=0,"ne","???"))</f>
        <v>ne</v>
      </c>
      <c r="M121" s="238" t="str">
        <f>Tabulka469131135[[#This Row],[m/ž]]</f>
        <v>-</v>
      </c>
      <c r="N121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21" s="238" t="str">
        <f>IF(Tabulka469131135[[#This Row],[2014*]]="ano",COUNTIF(Tabulka469131135[2014*],Tabulka469131135[[#This Row],[2014*]])-COUNTIF($L$6:L121,L121)+1,"-")</f>
        <v>-</v>
      </c>
      <c r="P121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Row],[2014*]])-COUNTIFS($H$6:H121,H121,$N$6:N121,N121,$L$6:L121,L121)+1,"-")</f>
        <v>-</v>
      </c>
    </row>
    <row r="122" spans="2:16" ht="12.75" x14ac:dyDescent="0.25">
      <c r="B122" s="107">
        <v>117</v>
      </c>
      <c r="C122" s="209"/>
      <c r="D122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22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22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22" s="273"/>
      <c r="H122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22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22" s="215">
        <f>COUNTIFS($H$6:H122,H122,$I$6:I122,I122)</f>
        <v>17</v>
      </c>
      <c r="K122" s="239"/>
      <c r="L122" s="238" t="str">
        <f>IF(COUNTIFS(jbp_bezci!C:C,2014,jbp_bezci!D:D,D122,jbp_bezci!E:E,E122)=1,"ano",IF(COUNTIFS(jbp_bezci!C:C,2014,jbp_bezci!D:D,D122,jbp_bezci!E:E,E122)=0,"ne","???"))</f>
        <v>ne</v>
      </c>
      <c r="M122" s="238" t="str">
        <f>Tabulka469131135[[#This Row],[m/ž]]</f>
        <v>-</v>
      </c>
      <c r="N122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22" s="238" t="str">
        <f>IF(Tabulka469131135[[#This Row],[2014*]]="ano",COUNTIF(Tabulka469131135[2014*],Tabulka469131135[[#This Row],[2014*]])-COUNTIF($L$6:L122,L122)+1,"-")</f>
        <v>-</v>
      </c>
      <c r="P122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Row],[2014*]])-COUNTIFS($H$6:H122,H122,$N$6:N122,N122,$L$6:L122,L122)+1,"-")</f>
        <v>-</v>
      </c>
    </row>
    <row r="123" spans="2:16" ht="12.75" x14ac:dyDescent="0.25">
      <c r="B123" s="107">
        <v>118</v>
      </c>
      <c r="C123" s="209"/>
      <c r="D123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23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23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23" s="273"/>
      <c r="H123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23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23" s="215">
        <f>COUNTIFS($H$6:H123,H123,$I$6:I123,I123)</f>
        <v>18</v>
      </c>
      <c r="K123" s="239"/>
      <c r="L123" s="238" t="str">
        <f>IF(COUNTIFS(jbp_bezci!C:C,2014,jbp_bezci!D:D,D123,jbp_bezci!E:E,E123)=1,"ano",IF(COUNTIFS(jbp_bezci!C:C,2014,jbp_bezci!D:D,D123,jbp_bezci!E:E,E123)=0,"ne","???"))</f>
        <v>ne</v>
      </c>
      <c r="M123" s="238" t="str">
        <f>Tabulka469131135[[#This Row],[m/ž]]</f>
        <v>-</v>
      </c>
      <c r="N123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23" s="238" t="str">
        <f>IF(Tabulka469131135[[#This Row],[2014*]]="ano",COUNTIF(Tabulka469131135[2014*],Tabulka469131135[[#This Row],[2014*]])-COUNTIF($L$6:L123,L123)+1,"-")</f>
        <v>-</v>
      </c>
      <c r="P123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Row],[2014*]])-COUNTIFS($H$6:H123,H123,$N$6:N123,N123,$L$6:L123,L123)+1,"-")</f>
        <v>-</v>
      </c>
    </row>
    <row r="124" spans="2:16" ht="12.75" x14ac:dyDescent="0.25">
      <c r="B124" s="107">
        <v>119</v>
      </c>
      <c r="C124" s="209"/>
      <c r="D124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24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24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24" s="273"/>
      <c r="H124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24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24" s="215">
        <f>COUNTIFS($H$6:H124,H124,$I$6:I124,I124)</f>
        <v>19</v>
      </c>
      <c r="K124" s="239"/>
      <c r="L124" s="238" t="str">
        <f>IF(COUNTIFS(jbp_bezci!C:C,2014,jbp_bezci!D:D,D124,jbp_bezci!E:E,E124)=1,"ano",IF(COUNTIFS(jbp_bezci!C:C,2014,jbp_bezci!D:D,D124,jbp_bezci!E:E,E124)=0,"ne","???"))</f>
        <v>ne</v>
      </c>
      <c r="M124" s="238" t="str">
        <f>Tabulka469131135[[#This Row],[m/ž]]</f>
        <v>-</v>
      </c>
      <c r="N124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24" s="238" t="str">
        <f>IF(Tabulka469131135[[#This Row],[2014*]]="ano",COUNTIF(Tabulka469131135[2014*],Tabulka469131135[[#This Row],[2014*]])-COUNTIF($L$6:L124,L124)+1,"-")</f>
        <v>-</v>
      </c>
      <c r="P124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Row],[2014*]])-COUNTIFS($H$6:H124,H124,$N$6:N124,N124,$L$6:L124,L124)+1,"-")</f>
        <v>-</v>
      </c>
    </row>
    <row r="125" spans="2:16" ht="12.75" x14ac:dyDescent="0.25">
      <c r="B125" s="107">
        <v>120</v>
      </c>
      <c r="C125" s="209"/>
      <c r="D125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25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25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25" s="273"/>
      <c r="H125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25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25" s="215">
        <f>COUNTIFS($H$6:H125,H125,$I$6:I125,I125)</f>
        <v>20</v>
      </c>
      <c r="K125" s="239"/>
      <c r="L125" s="238" t="str">
        <f>IF(COUNTIFS(jbp_bezci!C:C,2014,jbp_bezci!D:D,D125,jbp_bezci!E:E,E125)=1,"ano",IF(COUNTIFS(jbp_bezci!C:C,2014,jbp_bezci!D:D,D125,jbp_bezci!E:E,E125)=0,"ne","???"))</f>
        <v>ne</v>
      </c>
      <c r="M125" s="238" t="str">
        <f>Tabulka469131135[[#This Row],[m/ž]]</f>
        <v>-</v>
      </c>
      <c r="N125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25" s="238" t="str">
        <f>IF(Tabulka469131135[[#This Row],[2014*]]="ano",COUNTIF(Tabulka469131135[2014*],Tabulka469131135[[#This Row],[2014*]])-COUNTIF($L$6:L125,L125)+1,"-")</f>
        <v>-</v>
      </c>
      <c r="P125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Row],[2014*]])-COUNTIFS($H$6:H125,H125,$N$6:N125,N125,$L$6:L125,L125)+1,"-")</f>
        <v>-</v>
      </c>
    </row>
    <row r="126" spans="2:16" ht="12.75" x14ac:dyDescent="0.25">
      <c r="B126" s="107">
        <v>121</v>
      </c>
      <c r="C126" s="209"/>
      <c r="D126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26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26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26" s="273"/>
      <c r="H126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26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26" s="215">
        <f>COUNTIFS($H$6:H126,H126,$I$6:I126,I126)</f>
        <v>21</v>
      </c>
      <c r="K126" s="239"/>
      <c r="L126" s="238" t="str">
        <f>IF(COUNTIFS(jbp_bezci!C:C,2014,jbp_bezci!D:D,D126,jbp_bezci!E:E,E126)=1,"ano",IF(COUNTIFS(jbp_bezci!C:C,2014,jbp_bezci!D:D,D126,jbp_bezci!E:E,E126)=0,"ne","???"))</f>
        <v>ne</v>
      </c>
      <c r="M126" s="238" t="str">
        <f>Tabulka469131135[[#This Row],[m/ž]]</f>
        <v>-</v>
      </c>
      <c r="N126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26" s="238" t="str">
        <f>IF(Tabulka469131135[[#This Row],[2014*]]="ano",COUNTIF(Tabulka469131135[2014*],Tabulka469131135[[#This Row],[2014*]])-COUNTIF($L$6:L126,L126)+1,"-")</f>
        <v>-</v>
      </c>
      <c r="P126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Row],[2014*]])-COUNTIFS($H$6:H126,H126,$N$6:N126,N126,$L$6:L126,L126)+1,"-")</f>
        <v>-</v>
      </c>
    </row>
    <row r="127" spans="2:16" ht="12.75" x14ac:dyDescent="0.25">
      <c r="B127" s="107">
        <v>122</v>
      </c>
      <c r="C127" s="209"/>
      <c r="D127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27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27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27" s="273"/>
      <c r="H127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27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27" s="215">
        <f>COUNTIFS($H$6:H127,H127,$I$6:I127,I127)</f>
        <v>22</v>
      </c>
      <c r="K127" s="239"/>
      <c r="L127" s="238" t="str">
        <f>IF(COUNTIFS(jbp_bezci!C:C,2014,jbp_bezci!D:D,D127,jbp_bezci!E:E,E127)=1,"ano",IF(COUNTIFS(jbp_bezci!C:C,2014,jbp_bezci!D:D,D127,jbp_bezci!E:E,E127)=0,"ne","???"))</f>
        <v>ne</v>
      </c>
      <c r="M127" s="238" t="str">
        <f>Tabulka469131135[[#This Row],[m/ž]]</f>
        <v>-</v>
      </c>
      <c r="N127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27" s="238" t="str">
        <f>IF(Tabulka469131135[[#This Row],[2014*]]="ano",COUNTIF(Tabulka469131135[2014*],Tabulka469131135[[#This Row],[2014*]])-COUNTIF($L$6:L127,L127)+1,"-")</f>
        <v>-</v>
      </c>
      <c r="P127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Row],[2014*]])-COUNTIFS($H$6:H127,H127,$N$6:N127,N127,$L$6:L127,L127)+1,"-")</f>
        <v>-</v>
      </c>
    </row>
    <row r="128" spans="2:16" ht="12.75" x14ac:dyDescent="0.25">
      <c r="B128" s="107">
        <v>123</v>
      </c>
      <c r="C128" s="209"/>
      <c r="D128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28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28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28" s="273"/>
      <c r="H128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28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28" s="215">
        <f>COUNTIFS($H$6:H128,H128,$I$6:I128,I128)</f>
        <v>23</v>
      </c>
      <c r="K128" s="239"/>
      <c r="L128" s="238" t="str">
        <f>IF(COUNTIFS(jbp_bezci!C:C,2014,jbp_bezci!D:D,D128,jbp_bezci!E:E,E128)=1,"ano",IF(COUNTIFS(jbp_bezci!C:C,2014,jbp_bezci!D:D,D128,jbp_bezci!E:E,E128)=0,"ne","???"))</f>
        <v>ne</v>
      </c>
      <c r="M128" s="238" t="str">
        <f>Tabulka469131135[[#This Row],[m/ž]]</f>
        <v>-</v>
      </c>
      <c r="N128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28" s="238" t="str">
        <f>IF(Tabulka469131135[[#This Row],[2014*]]="ano",COUNTIF(Tabulka469131135[2014*],Tabulka469131135[[#This Row],[2014*]])-COUNTIF($L$6:L128,L128)+1,"-")</f>
        <v>-</v>
      </c>
      <c r="P128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Row],[2014*]])-COUNTIFS($H$6:H128,H128,$N$6:N128,N128,$L$6:L128,L128)+1,"-")</f>
        <v>-</v>
      </c>
    </row>
    <row r="129" spans="2:16" ht="12.75" x14ac:dyDescent="0.25">
      <c r="B129" s="107">
        <v>124</v>
      </c>
      <c r="C129" s="209"/>
      <c r="D129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29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29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29" s="273"/>
      <c r="H129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29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29" s="215">
        <f>COUNTIFS($H$6:H129,H129,$I$6:I129,I129)</f>
        <v>24</v>
      </c>
      <c r="K129" s="239"/>
      <c r="L129" s="238" t="str">
        <f>IF(COUNTIFS(jbp_bezci!C:C,2014,jbp_bezci!D:D,D129,jbp_bezci!E:E,E129)=1,"ano",IF(COUNTIFS(jbp_bezci!C:C,2014,jbp_bezci!D:D,D129,jbp_bezci!E:E,E129)=0,"ne","???"))</f>
        <v>ne</v>
      </c>
      <c r="M129" s="238" t="str">
        <f>Tabulka469131135[[#This Row],[m/ž]]</f>
        <v>-</v>
      </c>
      <c r="N129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29" s="238" t="str">
        <f>IF(Tabulka469131135[[#This Row],[2014*]]="ano",COUNTIF(Tabulka469131135[2014*],Tabulka469131135[[#This Row],[2014*]])-COUNTIF($L$6:L129,L129)+1,"-")</f>
        <v>-</v>
      </c>
      <c r="P129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Row],[2014*]])-COUNTIFS($H$6:H129,H129,$N$6:N129,N129,$L$6:L129,L129)+1,"-")</f>
        <v>-</v>
      </c>
    </row>
    <row r="130" spans="2:16" ht="12.75" x14ac:dyDescent="0.25">
      <c r="B130" s="107">
        <v>125</v>
      </c>
      <c r="C130" s="209"/>
      <c r="D130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30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30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30" s="273"/>
      <c r="H130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30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30" s="215">
        <f>COUNTIFS($H$6:H130,H130,$I$6:I130,I130)</f>
        <v>25</v>
      </c>
      <c r="K130" s="239"/>
      <c r="L130" s="238" t="str">
        <f>IF(COUNTIFS(jbp_bezci!C:C,2014,jbp_bezci!D:D,D130,jbp_bezci!E:E,E130)=1,"ano",IF(COUNTIFS(jbp_bezci!C:C,2014,jbp_bezci!D:D,D130,jbp_bezci!E:E,E130)=0,"ne","???"))</f>
        <v>ne</v>
      </c>
      <c r="M130" s="238" t="str">
        <f>Tabulka469131135[[#This Row],[m/ž]]</f>
        <v>-</v>
      </c>
      <c r="N130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30" s="238" t="str">
        <f>IF(Tabulka469131135[[#This Row],[2014*]]="ano",COUNTIF(Tabulka469131135[2014*],Tabulka469131135[[#This Row],[2014*]])-COUNTIF($L$6:L130,L130)+1,"-")</f>
        <v>-</v>
      </c>
      <c r="P130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Row],[2014*]])-COUNTIFS($H$6:H130,H130,$N$6:N130,N130,$L$6:L130,L130)+1,"-")</f>
        <v>-</v>
      </c>
    </row>
    <row r="131" spans="2:16" ht="12.75" x14ac:dyDescent="0.25">
      <c r="B131" s="107">
        <v>126</v>
      </c>
      <c r="C131" s="209"/>
      <c r="D131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31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31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31" s="273"/>
      <c r="H131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31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31" s="215">
        <f>COUNTIFS($H$6:H131,H131,$I$6:I131,I131)</f>
        <v>26</v>
      </c>
      <c r="K131" s="239"/>
      <c r="L131" s="238" t="str">
        <f>IF(COUNTIFS(jbp_bezci!C:C,2014,jbp_bezci!D:D,D131,jbp_bezci!E:E,E131)=1,"ano",IF(COUNTIFS(jbp_bezci!C:C,2014,jbp_bezci!D:D,D131,jbp_bezci!E:E,E131)=0,"ne","???"))</f>
        <v>ne</v>
      </c>
      <c r="M131" s="238" t="str">
        <f>Tabulka469131135[[#This Row],[m/ž]]</f>
        <v>-</v>
      </c>
      <c r="N131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31" s="238" t="str">
        <f>IF(Tabulka469131135[[#This Row],[2014*]]="ano",COUNTIF(Tabulka469131135[2014*],Tabulka469131135[[#This Row],[2014*]])-COUNTIF($L$6:L131,L131)+1,"-")</f>
        <v>-</v>
      </c>
      <c r="P131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Row],[2014*]])-COUNTIFS($H$6:H131,H131,$N$6:N131,N131,$L$6:L131,L131)+1,"-")</f>
        <v>-</v>
      </c>
    </row>
    <row r="132" spans="2:16" ht="12.75" x14ac:dyDescent="0.25">
      <c r="B132" s="107">
        <v>127</v>
      </c>
      <c r="C132" s="209"/>
      <c r="D132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32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32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32" s="273"/>
      <c r="H132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32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32" s="215">
        <f>COUNTIFS($H$6:H132,H132,$I$6:I132,I132)</f>
        <v>27</v>
      </c>
      <c r="K132" s="239"/>
      <c r="L132" s="238" t="str">
        <f>IF(COUNTIFS(jbp_bezci!C:C,2014,jbp_bezci!D:D,D132,jbp_bezci!E:E,E132)=1,"ano",IF(COUNTIFS(jbp_bezci!C:C,2014,jbp_bezci!D:D,D132,jbp_bezci!E:E,E132)=0,"ne","???"))</f>
        <v>ne</v>
      </c>
      <c r="M132" s="238" t="str">
        <f>Tabulka469131135[[#This Row],[m/ž]]</f>
        <v>-</v>
      </c>
      <c r="N132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32" s="238" t="str">
        <f>IF(Tabulka469131135[[#This Row],[2014*]]="ano",COUNTIF(Tabulka469131135[2014*],Tabulka469131135[[#This Row],[2014*]])-COUNTIF($L$6:L132,L132)+1,"-")</f>
        <v>-</v>
      </c>
      <c r="P132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Row],[2014*]])-COUNTIFS($H$6:H132,H132,$N$6:N132,N132,$L$6:L132,L132)+1,"-")</f>
        <v>-</v>
      </c>
    </row>
    <row r="133" spans="2:16" ht="12.75" x14ac:dyDescent="0.25">
      <c r="B133" s="107">
        <v>128</v>
      </c>
      <c r="C133" s="209"/>
      <c r="D133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33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33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33" s="273"/>
      <c r="H133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33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33" s="215">
        <f>COUNTIFS($H$6:H133,H133,$I$6:I133,I133)</f>
        <v>28</v>
      </c>
      <c r="K133" s="239"/>
      <c r="L133" s="238" t="str">
        <f>IF(COUNTIFS(jbp_bezci!C:C,2014,jbp_bezci!D:D,D133,jbp_bezci!E:E,E133)=1,"ano",IF(COUNTIFS(jbp_bezci!C:C,2014,jbp_bezci!D:D,D133,jbp_bezci!E:E,E133)=0,"ne","???"))</f>
        <v>ne</v>
      </c>
      <c r="M133" s="238" t="str">
        <f>Tabulka469131135[[#This Row],[m/ž]]</f>
        <v>-</v>
      </c>
      <c r="N133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33" s="238" t="str">
        <f>IF(Tabulka469131135[[#This Row],[2014*]]="ano",COUNTIF(Tabulka469131135[2014*],Tabulka469131135[[#This Row],[2014*]])-COUNTIF($L$6:L133,L133)+1,"-")</f>
        <v>-</v>
      </c>
      <c r="P133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Row],[2014*]])-COUNTIFS($H$6:H133,H133,$N$6:N133,N133,$L$6:L133,L133)+1,"-")</f>
        <v>-</v>
      </c>
    </row>
    <row r="134" spans="2:16" ht="12.75" x14ac:dyDescent="0.25">
      <c r="B134" s="107">
        <v>129</v>
      </c>
      <c r="C134" s="209"/>
      <c r="D134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34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34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34" s="273"/>
      <c r="H134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34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34" s="215">
        <f>COUNTIFS($H$6:H134,H134,$I$6:I134,I134)</f>
        <v>29</v>
      </c>
      <c r="K134" s="239"/>
      <c r="L134" s="238" t="str">
        <f>IF(COUNTIFS(jbp_bezci!C:C,2014,jbp_bezci!D:D,D134,jbp_bezci!E:E,E134)=1,"ano",IF(COUNTIFS(jbp_bezci!C:C,2014,jbp_bezci!D:D,D134,jbp_bezci!E:E,E134)=0,"ne","???"))</f>
        <v>ne</v>
      </c>
      <c r="M134" s="238" t="str">
        <f>Tabulka469131135[[#This Row],[m/ž]]</f>
        <v>-</v>
      </c>
      <c r="N134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34" s="238" t="str">
        <f>IF(Tabulka469131135[[#This Row],[2014*]]="ano",COUNTIF(Tabulka469131135[2014*],Tabulka469131135[[#This Row],[2014*]])-COUNTIF($L$6:L134,L134)+1,"-")</f>
        <v>-</v>
      </c>
      <c r="P134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Row],[2014*]])-COUNTIFS($H$6:H134,H134,$N$6:N134,N134,$L$6:L134,L134)+1,"-")</f>
        <v>-</v>
      </c>
    </row>
    <row r="135" spans="2:16" ht="12.75" x14ac:dyDescent="0.25">
      <c r="B135" s="107">
        <v>130</v>
      </c>
      <c r="C135" s="209"/>
      <c r="D135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35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35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35" s="273"/>
      <c r="H135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35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35" s="215">
        <f>COUNTIFS($H$6:H135,H135,$I$6:I135,I135)</f>
        <v>30</v>
      </c>
      <c r="K135" s="239"/>
      <c r="L135" s="238" t="str">
        <f>IF(COUNTIFS(jbp_bezci!C:C,2014,jbp_bezci!D:D,D135,jbp_bezci!E:E,E135)=1,"ano",IF(COUNTIFS(jbp_bezci!C:C,2014,jbp_bezci!D:D,D135,jbp_bezci!E:E,E135)=0,"ne","???"))</f>
        <v>ne</v>
      </c>
      <c r="M135" s="238" t="str">
        <f>Tabulka469131135[[#This Row],[m/ž]]</f>
        <v>-</v>
      </c>
      <c r="N135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35" s="238" t="str">
        <f>IF(Tabulka469131135[[#This Row],[2014*]]="ano",COUNTIF(Tabulka469131135[2014*],Tabulka469131135[[#This Row],[2014*]])-COUNTIF($L$6:L135,L135)+1,"-")</f>
        <v>-</v>
      </c>
      <c r="P135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Row],[2014*]])-COUNTIFS($H$6:H135,H135,$N$6:N135,N135,$L$6:L135,L135)+1,"-")</f>
        <v>-</v>
      </c>
    </row>
    <row r="136" spans="2:16" ht="12.75" x14ac:dyDescent="0.25">
      <c r="B136" s="107">
        <v>131</v>
      </c>
      <c r="C136" s="209"/>
      <c r="D136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36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36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36" s="273"/>
      <c r="H136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36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36" s="215">
        <f>COUNTIFS($H$6:H136,H136,$I$6:I136,I136)</f>
        <v>31</v>
      </c>
      <c r="K136" s="239"/>
      <c r="L136" s="238" t="str">
        <f>IF(COUNTIFS(jbp_bezci!C:C,2014,jbp_bezci!D:D,D136,jbp_bezci!E:E,E136)=1,"ano",IF(COUNTIFS(jbp_bezci!C:C,2014,jbp_bezci!D:D,D136,jbp_bezci!E:E,E136)=0,"ne","???"))</f>
        <v>ne</v>
      </c>
      <c r="M136" s="238" t="str">
        <f>Tabulka469131135[[#This Row],[m/ž]]</f>
        <v>-</v>
      </c>
      <c r="N136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36" s="238" t="str">
        <f>IF(Tabulka469131135[[#This Row],[2014*]]="ano",COUNTIF(Tabulka469131135[2014*],Tabulka469131135[[#This Row],[2014*]])-COUNTIF($L$6:L136,L136)+1,"-")</f>
        <v>-</v>
      </c>
      <c r="P136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Row],[2014*]])-COUNTIFS($H$6:H136,H136,$N$6:N136,N136,$L$6:L136,L136)+1,"-")</f>
        <v>-</v>
      </c>
    </row>
    <row r="137" spans="2:16" ht="12.75" x14ac:dyDescent="0.25">
      <c r="B137" s="107">
        <v>132</v>
      </c>
      <c r="C137" s="209"/>
      <c r="D137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37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37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37" s="273"/>
      <c r="H137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37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37" s="215">
        <f>COUNTIFS($H$6:H137,H137,$I$6:I137,I137)</f>
        <v>32</v>
      </c>
      <c r="K137" s="239"/>
      <c r="L137" s="238" t="str">
        <f>IF(COUNTIFS(jbp_bezci!C:C,2014,jbp_bezci!D:D,D137,jbp_bezci!E:E,E137)=1,"ano",IF(COUNTIFS(jbp_bezci!C:C,2014,jbp_bezci!D:D,D137,jbp_bezci!E:E,E137)=0,"ne","???"))</f>
        <v>ne</v>
      </c>
      <c r="M137" s="238" t="str">
        <f>Tabulka469131135[[#This Row],[m/ž]]</f>
        <v>-</v>
      </c>
      <c r="N137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37" s="238" t="str">
        <f>IF(Tabulka469131135[[#This Row],[2014*]]="ano",COUNTIF(Tabulka469131135[2014*],Tabulka469131135[[#This Row],[2014*]])-COUNTIF($L$6:L137,L137)+1,"-")</f>
        <v>-</v>
      </c>
      <c r="P137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Row],[2014*]])-COUNTIFS($H$6:H137,H137,$N$6:N137,N137,$L$6:L137,L137)+1,"-")</f>
        <v>-</v>
      </c>
    </row>
    <row r="138" spans="2:16" ht="12.75" x14ac:dyDescent="0.25">
      <c r="B138" s="107">
        <v>133</v>
      </c>
      <c r="C138" s="209"/>
      <c r="D138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38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38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38" s="273"/>
      <c r="H138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38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38" s="215">
        <f>COUNTIFS($H$6:H138,H138,$I$6:I138,I138)</f>
        <v>33</v>
      </c>
      <c r="K138" s="239"/>
      <c r="L138" s="238" t="str">
        <f>IF(COUNTIFS(jbp_bezci!C:C,2014,jbp_bezci!D:D,D138,jbp_bezci!E:E,E138)=1,"ano",IF(COUNTIFS(jbp_bezci!C:C,2014,jbp_bezci!D:D,D138,jbp_bezci!E:E,E138)=0,"ne","???"))</f>
        <v>ne</v>
      </c>
      <c r="M138" s="238" t="str">
        <f>Tabulka469131135[[#This Row],[m/ž]]</f>
        <v>-</v>
      </c>
      <c r="N138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38" s="238" t="str">
        <f>IF(Tabulka469131135[[#This Row],[2014*]]="ano",COUNTIF(Tabulka469131135[2014*],Tabulka469131135[[#This Row],[2014*]])-COUNTIF($L$6:L138,L138)+1,"-")</f>
        <v>-</v>
      </c>
      <c r="P138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Row],[2014*]])-COUNTIFS($H$6:H138,H138,$N$6:N138,N138,$L$6:L138,L138)+1,"-")</f>
        <v>-</v>
      </c>
    </row>
    <row r="139" spans="2:16" ht="12.75" x14ac:dyDescent="0.25">
      <c r="B139" s="107">
        <v>134</v>
      </c>
      <c r="C139" s="209"/>
      <c r="D139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39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39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39" s="273"/>
      <c r="H139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39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39" s="215">
        <f>COUNTIFS($H$6:H139,H139,$I$6:I139,I139)</f>
        <v>34</v>
      </c>
      <c r="K139" s="239"/>
      <c r="L139" s="238" t="str">
        <f>IF(COUNTIFS(jbp_bezci!C:C,2014,jbp_bezci!D:D,D139,jbp_bezci!E:E,E139)=1,"ano",IF(COUNTIFS(jbp_bezci!C:C,2014,jbp_bezci!D:D,D139,jbp_bezci!E:E,E139)=0,"ne","???"))</f>
        <v>ne</v>
      </c>
      <c r="M139" s="238" t="str">
        <f>Tabulka469131135[[#This Row],[m/ž]]</f>
        <v>-</v>
      </c>
      <c r="N139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39" s="238" t="str">
        <f>IF(Tabulka469131135[[#This Row],[2014*]]="ano",COUNTIF(Tabulka469131135[2014*],Tabulka469131135[[#This Row],[2014*]])-COUNTIF($L$6:L139,L139)+1,"-")</f>
        <v>-</v>
      </c>
      <c r="P139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Row],[2014*]])-COUNTIFS($H$6:H139,H139,$N$6:N139,N139,$L$6:L139,L139)+1,"-")</f>
        <v>-</v>
      </c>
    </row>
    <row r="140" spans="2:16" ht="12.75" x14ac:dyDescent="0.25">
      <c r="B140" s="107">
        <v>135</v>
      </c>
      <c r="C140" s="209"/>
      <c r="D140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40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40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40" s="273"/>
      <c r="H140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40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40" s="215">
        <f>COUNTIFS($H$6:H140,H140,$I$6:I140,I140)</f>
        <v>35</v>
      </c>
      <c r="K140" s="239"/>
      <c r="L140" s="238" t="str">
        <f>IF(COUNTIFS(jbp_bezci!C:C,2014,jbp_bezci!D:D,D140,jbp_bezci!E:E,E140)=1,"ano",IF(COUNTIFS(jbp_bezci!C:C,2014,jbp_bezci!D:D,D140,jbp_bezci!E:E,E140)=0,"ne","???"))</f>
        <v>ne</v>
      </c>
      <c r="M140" s="238" t="str">
        <f>Tabulka469131135[[#This Row],[m/ž]]</f>
        <v>-</v>
      </c>
      <c r="N140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40" s="238" t="str">
        <f>IF(Tabulka469131135[[#This Row],[2014*]]="ano",COUNTIF(Tabulka469131135[2014*],Tabulka469131135[[#This Row],[2014*]])-COUNTIF($L$6:L140,L140)+1,"-")</f>
        <v>-</v>
      </c>
      <c r="P140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Row],[2014*]])-COUNTIFS($H$6:H140,H140,$N$6:N140,N140,$L$6:L140,L140)+1,"-")</f>
        <v>-</v>
      </c>
    </row>
    <row r="141" spans="2:16" ht="12.75" x14ac:dyDescent="0.25">
      <c r="B141" s="107">
        <v>136</v>
      </c>
      <c r="C141" s="209"/>
      <c r="D141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41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41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41" s="273"/>
      <c r="H141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41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41" s="215">
        <f>COUNTIFS($H$6:H141,H141,$I$6:I141,I141)</f>
        <v>36</v>
      </c>
      <c r="K141" s="239"/>
      <c r="L141" s="238" t="str">
        <f>IF(COUNTIFS(jbp_bezci!C:C,2014,jbp_bezci!D:D,D141,jbp_bezci!E:E,E141)=1,"ano",IF(COUNTIFS(jbp_bezci!C:C,2014,jbp_bezci!D:D,D141,jbp_bezci!E:E,E141)=0,"ne","???"))</f>
        <v>ne</v>
      </c>
      <c r="M141" s="238" t="str">
        <f>Tabulka469131135[[#This Row],[m/ž]]</f>
        <v>-</v>
      </c>
      <c r="N141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41" s="238" t="str">
        <f>IF(Tabulka469131135[[#This Row],[2014*]]="ano",COUNTIF(Tabulka469131135[2014*],Tabulka469131135[[#This Row],[2014*]])-COUNTIF($L$6:L141,L141)+1,"-")</f>
        <v>-</v>
      </c>
      <c r="P141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Row],[2014*]])-COUNTIFS($H$6:H141,H141,$N$6:N141,N141,$L$6:L141,L141)+1,"-")</f>
        <v>-</v>
      </c>
    </row>
    <row r="142" spans="2:16" ht="12.75" x14ac:dyDescent="0.25">
      <c r="B142" s="107">
        <v>137</v>
      </c>
      <c r="C142" s="209"/>
      <c r="D142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42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42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42" s="273"/>
      <c r="H142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42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42" s="215">
        <f>COUNTIFS($H$6:H142,H142,$I$6:I142,I142)</f>
        <v>37</v>
      </c>
      <c r="K142" s="239"/>
      <c r="L142" s="238" t="str">
        <f>IF(COUNTIFS(jbp_bezci!C:C,2014,jbp_bezci!D:D,D142,jbp_bezci!E:E,E142)=1,"ano",IF(COUNTIFS(jbp_bezci!C:C,2014,jbp_bezci!D:D,D142,jbp_bezci!E:E,E142)=0,"ne","???"))</f>
        <v>ne</v>
      </c>
      <c r="M142" s="238" t="str">
        <f>Tabulka469131135[[#This Row],[m/ž]]</f>
        <v>-</v>
      </c>
      <c r="N142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42" s="238" t="str">
        <f>IF(Tabulka469131135[[#This Row],[2014*]]="ano",COUNTIF(Tabulka469131135[2014*],Tabulka469131135[[#This Row],[2014*]])-COUNTIF($L$6:L142,L142)+1,"-")</f>
        <v>-</v>
      </c>
      <c r="P142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Row],[2014*]])-COUNTIFS($H$6:H142,H142,$N$6:N142,N142,$L$6:L142,L142)+1,"-")</f>
        <v>-</v>
      </c>
    </row>
    <row r="143" spans="2:16" ht="12.75" x14ac:dyDescent="0.25">
      <c r="B143" s="107">
        <v>138</v>
      </c>
      <c r="C143" s="209"/>
      <c r="D143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43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43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43" s="273"/>
      <c r="H143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43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43" s="215">
        <f>COUNTIFS($H$6:H143,H143,$I$6:I143,I143)</f>
        <v>38</v>
      </c>
      <c r="K143" s="239"/>
      <c r="L143" s="238" t="str">
        <f>IF(COUNTIFS(jbp_bezci!C:C,2014,jbp_bezci!D:D,D143,jbp_bezci!E:E,E143)=1,"ano",IF(COUNTIFS(jbp_bezci!C:C,2014,jbp_bezci!D:D,D143,jbp_bezci!E:E,E143)=0,"ne","???"))</f>
        <v>ne</v>
      </c>
      <c r="M143" s="238" t="str">
        <f>Tabulka469131135[[#This Row],[m/ž]]</f>
        <v>-</v>
      </c>
      <c r="N143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43" s="238" t="str">
        <f>IF(Tabulka469131135[[#This Row],[2014*]]="ano",COUNTIF(Tabulka469131135[2014*],Tabulka469131135[[#This Row],[2014*]])-COUNTIF($L$6:L143,L143)+1,"-")</f>
        <v>-</v>
      </c>
      <c r="P143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Row],[2014*]])-COUNTIFS($H$6:H143,H143,$N$6:N143,N143,$L$6:L143,L143)+1,"-")</f>
        <v>-</v>
      </c>
    </row>
    <row r="144" spans="2:16" ht="12.75" x14ac:dyDescent="0.25">
      <c r="B144" s="107">
        <v>139</v>
      </c>
      <c r="C144" s="209"/>
      <c r="D144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44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44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44" s="273"/>
      <c r="H144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44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44" s="215">
        <f>COUNTIFS($H$6:H144,H144,$I$6:I144,I144)</f>
        <v>39</v>
      </c>
      <c r="K144" s="239"/>
      <c r="L144" s="238" t="str">
        <f>IF(COUNTIFS(jbp_bezci!C:C,2014,jbp_bezci!D:D,D144,jbp_bezci!E:E,E144)=1,"ano",IF(COUNTIFS(jbp_bezci!C:C,2014,jbp_bezci!D:D,D144,jbp_bezci!E:E,E144)=0,"ne","???"))</f>
        <v>ne</v>
      </c>
      <c r="M144" s="238" t="str">
        <f>Tabulka469131135[[#This Row],[m/ž]]</f>
        <v>-</v>
      </c>
      <c r="N144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44" s="238" t="str">
        <f>IF(Tabulka469131135[[#This Row],[2014*]]="ano",COUNTIF(Tabulka469131135[2014*],Tabulka469131135[[#This Row],[2014*]])-COUNTIF($L$6:L144,L144)+1,"-")</f>
        <v>-</v>
      </c>
      <c r="P144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Row],[2014*]])-COUNTIFS($H$6:H144,H144,$N$6:N144,N144,$L$6:L144,L144)+1,"-")</f>
        <v>-</v>
      </c>
    </row>
    <row r="145" spans="2:16" ht="12.75" x14ac:dyDescent="0.25">
      <c r="B145" s="107">
        <v>140</v>
      </c>
      <c r="C145" s="209"/>
      <c r="D145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45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45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45" s="273"/>
      <c r="H145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45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45" s="215">
        <f>COUNTIFS($H$6:H145,H145,$I$6:I145,I145)</f>
        <v>40</v>
      </c>
      <c r="K145" s="239"/>
      <c r="L145" s="238" t="str">
        <f>IF(COUNTIFS(jbp_bezci!C:C,2014,jbp_bezci!D:D,D145,jbp_bezci!E:E,E145)=1,"ano",IF(COUNTIFS(jbp_bezci!C:C,2014,jbp_bezci!D:D,D145,jbp_bezci!E:E,E145)=0,"ne","???"))</f>
        <v>ne</v>
      </c>
      <c r="M145" s="238" t="str">
        <f>Tabulka469131135[[#This Row],[m/ž]]</f>
        <v>-</v>
      </c>
      <c r="N145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45" s="238" t="str">
        <f>IF(Tabulka469131135[[#This Row],[2014*]]="ano",COUNTIF(Tabulka469131135[2014*],Tabulka469131135[[#This Row],[2014*]])-COUNTIF($L$6:L145,L145)+1,"-")</f>
        <v>-</v>
      </c>
      <c r="P145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Row],[2014*]])-COUNTIFS($H$6:H145,H145,$N$6:N145,N145,$L$6:L145,L145)+1,"-")</f>
        <v>-</v>
      </c>
    </row>
    <row r="146" spans="2:16" ht="12.75" x14ac:dyDescent="0.25">
      <c r="B146" s="107">
        <v>141</v>
      </c>
      <c r="C146" s="209"/>
      <c r="D146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46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46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46" s="273"/>
      <c r="H146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46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46" s="215">
        <f>COUNTIFS($H$6:H146,H146,$I$6:I146,I146)</f>
        <v>41</v>
      </c>
      <c r="K146" s="239"/>
      <c r="L146" s="238" t="str">
        <f>IF(COUNTIFS(jbp_bezci!C:C,2014,jbp_bezci!D:D,D146,jbp_bezci!E:E,E146)=1,"ano",IF(COUNTIFS(jbp_bezci!C:C,2014,jbp_bezci!D:D,D146,jbp_bezci!E:E,E146)=0,"ne","???"))</f>
        <v>ne</v>
      </c>
      <c r="M146" s="238" t="str">
        <f>Tabulka469131135[[#This Row],[m/ž]]</f>
        <v>-</v>
      </c>
      <c r="N146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46" s="238" t="str">
        <f>IF(Tabulka469131135[[#This Row],[2014*]]="ano",COUNTIF(Tabulka469131135[2014*],Tabulka469131135[[#This Row],[2014*]])-COUNTIF($L$6:L146,L146)+1,"-")</f>
        <v>-</v>
      </c>
      <c r="P146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Row],[2014*]])-COUNTIFS($H$6:H146,H146,$N$6:N146,N146,$L$6:L146,L146)+1,"-")</f>
        <v>-</v>
      </c>
    </row>
    <row r="147" spans="2:16" ht="12.75" x14ac:dyDescent="0.25">
      <c r="B147" s="107">
        <v>142</v>
      </c>
      <c r="C147" s="209"/>
      <c r="D147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47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47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47" s="273"/>
      <c r="H147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47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47" s="215">
        <f>COUNTIFS($H$6:H147,H147,$I$6:I147,I147)</f>
        <v>42</v>
      </c>
      <c r="K147" s="239"/>
      <c r="L147" s="238" t="str">
        <f>IF(COUNTIFS(jbp_bezci!C:C,2014,jbp_bezci!D:D,D147,jbp_bezci!E:E,E147)=1,"ano",IF(COUNTIFS(jbp_bezci!C:C,2014,jbp_bezci!D:D,D147,jbp_bezci!E:E,E147)=0,"ne","???"))</f>
        <v>ne</v>
      </c>
      <c r="M147" s="238" t="str">
        <f>Tabulka469131135[[#This Row],[m/ž]]</f>
        <v>-</v>
      </c>
      <c r="N147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47" s="238" t="str">
        <f>IF(Tabulka469131135[[#This Row],[2014*]]="ano",COUNTIF(Tabulka469131135[2014*],Tabulka469131135[[#This Row],[2014*]])-COUNTIF($L$6:L147,L147)+1,"-")</f>
        <v>-</v>
      </c>
      <c r="P147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Row],[2014*]])-COUNTIFS($H$6:H147,H147,$N$6:N147,N147,$L$6:L147,L147)+1,"-")</f>
        <v>-</v>
      </c>
    </row>
    <row r="148" spans="2:16" ht="12.75" x14ac:dyDescent="0.25">
      <c r="B148" s="107">
        <v>143</v>
      </c>
      <c r="C148" s="209"/>
      <c r="D148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48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48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48" s="273"/>
      <c r="H148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48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48" s="215">
        <f>COUNTIFS($H$6:H148,H148,$I$6:I148,I148)</f>
        <v>43</v>
      </c>
      <c r="K148" s="239"/>
      <c r="L148" s="238" t="str">
        <f>IF(COUNTIFS(jbp_bezci!C:C,2014,jbp_bezci!D:D,D148,jbp_bezci!E:E,E148)=1,"ano",IF(COUNTIFS(jbp_bezci!C:C,2014,jbp_bezci!D:D,D148,jbp_bezci!E:E,E148)=0,"ne","???"))</f>
        <v>ne</v>
      </c>
      <c r="M148" s="238" t="str">
        <f>Tabulka469131135[[#This Row],[m/ž]]</f>
        <v>-</v>
      </c>
      <c r="N148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48" s="238" t="str">
        <f>IF(Tabulka469131135[[#This Row],[2014*]]="ano",COUNTIF(Tabulka469131135[2014*],Tabulka469131135[[#This Row],[2014*]])-COUNTIF($L$6:L148,L148)+1,"-")</f>
        <v>-</v>
      </c>
      <c r="P148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Row],[2014*]])-COUNTIFS($H$6:H148,H148,$N$6:N148,N148,$L$6:L148,L148)+1,"-")</f>
        <v>-</v>
      </c>
    </row>
    <row r="149" spans="2:16" ht="12.75" x14ac:dyDescent="0.25">
      <c r="B149" s="107">
        <v>144</v>
      </c>
      <c r="C149" s="209"/>
      <c r="D149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49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49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49" s="273"/>
      <c r="H149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49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49" s="215">
        <f>COUNTIFS($H$6:H149,H149,$I$6:I149,I149)</f>
        <v>44</v>
      </c>
      <c r="K149" s="239"/>
      <c r="L149" s="238" t="str">
        <f>IF(COUNTIFS(jbp_bezci!C:C,2014,jbp_bezci!D:D,D149,jbp_bezci!E:E,E149)=1,"ano",IF(COUNTIFS(jbp_bezci!C:C,2014,jbp_bezci!D:D,D149,jbp_bezci!E:E,E149)=0,"ne","???"))</f>
        <v>ne</v>
      </c>
      <c r="M149" s="238" t="str">
        <f>Tabulka469131135[[#This Row],[m/ž]]</f>
        <v>-</v>
      </c>
      <c r="N149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49" s="238" t="str">
        <f>IF(Tabulka469131135[[#This Row],[2014*]]="ano",COUNTIF(Tabulka469131135[2014*],Tabulka469131135[[#This Row],[2014*]])-COUNTIF($L$6:L149,L149)+1,"-")</f>
        <v>-</v>
      </c>
      <c r="P149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Row],[2014*]])-COUNTIFS($H$6:H149,H149,$N$6:N149,N149,$L$6:L149,L149)+1,"-")</f>
        <v>-</v>
      </c>
    </row>
    <row r="150" spans="2:16" ht="12.75" x14ac:dyDescent="0.25">
      <c r="B150" s="107">
        <v>145</v>
      </c>
      <c r="C150" s="209"/>
      <c r="D150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50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50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50" s="273"/>
      <c r="H150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50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50" s="215">
        <f>COUNTIFS($H$6:H150,H150,$I$6:I150,I150)</f>
        <v>45</v>
      </c>
      <c r="K150" s="239"/>
      <c r="L150" s="238" t="str">
        <f>IF(COUNTIFS(jbp_bezci!C:C,2014,jbp_bezci!D:D,D150,jbp_bezci!E:E,E150)=1,"ano",IF(COUNTIFS(jbp_bezci!C:C,2014,jbp_bezci!D:D,D150,jbp_bezci!E:E,E150)=0,"ne","???"))</f>
        <v>ne</v>
      </c>
      <c r="M150" s="238" t="str">
        <f>Tabulka469131135[[#This Row],[m/ž]]</f>
        <v>-</v>
      </c>
      <c r="N150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50" s="238" t="str">
        <f>IF(Tabulka469131135[[#This Row],[2014*]]="ano",COUNTIF(Tabulka469131135[2014*],Tabulka469131135[[#This Row],[2014*]])-COUNTIF($L$6:L150,L150)+1,"-")</f>
        <v>-</v>
      </c>
      <c r="P150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Row],[2014*]])-COUNTIFS($H$6:H150,H150,$N$6:N150,N150,$L$6:L150,L150)+1,"-")</f>
        <v>-</v>
      </c>
    </row>
    <row r="151" spans="2:16" ht="12.75" x14ac:dyDescent="0.25">
      <c r="B151" s="107">
        <v>146</v>
      </c>
      <c r="C151" s="209"/>
      <c r="D151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51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51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51" s="273"/>
      <c r="H151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51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51" s="215">
        <f>COUNTIFS($H$6:H151,H151,$I$6:I151,I151)</f>
        <v>46</v>
      </c>
      <c r="K151" s="239"/>
      <c r="L151" s="238" t="str">
        <f>IF(COUNTIFS(jbp_bezci!C:C,2014,jbp_bezci!D:D,D151,jbp_bezci!E:E,E151)=1,"ano",IF(COUNTIFS(jbp_bezci!C:C,2014,jbp_bezci!D:D,D151,jbp_bezci!E:E,E151)=0,"ne","???"))</f>
        <v>ne</v>
      </c>
      <c r="M151" s="238" t="str">
        <f>Tabulka469131135[[#This Row],[m/ž]]</f>
        <v>-</v>
      </c>
      <c r="N151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51" s="238" t="str">
        <f>IF(Tabulka469131135[[#This Row],[2014*]]="ano",COUNTIF(Tabulka469131135[2014*],Tabulka469131135[[#This Row],[2014*]])-COUNTIF($L$6:L151,L151)+1,"-")</f>
        <v>-</v>
      </c>
      <c r="P151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Row],[2014*]])-COUNTIFS($H$6:H151,H151,$N$6:N151,N151,$L$6:L151,L151)+1,"-")</f>
        <v>-</v>
      </c>
    </row>
    <row r="152" spans="2:16" ht="12.75" x14ac:dyDescent="0.25">
      <c r="B152" s="107">
        <v>147</v>
      </c>
      <c r="C152" s="209"/>
      <c r="D152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52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52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52" s="273"/>
      <c r="H152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52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52" s="215">
        <f>COUNTIFS($H$6:H152,H152,$I$6:I152,I152)</f>
        <v>47</v>
      </c>
      <c r="K152" s="239"/>
      <c r="L152" s="238" t="str">
        <f>IF(COUNTIFS(jbp_bezci!C:C,2014,jbp_bezci!D:D,D152,jbp_bezci!E:E,E152)=1,"ano",IF(COUNTIFS(jbp_bezci!C:C,2014,jbp_bezci!D:D,D152,jbp_bezci!E:E,E152)=0,"ne","???"))</f>
        <v>ne</v>
      </c>
      <c r="M152" s="238" t="str">
        <f>Tabulka469131135[[#This Row],[m/ž]]</f>
        <v>-</v>
      </c>
      <c r="N152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52" s="238" t="str">
        <f>IF(Tabulka469131135[[#This Row],[2014*]]="ano",COUNTIF(Tabulka469131135[2014*],Tabulka469131135[[#This Row],[2014*]])-COUNTIF($L$6:L152,L152)+1,"-")</f>
        <v>-</v>
      </c>
      <c r="P152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Row],[2014*]])-COUNTIFS($H$6:H152,H152,$N$6:N152,N152,$L$6:L152,L152)+1,"-")</f>
        <v>-</v>
      </c>
    </row>
    <row r="153" spans="2:16" ht="12.75" x14ac:dyDescent="0.25">
      <c r="B153" s="107">
        <v>148</v>
      </c>
      <c r="C153" s="209"/>
      <c r="D153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53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53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53" s="273"/>
      <c r="H153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53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53" s="215">
        <f>COUNTIFS($H$6:H153,H153,$I$6:I153,I153)</f>
        <v>48</v>
      </c>
      <c r="K153" s="239"/>
      <c r="L153" s="238" t="str">
        <f>IF(COUNTIFS(jbp_bezci!C:C,2014,jbp_bezci!D:D,D153,jbp_bezci!E:E,E153)=1,"ano",IF(COUNTIFS(jbp_bezci!C:C,2014,jbp_bezci!D:D,D153,jbp_bezci!E:E,E153)=0,"ne","???"))</f>
        <v>ne</v>
      </c>
      <c r="M153" s="238" t="str">
        <f>Tabulka469131135[[#This Row],[m/ž]]</f>
        <v>-</v>
      </c>
      <c r="N153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53" s="238" t="str">
        <f>IF(Tabulka469131135[[#This Row],[2014*]]="ano",COUNTIF(Tabulka469131135[2014*],Tabulka469131135[[#This Row],[2014*]])-COUNTIF($L$6:L153,L153)+1,"-")</f>
        <v>-</v>
      </c>
      <c r="P153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Row],[2014*]])-COUNTIFS($H$6:H153,H153,$N$6:N153,N153,$L$6:L153,L153)+1,"-")</f>
        <v>-</v>
      </c>
    </row>
    <row r="154" spans="2:16" ht="12.75" x14ac:dyDescent="0.25">
      <c r="B154" s="107">
        <v>149</v>
      </c>
      <c r="C154" s="209"/>
      <c r="D154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54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54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54" s="273"/>
      <c r="H154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54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54" s="215">
        <f>COUNTIFS($H$6:H154,H154,$I$6:I154,I154)</f>
        <v>49</v>
      </c>
      <c r="K154" s="239"/>
      <c r="L154" s="238" t="str">
        <f>IF(COUNTIFS(jbp_bezci!C:C,2014,jbp_bezci!D:D,D154,jbp_bezci!E:E,E154)=1,"ano",IF(COUNTIFS(jbp_bezci!C:C,2014,jbp_bezci!D:D,D154,jbp_bezci!E:E,E154)=0,"ne","???"))</f>
        <v>ne</v>
      </c>
      <c r="M154" s="238" t="str">
        <f>Tabulka469131135[[#This Row],[m/ž]]</f>
        <v>-</v>
      </c>
      <c r="N154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54" s="238" t="str">
        <f>IF(Tabulka469131135[[#This Row],[2014*]]="ano",COUNTIF(Tabulka469131135[2014*],Tabulka469131135[[#This Row],[2014*]])-COUNTIF($L$6:L154,L154)+1,"-")</f>
        <v>-</v>
      </c>
      <c r="P154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Row],[2014*]])-COUNTIFS($H$6:H154,H154,$N$6:N154,N154,$L$6:L154,L154)+1,"-")</f>
        <v>-</v>
      </c>
    </row>
    <row r="155" spans="2:16" ht="12.75" x14ac:dyDescent="0.25">
      <c r="B155" s="107">
        <v>150</v>
      </c>
      <c r="C155" s="209"/>
      <c r="D155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55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55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55" s="273"/>
      <c r="H155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55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55" s="215">
        <f>COUNTIFS($H$6:H155,H155,$I$6:I155,I155)</f>
        <v>50</v>
      </c>
      <c r="K155" s="239"/>
      <c r="L155" s="238" t="str">
        <f>IF(COUNTIFS(jbp_bezci!C:C,2014,jbp_bezci!D:D,D155,jbp_bezci!E:E,E155)=1,"ano",IF(COUNTIFS(jbp_bezci!C:C,2014,jbp_bezci!D:D,D155,jbp_bezci!E:E,E155)=0,"ne","???"))</f>
        <v>ne</v>
      </c>
      <c r="M155" s="238" t="str">
        <f>Tabulka469131135[[#This Row],[m/ž]]</f>
        <v>-</v>
      </c>
      <c r="N155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55" s="238" t="str">
        <f>IF(Tabulka469131135[[#This Row],[2014*]]="ano",COUNTIF(Tabulka469131135[2014*],Tabulka469131135[[#This Row],[2014*]])-COUNTIF($L$6:L155,L155)+1,"-")</f>
        <v>-</v>
      </c>
      <c r="P155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Row],[2014*]])-COUNTIFS($H$6:H155,H155,$N$6:N155,N155,$L$6:L155,L155)+1,"-")</f>
        <v>-</v>
      </c>
    </row>
    <row r="156" spans="2:16" ht="12.75" x14ac:dyDescent="0.25">
      <c r="B156" s="107">
        <v>151</v>
      </c>
      <c r="C156" s="209"/>
      <c r="D156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56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56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56" s="273"/>
      <c r="H156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56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56" s="215">
        <f>COUNTIFS($H$6:H156,H156,$I$6:I156,I156)</f>
        <v>51</v>
      </c>
      <c r="K156" s="239"/>
      <c r="L156" s="238" t="str">
        <f>IF(COUNTIFS(jbp_bezci!C:C,2014,jbp_bezci!D:D,D156,jbp_bezci!E:E,E156)=1,"ano",IF(COUNTIFS(jbp_bezci!C:C,2014,jbp_bezci!D:D,D156,jbp_bezci!E:E,E156)=0,"ne","???"))</f>
        <v>ne</v>
      </c>
      <c r="M156" s="238" t="str">
        <f>Tabulka469131135[[#This Row],[m/ž]]</f>
        <v>-</v>
      </c>
      <c r="N156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56" s="238" t="str">
        <f>IF(Tabulka469131135[[#This Row],[2014*]]="ano",COUNTIF(Tabulka469131135[2014*],Tabulka469131135[[#This Row],[2014*]])-COUNTIF($L$6:L156,L156)+1,"-")</f>
        <v>-</v>
      </c>
      <c r="P156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Row],[2014*]])-COUNTIFS($H$6:H156,H156,$N$6:N156,N156,$L$6:L156,L156)+1,"-")</f>
        <v>-</v>
      </c>
    </row>
    <row r="157" spans="2:16" ht="12.75" x14ac:dyDescent="0.25">
      <c r="B157" s="107">
        <v>152</v>
      </c>
      <c r="C157" s="209"/>
      <c r="D157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57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57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57" s="273"/>
      <c r="H157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57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57" s="215">
        <f>COUNTIFS($H$6:H157,H157,$I$6:I157,I157)</f>
        <v>52</v>
      </c>
      <c r="K157" s="239"/>
      <c r="L157" s="238" t="str">
        <f>IF(COUNTIFS(jbp_bezci!C:C,2014,jbp_bezci!D:D,D157,jbp_bezci!E:E,E157)=1,"ano",IF(COUNTIFS(jbp_bezci!C:C,2014,jbp_bezci!D:D,D157,jbp_bezci!E:E,E157)=0,"ne","???"))</f>
        <v>ne</v>
      </c>
      <c r="M157" s="238" t="str">
        <f>Tabulka469131135[[#This Row],[m/ž]]</f>
        <v>-</v>
      </c>
      <c r="N157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57" s="238" t="str">
        <f>IF(Tabulka469131135[[#This Row],[2014*]]="ano",COUNTIF(Tabulka469131135[2014*],Tabulka469131135[[#This Row],[2014*]])-COUNTIF($L$6:L157,L157)+1,"-")</f>
        <v>-</v>
      </c>
      <c r="P157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Row],[2014*]])-COUNTIFS($H$6:H157,H157,$N$6:N157,N157,$L$6:L157,L157)+1,"-")</f>
        <v>-</v>
      </c>
    </row>
    <row r="158" spans="2:16" ht="12.75" x14ac:dyDescent="0.25">
      <c r="B158" s="107">
        <v>153</v>
      </c>
      <c r="C158" s="209"/>
      <c r="D158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58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58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58" s="273"/>
      <c r="H158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58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58" s="215">
        <f>COUNTIFS($H$6:H158,H158,$I$6:I158,I158)</f>
        <v>53</v>
      </c>
      <c r="K158" s="239"/>
      <c r="L158" s="238" t="str">
        <f>IF(COUNTIFS(jbp_bezci!C:C,2014,jbp_bezci!D:D,D158,jbp_bezci!E:E,E158)=1,"ano",IF(COUNTIFS(jbp_bezci!C:C,2014,jbp_bezci!D:D,D158,jbp_bezci!E:E,E158)=0,"ne","???"))</f>
        <v>ne</v>
      </c>
      <c r="M158" s="238" t="str">
        <f>Tabulka469131135[[#This Row],[m/ž]]</f>
        <v>-</v>
      </c>
      <c r="N158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58" s="238" t="str">
        <f>IF(Tabulka469131135[[#This Row],[2014*]]="ano",COUNTIF(Tabulka469131135[2014*],Tabulka469131135[[#This Row],[2014*]])-COUNTIF($L$6:L158,L158)+1,"-")</f>
        <v>-</v>
      </c>
      <c r="P158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Row],[2014*]])-COUNTIFS($H$6:H158,H158,$N$6:N158,N158,$L$6:L158,L158)+1,"-")</f>
        <v>-</v>
      </c>
    </row>
    <row r="159" spans="2:16" ht="12.75" x14ac:dyDescent="0.25">
      <c r="B159" s="107">
        <v>154</v>
      </c>
      <c r="C159" s="209"/>
      <c r="D159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59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59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59" s="273"/>
      <c r="H159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59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59" s="215">
        <f>COUNTIFS($H$6:H159,H159,$I$6:I159,I159)</f>
        <v>54</v>
      </c>
      <c r="K159" s="239"/>
      <c r="L159" s="238" t="str">
        <f>IF(COUNTIFS(jbp_bezci!C:C,2014,jbp_bezci!D:D,D159,jbp_bezci!E:E,E159)=1,"ano",IF(COUNTIFS(jbp_bezci!C:C,2014,jbp_bezci!D:D,D159,jbp_bezci!E:E,E159)=0,"ne","???"))</f>
        <v>ne</v>
      </c>
      <c r="M159" s="238" t="str">
        <f>Tabulka469131135[[#This Row],[m/ž]]</f>
        <v>-</v>
      </c>
      <c r="N159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59" s="238" t="str">
        <f>IF(Tabulka469131135[[#This Row],[2014*]]="ano",COUNTIF(Tabulka469131135[2014*],Tabulka469131135[[#This Row],[2014*]])-COUNTIF($L$6:L159,L159)+1,"-")</f>
        <v>-</v>
      </c>
      <c r="P159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Row],[2014*]])-COUNTIFS($H$6:H159,H159,$N$6:N159,N159,$L$6:L159,L159)+1,"-")</f>
        <v>-</v>
      </c>
    </row>
    <row r="160" spans="2:16" ht="12.75" x14ac:dyDescent="0.25">
      <c r="B160" s="107">
        <v>155</v>
      </c>
      <c r="C160" s="209"/>
      <c r="D160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60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60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60" s="273"/>
      <c r="H160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60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60" s="215">
        <f>COUNTIFS($H$6:H160,H160,$I$6:I160,I160)</f>
        <v>55</v>
      </c>
      <c r="K160" s="239"/>
      <c r="L160" s="238" t="str">
        <f>IF(COUNTIFS(jbp_bezci!C:C,2014,jbp_bezci!D:D,D160,jbp_bezci!E:E,E160)=1,"ano",IF(COUNTIFS(jbp_bezci!C:C,2014,jbp_bezci!D:D,D160,jbp_bezci!E:E,E160)=0,"ne","???"))</f>
        <v>ne</v>
      </c>
      <c r="M160" s="238" t="str">
        <f>Tabulka469131135[[#This Row],[m/ž]]</f>
        <v>-</v>
      </c>
      <c r="N160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60" s="238" t="str">
        <f>IF(Tabulka469131135[[#This Row],[2014*]]="ano",COUNTIF(Tabulka469131135[2014*],Tabulka469131135[[#This Row],[2014*]])-COUNTIF($L$6:L160,L160)+1,"-")</f>
        <v>-</v>
      </c>
      <c r="P160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Row],[2014*]])-COUNTIFS($H$6:H160,H160,$N$6:N160,N160,$L$6:L160,L160)+1,"-")</f>
        <v>-</v>
      </c>
    </row>
    <row r="161" spans="2:16" ht="12.75" x14ac:dyDescent="0.25">
      <c r="B161" s="107">
        <v>156</v>
      </c>
      <c r="C161" s="209"/>
      <c r="D161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61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61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61" s="273"/>
      <c r="H161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61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61" s="215">
        <f>COUNTIFS($H$6:H161,H161,$I$6:I161,I161)</f>
        <v>56</v>
      </c>
      <c r="K161" s="239"/>
      <c r="L161" s="238" t="str">
        <f>IF(COUNTIFS(jbp_bezci!C:C,2014,jbp_bezci!D:D,D161,jbp_bezci!E:E,E161)=1,"ano",IF(COUNTIFS(jbp_bezci!C:C,2014,jbp_bezci!D:D,D161,jbp_bezci!E:E,E161)=0,"ne","???"))</f>
        <v>ne</v>
      </c>
      <c r="M161" s="238" t="str">
        <f>Tabulka469131135[[#This Row],[m/ž]]</f>
        <v>-</v>
      </c>
      <c r="N161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61" s="238" t="str">
        <f>IF(Tabulka469131135[[#This Row],[2014*]]="ano",COUNTIF(Tabulka469131135[2014*],Tabulka469131135[[#This Row],[2014*]])-COUNTIF($L$6:L161,L161)+1,"-")</f>
        <v>-</v>
      </c>
      <c r="P161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Row],[2014*]])-COUNTIFS($H$6:H161,H161,$N$6:N161,N161,$L$6:L161,L161)+1,"-")</f>
        <v>-</v>
      </c>
    </row>
    <row r="162" spans="2:16" ht="12.75" x14ac:dyDescent="0.25">
      <c r="B162" s="107">
        <v>157</v>
      </c>
      <c r="C162" s="209"/>
      <c r="D162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62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62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62" s="273"/>
      <c r="H162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62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62" s="215">
        <f>COUNTIFS($H$6:H162,H162,$I$6:I162,I162)</f>
        <v>57</v>
      </c>
      <c r="K162" s="239"/>
      <c r="L162" s="238" t="str">
        <f>IF(COUNTIFS(jbp_bezci!C:C,2014,jbp_bezci!D:D,D162,jbp_bezci!E:E,E162)=1,"ano",IF(COUNTIFS(jbp_bezci!C:C,2014,jbp_bezci!D:D,D162,jbp_bezci!E:E,E162)=0,"ne","???"))</f>
        <v>ne</v>
      </c>
      <c r="M162" s="238" t="str">
        <f>Tabulka469131135[[#This Row],[m/ž]]</f>
        <v>-</v>
      </c>
      <c r="N162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62" s="238" t="str">
        <f>IF(Tabulka469131135[[#This Row],[2014*]]="ano",COUNTIF(Tabulka469131135[2014*],Tabulka469131135[[#This Row],[2014*]])-COUNTIF($L$6:L162,L162)+1,"-")</f>
        <v>-</v>
      </c>
      <c r="P162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Row],[2014*]])-COUNTIFS($H$6:H162,H162,$N$6:N162,N162,$L$6:L162,L162)+1,"-")</f>
        <v>-</v>
      </c>
    </row>
    <row r="163" spans="2:16" ht="12.75" x14ac:dyDescent="0.25">
      <c r="B163" s="107">
        <v>158</v>
      </c>
      <c r="C163" s="209"/>
      <c r="D163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63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63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63" s="273"/>
      <c r="H163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63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63" s="215">
        <f>COUNTIFS($H$6:H163,H163,$I$6:I163,I163)</f>
        <v>58</v>
      </c>
      <c r="K163" s="239"/>
      <c r="L163" s="238" t="str">
        <f>IF(COUNTIFS(jbp_bezci!C:C,2014,jbp_bezci!D:D,D163,jbp_bezci!E:E,E163)=1,"ano",IF(COUNTIFS(jbp_bezci!C:C,2014,jbp_bezci!D:D,D163,jbp_bezci!E:E,E163)=0,"ne","???"))</f>
        <v>ne</v>
      </c>
      <c r="M163" s="238" t="str">
        <f>Tabulka469131135[[#This Row],[m/ž]]</f>
        <v>-</v>
      </c>
      <c r="N163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63" s="238" t="str">
        <f>IF(Tabulka469131135[[#This Row],[2014*]]="ano",COUNTIF(Tabulka469131135[2014*],Tabulka469131135[[#This Row],[2014*]])-COUNTIF($L$6:L163,L163)+1,"-")</f>
        <v>-</v>
      </c>
      <c r="P163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Row],[2014*]])-COUNTIFS($H$6:H163,H163,$N$6:N163,N163,$L$6:L163,L163)+1,"-")</f>
        <v>-</v>
      </c>
    </row>
    <row r="164" spans="2:16" ht="12.75" x14ac:dyDescent="0.25">
      <c r="B164" s="107">
        <v>159</v>
      </c>
      <c r="C164" s="209"/>
      <c r="D164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64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64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64" s="273"/>
      <c r="H164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64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64" s="215">
        <f>COUNTIFS($H$6:H164,H164,$I$6:I164,I164)</f>
        <v>59</v>
      </c>
      <c r="K164" s="239"/>
      <c r="L164" s="238" t="str">
        <f>IF(COUNTIFS(jbp_bezci!C:C,2014,jbp_bezci!D:D,D164,jbp_bezci!E:E,E164)=1,"ano",IF(COUNTIFS(jbp_bezci!C:C,2014,jbp_bezci!D:D,D164,jbp_bezci!E:E,E164)=0,"ne","???"))</f>
        <v>ne</v>
      </c>
      <c r="M164" s="238" t="str">
        <f>Tabulka469131135[[#This Row],[m/ž]]</f>
        <v>-</v>
      </c>
      <c r="N164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64" s="238" t="str">
        <f>IF(Tabulka469131135[[#This Row],[2014*]]="ano",COUNTIF(Tabulka469131135[2014*],Tabulka469131135[[#This Row],[2014*]])-COUNTIF($L$6:L164,L164)+1,"-")</f>
        <v>-</v>
      </c>
      <c r="P164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Row],[2014*]])-COUNTIFS($H$6:H164,H164,$N$6:N164,N164,$L$6:L164,L164)+1,"-")</f>
        <v>-</v>
      </c>
    </row>
    <row r="165" spans="2:16" ht="12.75" x14ac:dyDescent="0.25">
      <c r="B165" s="107">
        <v>160</v>
      </c>
      <c r="C165" s="209"/>
      <c r="D165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65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65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65" s="273"/>
      <c r="H165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65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65" s="215">
        <f>COUNTIFS($H$6:H165,H165,$I$6:I165,I165)</f>
        <v>60</v>
      </c>
      <c r="K165" s="239"/>
      <c r="L165" s="238" t="str">
        <f>IF(COUNTIFS(jbp_bezci!C:C,2014,jbp_bezci!D:D,D165,jbp_bezci!E:E,E165)=1,"ano",IF(COUNTIFS(jbp_bezci!C:C,2014,jbp_bezci!D:D,D165,jbp_bezci!E:E,E165)=0,"ne","???"))</f>
        <v>ne</v>
      </c>
      <c r="M165" s="238" t="str">
        <f>Tabulka469131135[[#This Row],[m/ž]]</f>
        <v>-</v>
      </c>
      <c r="N165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65" s="238" t="str">
        <f>IF(Tabulka469131135[[#This Row],[2014*]]="ano",COUNTIF(Tabulka469131135[2014*],Tabulka469131135[[#This Row],[2014*]])-COUNTIF($L$6:L165,L165)+1,"-")</f>
        <v>-</v>
      </c>
      <c r="P165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Row],[2014*]])-COUNTIFS($H$6:H165,H165,$N$6:N165,N165,$L$6:L165,L165)+1,"-")</f>
        <v>-</v>
      </c>
    </row>
    <row r="166" spans="2:16" ht="12.75" x14ac:dyDescent="0.25">
      <c r="B166" s="107">
        <v>161</v>
      </c>
      <c r="C166" s="209"/>
      <c r="D166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66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66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66" s="273"/>
      <c r="H166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66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66" s="215">
        <f>COUNTIFS($H$6:H166,H166,$I$6:I166,I166)</f>
        <v>61</v>
      </c>
      <c r="K166" s="239"/>
      <c r="L166" s="238" t="str">
        <f>IF(COUNTIFS(jbp_bezci!C:C,2014,jbp_bezci!D:D,D166,jbp_bezci!E:E,E166)=1,"ano",IF(COUNTIFS(jbp_bezci!C:C,2014,jbp_bezci!D:D,D166,jbp_bezci!E:E,E166)=0,"ne","???"))</f>
        <v>ne</v>
      </c>
      <c r="M166" s="238" t="str">
        <f>Tabulka469131135[[#This Row],[m/ž]]</f>
        <v>-</v>
      </c>
      <c r="N166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66" s="238" t="str">
        <f>IF(Tabulka469131135[[#This Row],[2014*]]="ano",COUNTIF(Tabulka469131135[2014*],Tabulka469131135[[#This Row],[2014*]])-COUNTIF($L$6:L166,L166)+1,"-")</f>
        <v>-</v>
      </c>
      <c r="P166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Row],[2014*]])-COUNTIFS($H$6:H166,H166,$N$6:N166,N166,$L$6:L166,L166)+1,"-")</f>
        <v>-</v>
      </c>
    </row>
    <row r="167" spans="2:16" ht="12.75" x14ac:dyDescent="0.25">
      <c r="B167" s="107">
        <v>162</v>
      </c>
      <c r="C167" s="209"/>
      <c r="D167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67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67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67" s="273"/>
      <c r="H167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67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67" s="215">
        <f>COUNTIFS($H$6:H167,H167,$I$6:I167,I167)</f>
        <v>62</v>
      </c>
      <c r="K167" s="239"/>
      <c r="L167" s="238" t="str">
        <f>IF(COUNTIFS(jbp_bezci!C:C,2014,jbp_bezci!D:D,D167,jbp_bezci!E:E,E167)=1,"ano",IF(COUNTIFS(jbp_bezci!C:C,2014,jbp_bezci!D:D,D167,jbp_bezci!E:E,E167)=0,"ne","???"))</f>
        <v>ne</v>
      </c>
      <c r="M167" s="238" t="str">
        <f>Tabulka469131135[[#This Row],[m/ž]]</f>
        <v>-</v>
      </c>
      <c r="N167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67" s="238" t="str">
        <f>IF(Tabulka469131135[[#This Row],[2014*]]="ano",COUNTIF(Tabulka469131135[2014*],Tabulka469131135[[#This Row],[2014*]])-COUNTIF($L$6:L167,L167)+1,"-")</f>
        <v>-</v>
      </c>
      <c r="P167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Row],[2014*]])-COUNTIFS($H$6:H167,H167,$N$6:N167,N167,$L$6:L167,L167)+1,"-")</f>
        <v>-</v>
      </c>
    </row>
    <row r="168" spans="2:16" ht="12.75" x14ac:dyDescent="0.25">
      <c r="B168" s="107">
        <v>163</v>
      </c>
      <c r="C168" s="209"/>
      <c r="D168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68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68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68" s="273"/>
      <c r="H168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68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68" s="215">
        <f>COUNTIFS($H$6:H168,H168,$I$6:I168,I168)</f>
        <v>63</v>
      </c>
      <c r="K168" s="239"/>
      <c r="L168" s="238" t="str">
        <f>IF(COUNTIFS(jbp_bezci!C:C,2014,jbp_bezci!D:D,D168,jbp_bezci!E:E,E168)=1,"ano",IF(COUNTIFS(jbp_bezci!C:C,2014,jbp_bezci!D:D,D168,jbp_bezci!E:E,E168)=0,"ne","???"))</f>
        <v>ne</v>
      </c>
      <c r="M168" s="238" t="str">
        <f>Tabulka469131135[[#This Row],[m/ž]]</f>
        <v>-</v>
      </c>
      <c r="N168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68" s="238" t="str">
        <f>IF(Tabulka469131135[[#This Row],[2014*]]="ano",COUNTIF(Tabulka469131135[2014*],Tabulka469131135[[#This Row],[2014*]])-COUNTIF($L$6:L168,L168)+1,"-")</f>
        <v>-</v>
      </c>
      <c r="P168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Row],[2014*]])-COUNTIFS($H$6:H168,H168,$N$6:N168,N168,$L$6:L168,L168)+1,"-")</f>
        <v>-</v>
      </c>
    </row>
    <row r="169" spans="2:16" ht="12.75" x14ac:dyDescent="0.25">
      <c r="B169" s="107">
        <v>164</v>
      </c>
      <c r="C169" s="209"/>
      <c r="D169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69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69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69" s="273"/>
      <c r="H169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69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69" s="215">
        <f>COUNTIFS($H$6:H169,H169,$I$6:I169,I169)</f>
        <v>64</v>
      </c>
      <c r="K169" s="239"/>
      <c r="L169" s="238" t="str">
        <f>IF(COUNTIFS(jbp_bezci!C:C,2014,jbp_bezci!D:D,D169,jbp_bezci!E:E,E169)=1,"ano",IF(COUNTIFS(jbp_bezci!C:C,2014,jbp_bezci!D:D,D169,jbp_bezci!E:E,E169)=0,"ne","???"))</f>
        <v>ne</v>
      </c>
      <c r="M169" s="238" t="str">
        <f>Tabulka469131135[[#This Row],[m/ž]]</f>
        <v>-</v>
      </c>
      <c r="N169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69" s="238" t="str">
        <f>IF(Tabulka469131135[[#This Row],[2014*]]="ano",COUNTIF(Tabulka469131135[2014*],Tabulka469131135[[#This Row],[2014*]])-COUNTIF($L$6:L169,L169)+1,"-")</f>
        <v>-</v>
      </c>
      <c r="P169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Row],[2014*]])-COUNTIFS($H$6:H169,H169,$N$6:N169,N169,$L$6:L169,L169)+1,"-")</f>
        <v>-</v>
      </c>
    </row>
    <row r="170" spans="2:16" ht="12.75" x14ac:dyDescent="0.25">
      <c r="B170" s="107">
        <v>165</v>
      </c>
      <c r="C170" s="209"/>
      <c r="D170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70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70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70" s="273"/>
      <c r="H170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70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70" s="215">
        <f>COUNTIFS($H$6:H170,H170,$I$6:I170,I170)</f>
        <v>65</v>
      </c>
      <c r="K170" s="239"/>
      <c r="L170" s="238" t="str">
        <f>IF(COUNTIFS(jbp_bezci!C:C,2014,jbp_bezci!D:D,D170,jbp_bezci!E:E,E170)=1,"ano",IF(COUNTIFS(jbp_bezci!C:C,2014,jbp_bezci!D:D,D170,jbp_bezci!E:E,E170)=0,"ne","???"))</f>
        <v>ne</v>
      </c>
      <c r="M170" s="238" t="str">
        <f>Tabulka469131135[[#This Row],[m/ž]]</f>
        <v>-</v>
      </c>
      <c r="N170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70" s="238" t="str">
        <f>IF(Tabulka469131135[[#This Row],[2014*]]="ano",COUNTIF(Tabulka469131135[2014*],Tabulka469131135[[#This Row],[2014*]])-COUNTIF($L$6:L170,L170)+1,"-")</f>
        <v>-</v>
      </c>
      <c r="P170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Row],[2014*]])-COUNTIFS($H$6:H170,H170,$N$6:N170,N170,$L$6:L170,L170)+1,"-")</f>
        <v>-</v>
      </c>
    </row>
    <row r="171" spans="2:16" ht="12.75" x14ac:dyDescent="0.25">
      <c r="B171" s="107">
        <v>166</v>
      </c>
      <c r="C171" s="209"/>
      <c r="D171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71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71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71" s="273"/>
      <c r="H171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71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71" s="215">
        <f>COUNTIFS($H$6:H171,H171,$I$6:I171,I171)</f>
        <v>66</v>
      </c>
      <c r="K171" s="239"/>
      <c r="L171" s="238" t="str">
        <f>IF(COUNTIFS(jbp_bezci!C:C,2014,jbp_bezci!D:D,D171,jbp_bezci!E:E,E171)=1,"ano",IF(COUNTIFS(jbp_bezci!C:C,2014,jbp_bezci!D:D,D171,jbp_bezci!E:E,E171)=0,"ne","???"))</f>
        <v>ne</v>
      </c>
      <c r="M171" s="238" t="str">
        <f>Tabulka469131135[[#This Row],[m/ž]]</f>
        <v>-</v>
      </c>
      <c r="N171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71" s="238" t="str">
        <f>IF(Tabulka469131135[[#This Row],[2014*]]="ano",COUNTIF(Tabulka469131135[2014*],Tabulka469131135[[#This Row],[2014*]])-COUNTIF($L$6:L171,L171)+1,"-")</f>
        <v>-</v>
      </c>
      <c r="P171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Row],[2014*]])-COUNTIFS($H$6:H171,H171,$N$6:N171,N171,$L$6:L171,L171)+1,"-")</f>
        <v>-</v>
      </c>
    </row>
    <row r="172" spans="2:16" ht="12.75" x14ac:dyDescent="0.25">
      <c r="B172" s="107">
        <v>167</v>
      </c>
      <c r="C172" s="209"/>
      <c r="D172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72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72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72" s="273"/>
      <c r="H172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72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72" s="215">
        <f>COUNTIFS($H$6:H172,H172,$I$6:I172,I172)</f>
        <v>67</v>
      </c>
      <c r="K172" s="239"/>
      <c r="L172" s="238" t="str">
        <f>IF(COUNTIFS(jbp_bezci!C:C,2014,jbp_bezci!D:D,D172,jbp_bezci!E:E,E172)=1,"ano",IF(COUNTIFS(jbp_bezci!C:C,2014,jbp_bezci!D:D,D172,jbp_bezci!E:E,E172)=0,"ne","???"))</f>
        <v>ne</v>
      </c>
      <c r="M172" s="238" t="str">
        <f>Tabulka469131135[[#This Row],[m/ž]]</f>
        <v>-</v>
      </c>
      <c r="N172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72" s="238" t="str">
        <f>IF(Tabulka469131135[[#This Row],[2014*]]="ano",COUNTIF(Tabulka469131135[2014*],Tabulka469131135[[#This Row],[2014*]])-COUNTIF($L$6:L172,L172)+1,"-")</f>
        <v>-</v>
      </c>
      <c r="P172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Row],[2014*]])-COUNTIFS($H$6:H172,H172,$N$6:N172,N172,$L$6:L172,L172)+1,"-")</f>
        <v>-</v>
      </c>
    </row>
    <row r="173" spans="2:16" ht="12.75" x14ac:dyDescent="0.25">
      <c r="B173" s="107">
        <v>168</v>
      </c>
      <c r="C173" s="209"/>
      <c r="D173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73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73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73" s="273"/>
      <c r="H173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73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73" s="215">
        <f>COUNTIFS($H$6:H173,H173,$I$6:I173,I173)</f>
        <v>68</v>
      </c>
      <c r="K173" s="239"/>
      <c r="L173" s="238" t="str">
        <f>IF(COUNTIFS(jbp_bezci!C:C,2014,jbp_bezci!D:D,D173,jbp_bezci!E:E,E173)=1,"ano",IF(COUNTIFS(jbp_bezci!C:C,2014,jbp_bezci!D:D,D173,jbp_bezci!E:E,E173)=0,"ne","???"))</f>
        <v>ne</v>
      </c>
      <c r="M173" s="238" t="str">
        <f>Tabulka469131135[[#This Row],[m/ž]]</f>
        <v>-</v>
      </c>
      <c r="N173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73" s="238" t="str">
        <f>IF(Tabulka469131135[[#This Row],[2014*]]="ano",COUNTIF(Tabulka469131135[2014*],Tabulka469131135[[#This Row],[2014*]])-COUNTIF($L$6:L173,L173)+1,"-")</f>
        <v>-</v>
      </c>
      <c r="P173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Row],[2014*]])-COUNTIFS($H$6:H173,H173,$N$6:N173,N173,$L$6:L173,L173)+1,"-")</f>
        <v>-</v>
      </c>
    </row>
    <row r="174" spans="2:16" ht="12.75" x14ac:dyDescent="0.25">
      <c r="B174" s="107">
        <v>169</v>
      </c>
      <c r="C174" s="209"/>
      <c r="D174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74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74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74" s="273"/>
      <c r="H174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74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74" s="215">
        <f>COUNTIFS($H$6:H174,H174,$I$6:I174,I174)</f>
        <v>69</v>
      </c>
      <c r="K174" s="239"/>
      <c r="L174" s="238" t="str">
        <f>IF(COUNTIFS(jbp_bezci!C:C,2014,jbp_bezci!D:D,D174,jbp_bezci!E:E,E174)=1,"ano",IF(COUNTIFS(jbp_bezci!C:C,2014,jbp_bezci!D:D,D174,jbp_bezci!E:E,E174)=0,"ne","???"))</f>
        <v>ne</v>
      </c>
      <c r="M174" s="238" t="str">
        <f>Tabulka469131135[[#This Row],[m/ž]]</f>
        <v>-</v>
      </c>
      <c r="N174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74" s="238" t="str">
        <f>IF(Tabulka469131135[[#This Row],[2014*]]="ano",COUNTIF(Tabulka469131135[2014*],Tabulka469131135[[#This Row],[2014*]])-COUNTIF($L$6:L174,L174)+1,"-")</f>
        <v>-</v>
      </c>
      <c r="P174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Row],[2014*]])-COUNTIFS($H$6:H174,H174,$N$6:N174,N174,$L$6:L174,L174)+1,"-")</f>
        <v>-</v>
      </c>
    </row>
    <row r="175" spans="2:16" ht="12.75" x14ac:dyDescent="0.25">
      <c r="B175" s="107">
        <v>170</v>
      </c>
      <c r="C175" s="209"/>
      <c r="D175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75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75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75" s="273"/>
      <c r="H175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75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75" s="215">
        <f>COUNTIFS($H$6:H175,H175,$I$6:I175,I175)</f>
        <v>70</v>
      </c>
      <c r="K175" s="239"/>
      <c r="L175" s="238" t="str">
        <f>IF(COUNTIFS(jbp_bezci!C:C,2014,jbp_bezci!D:D,D175,jbp_bezci!E:E,E175)=1,"ano",IF(COUNTIFS(jbp_bezci!C:C,2014,jbp_bezci!D:D,D175,jbp_bezci!E:E,E175)=0,"ne","???"))</f>
        <v>ne</v>
      </c>
      <c r="M175" s="238" t="str">
        <f>Tabulka469131135[[#This Row],[m/ž]]</f>
        <v>-</v>
      </c>
      <c r="N175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75" s="238" t="str">
        <f>IF(Tabulka469131135[[#This Row],[2014*]]="ano",COUNTIF(Tabulka469131135[2014*],Tabulka469131135[[#This Row],[2014*]])-COUNTIF($L$6:L175,L175)+1,"-")</f>
        <v>-</v>
      </c>
      <c r="P175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Row],[2014*]])-COUNTIFS($H$6:H175,H175,$N$6:N175,N175,$L$6:L175,L175)+1,"-")</f>
        <v>-</v>
      </c>
    </row>
    <row r="176" spans="2:16" ht="12.75" x14ac:dyDescent="0.25">
      <c r="B176" s="107">
        <v>171</v>
      </c>
      <c r="C176" s="209"/>
      <c r="D176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76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76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76" s="273"/>
      <c r="H176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76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76" s="215">
        <f>COUNTIFS($H$6:H176,H176,$I$6:I176,I176)</f>
        <v>71</v>
      </c>
      <c r="K176" s="239"/>
      <c r="L176" s="238" t="str">
        <f>IF(COUNTIFS(jbp_bezci!C:C,2014,jbp_bezci!D:D,D176,jbp_bezci!E:E,E176)=1,"ano",IF(COUNTIFS(jbp_bezci!C:C,2014,jbp_bezci!D:D,D176,jbp_bezci!E:E,E176)=0,"ne","???"))</f>
        <v>ne</v>
      </c>
      <c r="M176" s="238" t="str">
        <f>Tabulka469131135[[#This Row],[m/ž]]</f>
        <v>-</v>
      </c>
      <c r="N176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76" s="238" t="str">
        <f>IF(Tabulka469131135[[#This Row],[2014*]]="ano",COUNTIF(Tabulka469131135[2014*],Tabulka469131135[[#This Row],[2014*]])-COUNTIF($L$6:L176,L176)+1,"-")</f>
        <v>-</v>
      </c>
      <c r="P176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Row],[2014*]])-COUNTIFS($H$6:H176,H176,$N$6:N176,N176,$L$6:L176,L176)+1,"-")</f>
        <v>-</v>
      </c>
    </row>
    <row r="177" spans="2:16" ht="12.75" x14ac:dyDescent="0.25">
      <c r="B177" s="107">
        <v>172</v>
      </c>
      <c r="C177" s="209"/>
      <c r="D177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77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77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77" s="273"/>
      <c r="H177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77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77" s="215">
        <f>COUNTIFS($H$6:H177,H177,$I$6:I177,I177)</f>
        <v>72</v>
      </c>
      <c r="K177" s="239"/>
      <c r="L177" s="238" t="str">
        <f>IF(COUNTIFS(jbp_bezci!C:C,2014,jbp_bezci!D:D,D177,jbp_bezci!E:E,E177)=1,"ano",IF(COUNTIFS(jbp_bezci!C:C,2014,jbp_bezci!D:D,D177,jbp_bezci!E:E,E177)=0,"ne","???"))</f>
        <v>ne</v>
      </c>
      <c r="M177" s="238" t="str">
        <f>Tabulka469131135[[#This Row],[m/ž]]</f>
        <v>-</v>
      </c>
      <c r="N177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77" s="238" t="str">
        <f>IF(Tabulka469131135[[#This Row],[2014*]]="ano",COUNTIF(Tabulka469131135[2014*],Tabulka469131135[[#This Row],[2014*]])-COUNTIF($L$6:L177,L177)+1,"-")</f>
        <v>-</v>
      </c>
      <c r="P177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Row],[2014*]])-COUNTIFS($H$6:H177,H177,$N$6:N177,N177,$L$6:L177,L177)+1,"-")</f>
        <v>-</v>
      </c>
    </row>
    <row r="178" spans="2:16" ht="12.75" x14ac:dyDescent="0.25">
      <c r="B178" s="107">
        <v>173</v>
      </c>
      <c r="C178" s="209"/>
      <c r="D178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78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78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78" s="273"/>
      <c r="H178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78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78" s="215">
        <f>COUNTIFS($H$6:H178,H178,$I$6:I178,I178)</f>
        <v>73</v>
      </c>
      <c r="K178" s="239"/>
      <c r="L178" s="238" t="str">
        <f>IF(COUNTIFS(jbp_bezci!C:C,2014,jbp_bezci!D:D,D178,jbp_bezci!E:E,E178)=1,"ano",IF(COUNTIFS(jbp_bezci!C:C,2014,jbp_bezci!D:D,D178,jbp_bezci!E:E,E178)=0,"ne","???"))</f>
        <v>ne</v>
      </c>
      <c r="M178" s="238" t="str">
        <f>Tabulka469131135[[#This Row],[m/ž]]</f>
        <v>-</v>
      </c>
      <c r="N178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78" s="238" t="str">
        <f>IF(Tabulka469131135[[#This Row],[2014*]]="ano",COUNTIF(Tabulka469131135[2014*],Tabulka469131135[[#This Row],[2014*]])-COUNTIF($L$6:L178,L178)+1,"-")</f>
        <v>-</v>
      </c>
      <c r="P178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Row],[2014*]])-COUNTIFS($H$6:H178,H178,$N$6:N178,N178,$L$6:L178,L178)+1,"-")</f>
        <v>-</v>
      </c>
    </row>
    <row r="179" spans="2:16" ht="12.75" x14ac:dyDescent="0.25">
      <c r="B179" s="107">
        <v>174</v>
      </c>
      <c r="C179" s="209"/>
      <c r="D179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79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79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79" s="273"/>
      <c r="H179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79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79" s="215">
        <f>COUNTIFS($H$6:H179,H179,$I$6:I179,I179)</f>
        <v>74</v>
      </c>
      <c r="K179" s="239"/>
      <c r="L179" s="238" t="str">
        <f>IF(COUNTIFS(jbp_bezci!C:C,2014,jbp_bezci!D:D,D179,jbp_bezci!E:E,E179)=1,"ano",IF(COUNTIFS(jbp_bezci!C:C,2014,jbp_bezci!D:D,D179,jbp_bezci!E:E,E179)=0,"ne","???"))</f>
        <v>ne</v>
      </c>
      <c r="M179" s="238" t="str">
        <f>Tabulka469131135[[#This Row],[m/ž]]</f>
        <v>-</v>
      </c>
      <c r="N179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79" s="238" t="str">
        <f>IF(Tabulka469131135[[#This Row],[2014*]]="ano",COUNTIF(Tabulka469131135[2014*],Tabulka469131135[[#This Row],[2014*]])-COUNTIF($L$6:L179,L179)+1,"-")</f>
        <v>-</v>
      </c>
      <c r="P179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Row],[2014*]])-COUNTIFS($H$6:H179,H179,$N$6:N179,N179,$L$6:L179,L179)+1,"-")</f>
        <v>-</v>
      </c>
    </row>
    <row r="180" spans="2:16" ht="12.75" x14ac:dyDescent="0.25">
      <c r="B180" s="107">
        <v>175</v>
      </c>
      <c r="C180" s="209"/>
      <c r="D180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0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0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0" s="273"/>
      <c r="H180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0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0" s="215">
        <f>COUNTIFS($H$6:H180,H180,$I$6:I180,I180)</f>
        <v>75</v>
      </c>
      <c r="K180" s="239"/>
      <c r="L180" s="238" t="str">
        <f>IF(COUNTIFS(jbp_bezci!C:C,2014,jbp_bezci!D:D,D180,jbp_bezci!E:E,E180)=1,"ano",IF(COUNTIFS(jbp_bezci!C:C,2014,jbp_bezci!D:D,D180,jbp_bezci!E:E,E180)=0,"ne","???"))</f>
        <v>ne</v>
      </c>
      <c r="M180" s="238" t="str">
        <f>Tabulka469131135[[#This Row],[m/ž]]</f>
        <v>-</v>
      </c>
      <c r="N180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80" s="238" t="str">
        <f>IF(Tabulka469131135[[#This Row],[2014*]]="ano",COUNTIF(Tabulka469131135[2014*],Tabulka469131135[[#This Row],[2014*]])-COUNTIF($L$6:L180,L180)+1,"-")</f>
        <v>-</v>
      </c>
      <c r="P180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Row],[2014*]])-COUNTIFS($H$6:H180,H180,$N$6:N180,N180,$L$6:L180,L180)+1,"-")</f>
        <v>-</v>
      </c>
    </row>
    <row r="181" spans="2:16" ht="12.75" x14ac:dyDescent="0.25">
      <c r="B181" s="107">
        <v>176</v>
      </c>
      <c r="C181" s="209"/>
      <c r="D181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1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1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1" s="273"/>
      <c r="H181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1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1" s="215">
        <f>COUNTIFS($H$6:H181,H181,$I$6:I181,I181)</f>
        <v>76</v>
      </c>
      <c r="K181" s="239"/>
      <c r="L181" s="238" t="str">
        <f>IF(COUNTIFS(jbp_bezci!C:C,2014,jbp_bezci!D:D,D181,jbp_bezci!E:E,E181)=1,"ano",IF(COUNTIFS(jbp_bezci!C:C,2014,jbp_bezci!D:D,D181,jbp_bezci!E:E,E181)=0,"ne","???"))</f>
        <v>ne</v>
      </c>
      <c r="M181" s="238" t="str">
        <f>Tabulka469131135[[#This Row],[m/ž]]</f>
        <v>-</v>
      </c>
      <c r="N181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81" s="238" t="str">
        <f>IF(Tabulka469131135[[#This Row],[2014*]]="ano",COUNTIF(Tabulka469131135[2014*],Tabulka469131135[[#This Row],[2014*]])-COUNTIF($L$6:L181,L181)+1,"-")</f>
        <v>-</v>
      </c>
      <c r="P181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Row],[2014*]])-COUNTIFS($H$6:H181,H181,$N$6:N181,N181,$L$6:L181,L181)+1,"-")</f>
        <v>-</v>
      </c>
    </row>
    <row r="182" spans="2:16" ht="12.75" x14ac:dyDescent="0.25">
      <c r="B182" s="107">
        <v>177</v>
      </c>
      <c r="C182" s="209"/>
      <c r="D182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2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2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2" s="273"/>
      <c r="H182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2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2" s="215">
        <f>COUNTIFS($H$6:H182,H182,$I$6:I182,I182)</f>
        <v>77</v>
      </c>
      <c r="K182" s="239"/>
      <c r="L182" s="238" t="str">
        <f>IF(COUNTIFS(jbp_bezci!C:C,2014,jbp_bezci!D:D,D182,jbp_bezci!E:E,E182)=1,"ano",IF(COUNTIFS(jbp_bezci!C:C,2014,jbp_bezci!D:D,D182,jbp_bezci!E:E,E182)=0,"ne","???"))</f>
        <v>ne</v>
      </c>
      <c r="M182" s="238" t="str">
        <f>Tabulka469131135[[#This Row],[m/ž]]</f>
        <v>-</v>
      </c>
      <c r="N182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82" s="238" t="str">
        <f>IF(Tabulka469131135[[#This Row],[2014*]]="ano",COUNTIF(Tabulka469131135[2014*],Tabulka469131135[[#This Row],[2014*]])-COUNTIF($L$6:L182,L182)+1,"-")</f>
        <v>-</v>
      </c>
      <c r="P182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Row],[2014*]])-COUNTIFS($H$6:H182,H182,$N$6:N182,N182,$L$6:L182,L182)+1,"-")</f>
        <v>-</v>
      </c>
    </row>
    <row r="183" spans="2:16" ht="12.75" x14ac:dyDescent="0.25">
      <c r="B183" s="107">
        <v>178</v>
      </c>
      <c r="C183" s="209"/>
      <c r="D183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3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3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3" s="273"/>
      <c r="H183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3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3" s="215">
        <f>COUNTIFS($H$6:H183,H183,$I$6:I183,I183)</f>
        <v>78</v>
      </c>
      <c r="K183" s="239"/>
      <c r="L183" s="238" t="str">
        <f>IF(COUNTIFS(jbp_bezci!C:C,2014,jbp_bezci!D:D,D183,jbp_bezci!E:E,E183)=1,"ano",IF(COUNTIFS(jbp_bezci!C:C,2014,jbp_bezci!D:D,D183,jbp_bezci!E:E,E183)=0,"ne","???"))</f>
        <v>ne</v>
      </c>
      <c r="M183" s="238" t="str">
        <f>Tabulka469131135[[#This Row],[m/ž]]</f>
        <v>-</v>
      </c>
      <c r="N183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83" s="238" t="str">
        <f>IF(Tabulka469131135[[#This Row],[2014*]]="ano",COUNTIF(Tabulka469131135[2014*],Tabulka469131135[[#This Row],[2014*]])-COUNTIF($L$6:L183,L183)+1,"-")</f>
        <v>-</v>
      </c>
      <c r="P183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Row],[2014*]])-COUNTIFS($H$6:H183,H183,$N$6:N183,N183,$L$6:L183,L183)+1,"-")</f>
        <v>-</v>
      </c>
    </row>
    <row r="184" spans="2:16" ht="12.75" x14ac:dyDescent="0.25">
      <c r="B184" s="107">
        <v>179</v>
      </c>
      <c r="C184" s="209"/>
      <c r="D184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4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4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4" s="273"/>
      <c r="H184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4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4" s="215">
        <f>COUNTIFS($H$6:H184,H184,$I$6:I184,I184)</f>
        <v>79</v>
      </c>
      <c r="K184" s="239"/>
      <c r="L184" s="238" t="str">
        <f>IF(COUNTIFS(jbp_bezci!C:C,2014,jbp_bezci!D:D,D184,jbp_bezci!E:E,E184)=1,"ano",IF(COUNTIFS(jbp_bezci!C:C,2014,jbp_bezci!D:D,D184,jbp_bezci!E:E,E184)=0,"ne","???"))</f>
        <v>ne</v>
      </c>
      <c r="M184" s="238" t="str">
        <f>Tabulka469131135[[#This Row],[m/ž]]</f>
        <v>-</v>
      </c>
      <c r="N184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84" s="238" t="str">
        <f>IF(Tabulka469131135[[#This Row],[2014*]]="ano",COUNTIF(Tabulka469131135[2014*],Tabulka469131135[[#This Row],[2014*]])-COUNTIF($L$6:L184,L184)+1,"-")</f>
        <v>-</v>
      </c>
      <c r="P184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Row],[2014*]])-COUNTIFS($H$6:H184,H184,$N$6:N184,N184,$L$6:L184,L184)+1,"-")</f>
        <v>-</v>
      </c>
    </row>
    <row r="185" spans="2:16" ht="12.75" x14ac:dyDescent="0.25">
      <c r="B185" s="107">
        <v>180</v>
      </c>
      <c r="C185" s="209"/>
      <c r="D185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5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5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5" s="273"/>
      <c r="H185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5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5" s="215">
        <f>COUNTIFS($H$6:H185,H185,$I$6:I185,I185)</f>
        <v>80</v>
      </c>
      <c r="K185" s="239"/>
      <c r="L185" s="238" t="str">
        <f>IF(COUNTIFS(jbp_bezci!C:C,2014,jbp_bezci!D:D,D185,jbp_bezci!E:E,E185)=1,"ano",IF(COUNTIFS(jbp_bezci!C:C,2014,jbp_bezci!D:D,D185,jbp_bezci!E:E,E185)=0,"ne","???"))</f>
        <v>ne</v>
      </c>
      <c r="M185" s="238" t="str">
        <f>Tabulka469131135[[#This Row],[m/ž]]</f>
        <v>-</v>
      </c>
      <c r="N185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85" s="238" t="str">
        <f>IF(Tabulka469131135[[#This Row],[2014*]]="ano",COUNTIF(Tabulka469131135[2014*],Tabulka469131135[[#This Row],[2014*]])-COUNTIF($L$6:L185,L185)+1,"-")</f>
        <v>-</v>
      </c>
      <c r="P185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Row],[2014*]])-COUNTIFS($H$6:H185,H185,$N$6:N185,N185,$L$6:L185,L185)+1,"-")</f>
        <v>-</v>
      </c>
    </row>
    <row r="186" spans="2:16" ht="12.75" x14ac:dyDescent="0.25">
      <c r="B186" s="107">
        <v>181</v>
      </c>
      <c r="C186" s="209"/>
      <c r="D186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6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6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6" s="273"/>
      <c r="H186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6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6" s="215">
        <f>COUNTIFS($H$6:H186,H186,$I$6:I186,I186)</f>
        <v>81</v>
      </c>
      <c r="K186" s="239"/>
      <c r="L186" s="238" t="str">
        <f>IF(COUNTIFS(jbp_bezci!C:C,2014,jbp_bezci!D:D,D186,jbp_bezci!E:E,E186)=1,"ano",IF(COUNTIFS(jbp_bezci!C:C,2014,jbp_bezci!D:D,D186,jbp_bezci!E:E,E186)=0,"ne","???"))</f>
        <v>ne</v>
      </c>
      <c r="M186" s="238" t="str">
        <f>Tabulka469131135[[#This Row],[m/ž]]</f>
        <v>-</v>
      </c>
      <c r="N186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86" s="238" t="str">
        <f>IF(Tabulka469131135[[#This Row],[2014*]]="ano",COUNTIF(Tabulka469131135[2014*],Tabulka469131135[[#This Row],[2014*]])-COUNTIF($L$6:L186,L186)+1,"-")</f>
        <v>-</v>
      </c>
      <c r="P186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Row],[2014*]])-COUNTIFS($H$6:H186,H186,$N$6:N186,N186,$L$6:L186,L186)+1,"-")</f>
        <v>-</v>
      </c>
    </row>
    <row r="187" spans="2:16" ht="12.75" x14ac:dyDescent="0.25">
      <c r="B187" s="107">
        <v>182</v>
      </c>
      <c r="C187" s="209"/>
      <c r="D187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7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7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7" s="273"/>
      <c r="H187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7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7" s="215">
        <f>COUNTIFS($H$6:H187,H187,$I$6:I187,I187)</f>
        <v>82</v>
      </c>
      <c r="K187" s="239"/>
      <c r="L187" s="238" t="str">
        <f>IF(COUNTIFS(jbp_bezci!C:C,2014,jbp_bezci!D:D,D187,jbp_bezci!E:E,E187)=1,"ano",IF(COUNTIFS(jbp_bezci!C:C,2014,jbp_bezci!D:D,D187,jbp_bezci!E:E,E187)=0,"ne","???"))</f>
        <v>ne</v>
      </c>
      <c r="M187" s="238" t="str">
        <f>Tabulka469131135[[#This Row],[m/ž]]</f>
        <v>-</v>
      </c>
      <c r="N187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87" s="238" t="str">
        <f>IF(Tabulka469131135[[#This Row],[2014*]]="ano",COUNTIF(Tabulka469131135[2014*],Tabulka469131135[[#This Row],[2014*]])-COUNTIF($L$6:L187,L187)+1,"-")</f>
        <v>-</v>
      </c>
      <c r="P187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Row],[2014*]])-COUNTIFS($H$6:H187,H187,$N$6:N187,N187,$L$6:L187,L187)+1,"-")</f>
        <v>-</v>
      </c>
    </row>
    <row r="188" spans="2:16" ht="12.75" x14ac:dyDescent="0.25">
      <c r="B188" s="107">
        <v>183</v>
      </c>
      <c r="C188" s="209"/>
      <c r="D188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8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8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8" s="273"/>
      <c r="H188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8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8" s="215">
        <f>COUNTIFS($H$6:H188,H188,$I$6:I188,I188)</f>
        <v>83</v>
      </c>
      <c r="K188" s="239"/>
      <c r="L188" s="238" t="str">
        <f>IF(COUNTIFS(jbp_bezci!C:C,2014,jbp_bezci!D:D,D188,jbp_bezci!E:E,E188)=1,"ano",IF(COUNTIFS(jbp_bezci!C:C,2014,jbp_bezci!D:D,D188,jbp_bezci!E:E,E188)=0,"ne","???"))</f>
        <v>ne</v>
      </c>
      <c r="M188" s="238" t="str">
        <f>Tabulka469131135[[#This Row],[m/ž]]</f>
        <v>-</v>
      </c>
      <c r="N188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88" s="238" t="str">
        <f>IF(Tabulka469131135[[#This Row],[2014*]]="ano",COUNTIF(Tabulka469131135[2014*],Tabulka469131135[[#This Row],[2014*]])-COUNTIF($L$6:L188,L188)+1,"-")</f>
        <v>-</v>
      </c>
      <c r="P188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Row],[2014*]])-COUNTIFS($H$6:H188,H188,$N$6:N188,N188,$L$6:L188,L188)+1,"-")</f>
        <v>-</v>
      </c>
    </row>
    <row r="189" spans="2:16" ht="12.75" x14ac:dyDescent="0.25">
      <c r="B189" s="107">
        <v>184</v>
      </c>
      <c r="C189" s="209"/>
      <c r="D189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9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9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9" s="273"/>
      <c r="H189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9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9" s="215">
        <f>COUNTIFS($H$6:H189,H189,$I$6:I189,I189)</f>
        <v>84</v>
      </c>
      <c r="K189" s="239"/>
      <c r="L189" s="238" t="str">
        <f>IF(COUNTIFS(jbp_bezci!C:C,2014,jbp_bezci!D:D,D189,jbp_bezci!E:E,E189)=1,"ano",IF(COUNTIFS(jbp_bezci!C:C,2014,jbp_bezci!D:D,D189,jbp_bezci!E:E,E189)=0,"ne","???"))</f>
        <v>ne</v>
      </c>
      <c r="M189" s="238" t="str">
        <f>Tabulka469131135[[#This Row],[m/ž]]</f>
        <v>-</v>
      </c>
      <c r="N189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89" s="238" t="str">
        <f>IF(Tabulka469131135[[#This Row],[2014*]]="ano",COUNTIF(Tabulka469131135[2014*],Tabulka469131135[[#This Row],[2014*]])-COUNTIF($L$6:L189,L189)+1,"-")</f>
        <v>-</v>
      </c>
      <c r="P189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Row],[2014*]])-COUNTIFS($H$6:H189,H189,$N$6:N189,N189,$L$6:L189,L189)+1,"-")</f>
        <v>-</v>
      </c>
    </row>
    <row r="190" spans="2:16" ht="12.75" x14ac:dyDescent="0.25">
      <c r="B190" s="107">
        <v>185</v>
      </c>
      <c r="C190" s="209"/>
      <c r="D190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0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0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0" s="273"/>
      <c r="H190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0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0" s="215">
        <f>COUNTIFS($H$6:H190,H190,$I$6:I190,I190)</f>
        <v>85</v>
      </c>
      <c r="K190" s="239"/>
      <c r="L190" s="238" t="str">
        <f>IF(COUNTIFS(jbp_bezci!C:C,2014,jbp_bezci!D:D,D190,jbp_bezci!E:E,E190)=1,"ano",IF(COUNTIFS(jbp_bezci!C:C,2014,jbp_bezci!D:D,D190,jbp_bezci!E:E,E190)=0,"ne","???"))</f>
        <v>ne</v>
      </c>
      <c r="M190" s="238" t="str">
        <f>Tabulka469131135[[#This Row],[m/ž]]</f>
        <v>-</v>
      </c>
      <c r="N190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90" s="238" t="str">
        <f>IF(Tabulka469131135[[#This Row],[2014*]]="ano",COUNTIF(Tabulka469131135[2014*],Tabulka469131135[[#This Row],[2014*]])-COUNTIF($L$6:L190,L190)+1,"-")</f>
        <v>-</v>
      </c>
      <c r="P190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Row],[2014*]])-COUNTIFS($H$6:H190,H190,$N$6:N190,N190,$L$6:L190,L190)+1,"-")</f>
        <v>-</v>
      </c>
    </row>
    <row r="191" spans="2:16" ht="12.75" x14ac:dyDescent="0.25">
      <c r="B191" s="107">
        <v>186</v>
      </c>
      <c r="C191" s="209"/>
      <c r="D191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1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1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1" s="273"/>
      <c r="H191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1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1" s="215">
        <f>COUNTIFS($H$6:H191,H191,$I$6:I191,I191)</f>
        <v>86</v>
      </c>
      <c r="K191" s="239"/>
      <c r="L191" s="238" t="str">
        <f>IF(COUNTIFS(jbp_bezci!C:C,2014,jbp_bezci!D:D,D191,jbp_bezci!E:E,E191)=1,"ano",IF(COUNTIFS(jbp_bezci!C:C,2014,jbp_bezci!D:D,D191,jbp_bezci!E:E,E191)=0,"ne","???"))</f>
        <v>ne</v>
      </c>
      <c r="M191" s="238" t="str">
        <f>Tabulka469131135[[#This Row],[m/ž]]</f>
        <v>-</v>
      </c>
      <c r="N191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91" s="238" t="str">
        <f>IF(Tabulka469131135[[#This Row],[2014*]]="ano",COUNTIF(Tabulka469131135[2014*],Tabulka469131135[[#This Row],[2014*]])-COUNTIF($L$6:L191,L191)+1,"-")</f>
        <v>-</v>
      </c>
      <c r="P191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Row],[2014*]])-COUNTIFS($H$6:H191,H191,$N$6:N191,N191,$L$6:L191,L191)+1,"-")</f>
        <v>-</v>
      </c>
    </row>
    <row r="192" spans="2:16" ht="12.75" x14ac:dyDescent="0.25">
      <c r="B192" s="107">
        <v>187</v>
      </c>
      <c r="C192" s="209"/>
      <c r="D192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2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2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2" s="273"/>
      <c r="H192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2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2" s="215">
        <f>COUNTIFS($H$6:H192,H192,$I$6:I192,I192)</f>
        <v>87</v>
      </c>
      <c r="K192" s="239"/>
      <c r="L192" s="238" t="str">
        <f>IF(COUNTIFS(jbp_bezci!C:C,2014,jbp_bezci!D:D,D192,jbp_bezci!E:E,E192)=1,"ano",IF(COUNTIFS(jbp_bezci!C:C,2014,jbp_bezci!D:D,D192,jbp_bezci!E:E,E192)=0,"ne","???"))</f>
        <v>ne</v>
      </c>
      <c r="M192" s="238" t="str">
        <f>Tabulka469131135[[#This Row],[m/ž]]</f>
        <v>-</v>
      </c>
      <c r="N192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92" s="238" t="str">
        <f>IF(Tabulka469131135[[#This Row],[2014*]]="ano",COUNTIF(Tabulka469131135[2014*],Tabulka469131135[[#This Row],[2014*]])-COUNTIF($L$6:L192,L192)+1,"-")</f>
        <v>-</v>
      </c>
      <c r="P192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Row],[2014*]])-COUNTIFS($H$6:H192,H192,$N$6:N192,N192,$L$6:L192,L192)+1,"-")</f>
        <v>-</v>
      </c>
    </row>
    <row r="193" spans="2:16" ht="12.75" x14ac:dyDescent="0.25">
      <c r="B193" s="107">
        <v>188</v>
      </c>
      <c r="C193" s="209"/>
      <c r="D193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3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3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3" s="273"/>
      <c r="H193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3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3" s="215">
        <f>COUNTIFS($H$6:H193,H193,$I$6:I193,I193)</f>
        <v>88</v>
      </c>
      <c r="K193" s="239"/>
      <c r="L193" s="238" t="str">
        <f>IF(COUNTIFS(jbp_bezci!C:C,2014,jbp_bezci!D:D,D193,jbp_bezci!E:E,E193)=1,"ano",IF(COUNTIFS(jbp_bezci!C:C,2014,jbp_bezci!D:D,D193,jbp_bezci!E:E,E193)=0,"ne","???"))</f>
        <v>ne</v>
      </c>
      <c r="M193" s="238" t="str">
        <f>Tabulka469131135[[#This Row],[m/ž]]</f>
        <v>-</v>
      </c>
      <c r="N193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93" s="238" t="str">
        <f>IF(Tabulka469131135[[#This Row],[2014*]]="ano",COUNTIF(Tabulka469131135[2014*],Tabulka469131135[[#This Row],[2014*]])-COUNTIF($L$6:L193,L193)+1,"-")</f>
        <v>-</v>
      </c>
      <c r="P193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Row],[2014*]])-COUNTIFS($H$6:H193,H193,$N$6:N193,N193,$L$6:L193,L193)+1,"-")</f>
        <v>-</v>
      </c>
    </row>
    <row r="194" spans="2:16" ht="12.75" x14ac:dyDescent="0.25">
      <c r="B194" s="107">
        <v>189</v>
      </c>
      <c r="C194" s="209"/>
      <c r="D194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4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4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4" s="273"/>
      <c r="H194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4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4" s="215">
        <f>COUNTIFS($H$6:H194,H194,$I$6:I194,I194)</f>
        <v>89</v>
      </c>
      <c r="K194" s="239"/>
      <c r="L194" s="238" t="str">
        <f>IF(COUNTIFS(jbp_bezci!C:C,2014,jbp_bezci!D:D,D194,jbp_bezci!E:E,E194)=1,"ano",IF(COUNTIFS(jbp_bezci!C:C,2014,jbp_bezci!D:D,D194,jbp_bezci!E:E,E194)=0,"ne","???"))</f>
        <v>ne</v>
      </c>
      <c r="M194" s="238" t="str">
        <f>Tabulka469131135[[#This Row],[m/ž]]</f>
        <v>-</v>
      </c>
      <c r="N194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94" s="238" t="str">
        <f>IF(Tabulka469131135[[#This Row],[2014*]]="ano",COUNTIF(Tabulka469131135[2014*],Tabulka469131135[[#This Row],[2014*]])-COUNTIF($L$6:L194,L194)+1,"-")</f>
        <v>-</v>
      </c>
      <c r="P194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Row],[2014*]])-COUNTIFS($H$6:H194,H194,$N$6:N194,N194,$L$6:L194,L194)+1,"-")</f>
        <v>-</v>
      </c>
    </row>
    <row r="195" spans="2:16" ht="12.75" x14ac:dyDescent="0.25">
      <c r="B195" s="107">
        <v>190</v>
      </c>
      <c r="C195" s="209"/>
      <c r="D195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5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5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5" s="273"/>
      <c r="H195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5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5" s="215">
        <f>COUNTIFS($H$6:H195,H195,$I$6:I195,I195)</f>
        <v>90</v>
      </c>
      <c r="K195" s="239"/>
      <c r="L195" s="238" t="str">
        <f>IF(COUNTIFS(jbp_bezci!C:C,2014,jbp_bezci!D:D,D195,jbp_bezci!E:E,E195)=1,"ano",IF(COUNTIFS(jbp_bezci!C:C,2014,jbp_bezci!D:D,D195,jbp_bezci!E:E,E195)=0,"ne","???"))</f>
        <v>ne</v>
      </c>
      <c r="M195" s="238" t="str">
        <f>Tabulka469131135[[#This Row],[m/ž]]</f>
        <v>-</v>
      </c>
      <c r="N195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95" s="238" t="str">
        <f>IF(Tabulka469131135[[#This Row],[2014*]]="ano",COUNTIF(Tabulka469131135[2014*],Tabulka469131135[[#This Row],[2014*]])-COUNTIF($L$6:L195,L195)+1,"-")</f>
        <v>-</v>
      </c>
      <c r="P195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Row],[2014*]])-COUNTIFS($H$6:H195,H195,$N$6:N195,N195,$L$6:L195,L195)+1,"-")</f>
        <v>-</v>
      </c>
    </row>
    <row r="196" spans="2:16" ht="12.75" x14ac:dyDescent="0.25">
      <c r="B196" s="107">
        <v>191</v>
      </c>
      <c r="C196" s="209"/>
      <c r="D196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6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6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6" s="273"/>
      <c r="H196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6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6" s="215">
        <f>COUNTIFS($H$6:H196,H196,$I$6:I196,I196)</f>
        <v>91</v>
      </c>
      <c r="K196" s="239"/>
      <c r="L196" s="238" t="str">
        <f>IF(COUNTIFS(jbp_bezci!C:C,2014,jbp_bezci!D:D,D196,jbp_bezci!E:E,E196)=1,"ano",IF(COUNTIFS(jbp_bezci!C:C,2014,jbp_bezci!D:D,D196,jbp_bezci!E:E,E196)=0,"ne","???"))</f>
        <v>ne</v>
      </c>
      <c r="M196" s="238" t="str">
        <f>Tabulka469131135[[#This Row],[m/ž]]</f>
        <v>-</v>
      </c>
      <c r="N196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96" s="238" t="str">
        <f>IF(Tabulka469131135[[#This Row],[2014*]]="ano",COUNTIF(Tabulka469131135[2014*],Tabulka469131135[[#This Row],[2014*]])-COUNTIF($L$6:L196,L196)+1,"-")</f>
        <v>-</v>
      </c>
      <c r="P196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Row],[2014*]])-COUNTIFS($H$6:H196,H196,$N$6:N196,N196,$L$6:L196,L196)+1,"-")</f>
        <v>-</v>
      </c>
    </row>
    <row r="197" spans="2:16" ht="12.75" x14ac:dyDescent="0.25">
      <c r="B197" s="107">
        <v>192</v>
      </c>
      <c r="C197" s="209"/>
      <c r="D197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7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7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7" s="273"/>
      <c r="H197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7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7" s="215">
        <f>COUNTIFS($H$6:H197,H197,$I$6:I197,I197)</f>
        <v>92</v>
      </c>
      <c r="K197" s="239"/>
      <c r="L197" s="238" t="str">
        <f>IF(COUNTIFS(jbp_bezci!C:C,2014,jbp_bezci!D:D,D197,jbp_bezci!E:E,E197)=1,"ano",IF(COUNTIFS(jbp_bezci!C:C,2014,jbp_bezci!D:D,D197,jbp_bezci!E:E,E197)=0,"ne","???"))</f>
        <v>ne</v>
      </c>
      <c r="M197" s="238" t="str">
        <f>Tabulka469131135[[#This Row],[m/ž]]</f>
        <v>-</v>
      </c>
      <c r="N197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97" s="238" t="str">
        <f>IF(Tabulka469131135[[#This Row],[2014*]]="ano",COUNTIF(Tabulka469131135[2014*],Tabulka469131135[[#This Row],[2014*]])-COUNTIF($L$6:L197,L197)+1,"-")</f>
        <v>-</v>
      </c>
      <c r="P197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Row],[2014*]])-COUNTIFS($H$6:H197,H197,$N$6:N197,N197,$L$6:L197,L197)+1,"-")</f>
        <v>-</v>
      </c>
    </row>
    <row r="198" spans="2:16" ht="12.75" x14ac:dyDescent="0.25">
      <c r="B198" s="107">
        <v>193</v>
      </c>
      <c r="C198" s="209"/>
      <c r="D198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8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8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8" s="273"/>
      <c r="H198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8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8" s="215">
        <f>COUNTIFS($H$6:H198,H198,$I$6:I198,I198)</f>
        <v>93</v>
      </c>
      <c r="K198" s="239"/>
      <c r="L198" s="238" t="str">
        <f>IF(COUNTIFS(jbp_bezci!C:C,2014,jbp_bezci!D:D,D198,jbp_bezci!E:E,E198)=1,"ano",IF(COUNTIFS(jbp_bezci!C:C,2014,jbp_bezci!D:D,D198,jbp_bezci!E:E,E198)=0,"ne","???"))</f>
        <v>ne</v>
      </c>
      <c r="M198" s="238" t="str">
        <f>Tabulka469131135[[#This Row],[m/ž]]</f>
        <v>-</v>
      </c>
      <c r="N198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98" s="238" t="str">
        <f>IF(Tabulka469131135[[#This Row],[2014*]]="ano",COUNTIF(Tabulka469131135[2014*],Tabulka469131135[[#This Row],[2014*]])-COUNTIF($L$6:L198,L198)+1,"-")</f>
        <v>-</v>
      </c>
      <c r="P198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Row],[2014*]])-COUNTIFS($H$6:H198,H198,$N$6:N198,N198,$L$6:L198,L198)+1,"-")</f>
        <v>-</v>
      </c>
    </row>
    <row r="199" spans="2:16" ht="12.75" x14ac:dyDescent="0.25">
      <c r="B199" s="107">
        <v>194</v>
      </c>
      <c r="C199" s="209"/>
      <c r="D199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9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9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9" s="273"/>
      <c r="H199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9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9" s="215">
        <f>COUNTIFS($H$6:H199,H199,$I$6:I199,I199)</f>
        <v>94</v>
      </c>
      <c r="K199" s="239"/>
      <c r="L199" s="238" t="str">
        <f>IF(COUNTIFS(jbp_bezci!C:C,2014,jbp_bezci!D:D,D199,jbp_bezci!E:E,E199)=1,"ano",IF(COUNTIFS(jbp_bezci!C:C,2014,jbp_bezci!D:D,D199,jbp_bezci!E:E,E199)=0,"ne","???"))</f>
        <v>ne</v>
      </c>
      <c r="M199" s="238" t="str">
        <f>Tabulka469131135[[#This Row],[m/ž]]</f>
        <v>-</v>
      </c>
      <c r="N199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199" s="238" t="str">
        <f>IF(Tabulka469131135[[#This Row],[2014*]]="ano",COUNTIF(Tabulka469131135[2014*],Tabulka469131135[[#This Row],[2014*]])-COUNTIF($L$6:L199,L199)+1,"-")</f>
        <v>-</v>
      </c>
      <c r="P199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Row],[2014*]])-COUNTIFS($H$6:H199,H199,$N$6:N199,N199,$L$6:L199,L199)+1,"-")</f>
        <v>-</v>
      </c>
    </row>
    <row r="200" spans="2:16" ht="12.75" x14ac:dyDescent="0.25">
      <c r="B200" s="107">
        <v>195</v>
      </c>
      <c r="C200" s="209"/>
      <c r="D200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0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0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0" s="273"/>
      <c r="H200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0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0" s="215">
        <f>COUNTIFS($H$6:H200,H200,$I$6:I200,I200)</f>
        <v>95</v>
      </c>
      <c r="K200" s="239"/>
      <c r="L200" s="238" t="str">
        <f>IF(COUNTIFS(jbp_bezci!C:C,2014,jbp_bezci!D:D,D200,jbp_bezci!E:E,E200)=1,"ano",IF(COUNTIFS(jbp_bezci!C:C,2014,jbp_bezci!D:D,D200,jbp_bezci!E:E,E200)=0,"ne","???"))</f>
        <v>ne</v>
      </c>
      <c r="M200" s="238" t="str">
        <f>Tabulka469131135[[#This Row],[m/ž]]</f>
        <v>-</v>
      </c>
      <c r="N200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200" s="238" t="str">
        <f>IF(Tabulka469131135[[#This Row],[2014*]]="ano",COUNTIF(Tabulka469131135[2014*],Tabulka469131135[[#This Row],[2014*]])-COUNTIF($L$6:L200,L200)+1,"-")</f>
        <v>-</v>
      </c>
      <c r="P200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Row],[2014*]])-COUNTIFS($H$6:H200,H200,$N$6:N200,N200,$L$6:L200,L200)+1,"-")</f>
        <v>-</v>
      </c>
    </row>
    <row r="201" spans="2:16" ht="12.75" x14ac:dyDescent="0.25">
      <c r="B201" s="107">
        <v>196</v>
      </c>
      <c r="C201" s="209"/>
      <c r="D201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1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1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1" s="273"/>
      <c r="H201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1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1" s="215">
        <f>COUNTIFS($H$6:H201,H201,$I$6:I201,I201)</f>
        <v>96</v>
      </c>
      <c r="K201" s="239"/>
      <c r="L201" s="238" t="str">
        <f>IF(COUNTIFS(jbp_bezci!C:C,2014,jbp_bezci!D:D,D201,jbp_bezci!E:E,E201)=1,"ano",IF(COUNTIFS(jbp_bezci!C:C,2014,jbp_bezci!D:D,D201,jbp_bezci!E:E,E201)=0,"ne","???"))</f>
        <v>ne</v>
      </c>
      <c r="M201" s="238" t="str">
        <f>Tabulka469131135[[#This Row],[m/ž]]</f>
        <v>-</v>
      </c>
      <c r="N201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201" s="238" t="str">
        <f>IF(Tabulka469131135[[#This Row],[2014*]]="ano",COUNTIF(Tabulka469131135[2014*],Tabulka469131135[[#This Row],[2014*]])-COUNTIF($L$6:L201,L201)+1,"-")</f>
        <v>-</v>
      </c>
      <c r="P201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Row],[2014*]])-COUNTIFS($H$6:H201,H201,$N$6:N201,N201,$L$6:L201,L201)+1,"-")</f>
        <v>-</v>
      </c>
    </row>
    <row r="202" spans="2:16" ht="12.75" x14ac:dyDescent="0.25">
      <c r="B202" s="107">
        <v>197</v>
      </c>
      <c r="C202" s="209"/>
      <c r="D202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2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2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2" s="273"/>
      <c r="H202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2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2" s="215">
        <f>COUNTIFS($H$6:H202,H202,$I$6:I202,I202)</f>
        <v>97</v>
      </c>
      <c r="K202" s="239"/>
      <c r="L202" s="238" t="str">
        <f>IF(COUNTIFS(jbp_bezci!C:C,2014,jbp_bezci!D:D,D202,jbp_bezci!E:E,E202)=1,"ano",IF(COUNTIFS(jbp_bezci!C:C,2014,jbp_bezci!D:D,D202,jbp_bezci!E:E,E202)=0,"ne","???"))</f>
        <v>ne</v>
      </c>
      <c r="M202" s="238" t="str">
        <f>Tabulka469131135[[#This Row],[m/ž]]</f>
        <v>-</v>
      </c>
      <c r="N202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202" s="238" t="str">
        <f>IF(Tabulka469131135[[#This Row],[2014*]]="ano",COUNTIF(Tabulka469131135[2014*],Tabulka469131135[[#This Row],[2014*]])-COUNTIF($L$6:L202,L202)+1,"-")</f>
        <v>-</v>
      </c>
      <c r="P202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Row],[2014*]])-COUNTIFS($H$6:H202,H202,$N$6:N202,N202,$L$6:L202,L202)+1,"-")</f>
        <v>-</v>
      </c>
    </row>
    <row r="203" spans="2:16" ht="12.75" x14ac:dyDescent="0.25">
      <c r="B203" s="107">
        <v>198</v>
      </c>
      <c r="C203" s="209"/>
      <c r="D203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3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3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3" s="273"/>
      <c r="H203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3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3" s="215">
        <f>COUNTIFS($H$6:H203,H203,$I$6:I203,I203)</f>
        <v>98</v>
      </c>
      <c r="K203" s="239"/>
      <c r="L203" s="238" t="str">
        <f>IF(COUNTIFS(jbp_bezci!C:C,2014,jbp_bezci!D:D,D203,jbp_bezci!E:E,E203)=1,"ano",IF(COUNTIFS(jbp_bezci!C:C,2014,jbp_bezci!D:D,D203,jbp_bezci!E:E,E203)=0,"ne","???"))</f>
        <v>ne</v>
      </c>
      <c r="M203" s="238" t="str">
        <f>Tabulka469131135[[#This Row],[m/ž]]</f>
        <v>-</v>
      </c>
      <c r="N203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203" s="238" t="str">
        <f>IF(Tabulka469131135[[#This Row],[2014*]]="ano",COUNTIF(Tabulka469131135[2014*],Tabulka469131135[[#This Row],[2014*]])-COUNTIF($L$6:L203,L203)+1,"-")</f>
        <v>-</v>
      </c>
      <c r="P203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Row],[2014*]])-COUNTIFS($H$6:H203,H203,$N$6:N203,N203,$L$6:L203,L203)+1,"-")</f>
        <v>-</v>
      </c>
    </row>
    <row r="204" spans="2:16" ht="12.75" x14ac:dyDescent="0.25">
      <c r="B204" s="107">
        <v>199</v>
      </c>
      <c r="C204" s="209"/>
      <c r="D204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4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4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4" s="273"/>
      <c r="H204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4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4" s="215">
        <f>COUNTIFS($H$6:H204,H204,$I$6:I204,I204)</f>
        <v>99</v>
      </c>
      <c r="K204" s="239"/>
      <c r="L204" s="238" t="str">
        <f>IF(COUNTIFS(jbp_bezci!C:C,2014,jbp_bezci!D:D,D204,jbp_bezci!E:E,E204)=1,"ano",IF(COUNTIFS(jbp_bezci!C:C,2014,jbp_bezci!D:D,D204,jbp_bezci!E:E,E204)=0,"ne","???"))</f>
        <v>ne</v>
      </c>
      <c r="M204" s="238" t="str">
        <f>Tabulka469131135[[#This Row],[m/ž]]</f>
        <v>-</v>
      </c>
      <c r="N204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204" s="238" t="str">
        <f>IF(Tabulka469131135[[#This Row],[2014*]]="ano",COUNTIF(Tabulka469131135[2014*],Tabulka469131135[[#This Row],[2014*]])-COUNTIF($L$6:L204,L204)+1,"-")</f>
        <v>-</v>
      </c>
      <c r="P204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Row],[2014*]])-COUNTIFS($H$6:H204,H204,$N$6:N204,N204,$L$6:L204,L204)+1,"-")</f>
        <v>-</v>
      </c>
    </row>
    <row r="205" spans="2:16" ht="12.75" x14ac:dyDescent="0.25">
      <c r="B205" s="107">
        <v>200</v>
      </c>
      <c r="C205" s="209"/>
      <c r="D205" s="64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5" s="3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5" s="67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5" s="273"/>
      <c r="H205" s="2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5" s="2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5" s="215">
        <f>COUNTIFS($H$6:H205,H205,$I$6:I205,I205)</f>
        <v>100</v>
      </c>
      <c r="K205" s="240"/>
      <c r="L205" s="238" t="str">
        <f>IF(COUNTIFS(jbp_bezci!C:C,2014,jbp_bezci!D:D,D205,jbp_bezci!E:E,E205)=1,"ano",IF(COUNTIFS(jbp_bezci!C:C,2014,jbp_bezci!D:D,D205,jbp_bezci!E:E,E205)=0,"ne","???"))</f>
        <v>ne</v>
      </c>
      <c r="M205" s="238" t="str">
        <f>Tabulka469131135[[#This Row],[m/ž]]</f>
        <v>-</v>
      </c>
      <c r="N205" s="238" t="str">
        <f>IF(Tabulka469131135[[#This Row],[příjmení a jméno]]="-","-",VLOOKUP(CONCATENATE($G$2,"::",$B$3,"::",Tabulka469131135[[#This Row],[m/ž]],"::",$G$2-Tabulka469131135[[#This Row],[roč_nar]]),kategorie[],9,0))</f>
        <v>-</v>
      </c>
      <c r="O205" s="238" t="str">
        <f>IF(Tabulka469131135[[#This Row],[2014*]]="ano",COUNTIF(Tabulka469131135[2014*],Tabulka469131135[[#This Row],[2014*]])-COUNTIF($L$6:L205,L205)+1,"-")</f>
        <v>-</v>
      </c>
      <c r="P205" s="238" t="str">
        <f>IF(Tabulka469131135[[#This Row],[2014*]]="ano",COUNTIFS(Tabulka469131135[m/ž],Tabulka469131135[[#This Row],[m/ž]],Tabulka469131135[kat*],Tabulka469131135[[#This Row],[kat*]],Tabulka469131135[2014*],Tabulka469131135[[#This Row],[2014*]])-COUNTIFS($H$6:H205,H205,$N$6:N205,N205,$L$6:L205,L205)+1,"-")</f>
        <v>-</v>
      </c>
    </row>
  </sheetData>
  <sheetProtection password="C7B2" sheet="1" objects="1" scenarios="1" sort="0" autoFilter="0"/>
  <mergeCells count="1">
    <mergeCell ref="E3:F3"/>
  </mergeCells>
  <conditionalFormatting sqref="J6:M205">
    <cfRule type="expression" dxfId="56" priority="3">
      <formula>I6="-"</formula>
    </cfRule>
  </conditionalFormatting>
  <conditionalFormatting sqref="C6:C205">
    <cfRule type="expression" dxfId="55" priority="2">
      <formula>COUNTIF($C$6:$C$205,C6)&gt;1</formula>
    </cfRule>
  </conditionalFormatting>
  <conditionalFormatting sqref="O6:O205">
    <cfRule type="expression" dxfId="54" priority="99">
      <formula>L6="-"</formula>
    </cfRule>
  </conditionalFormatting>
  <conditionalFormatting sqref="N6:N205">
    <cfRule type="expression" dxfId="53" priority="101">
      <formula>#REF!="-"</formula>
    </cfRule>
  </conditionalFormatting>
  <pageMargins left="0" right="0" top="0" bottom="0" header="0.27559055118110237" footer="0"/>
  <pageSetup paperSize="9" fitToHeight="0" orientation="portrait" r:id="rId1"/>
  <headerFooter>
    <oddHeader xml:space="preserve">&amp;C                                   &amp;G&amp;R&amp;G     </oddHeader>
    <oddFooter>&amp;R&amp;10&amp;P / &amp;N</oddFooter>
  </headerFooter>
  <legacyDrawingHF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R65"/>
  <sheetViews>
    <sheetView showGridLines="0" showRowColHeaders="0" workbookViewId="0">
      <selection activeCell="B5" sqref="B5"/>
    </sheetView>
  </sheetViews>
  <sheetFormatPr defaultColWidth="0" defaultRowHeight="11.25" x14ac:dyDescent="0.2"/>
  <cols>
    <col min="1" max="1" width="2.7109375" style="25" customWidth="1"/>
    <col min="2" max="2" width="4.7109375" style="25" customWidth="1"/>
    <col min="3" max="3" width="5.42578125" style="25" bestFit="1" customWidth="1"/>
    <col min="4" max="4" width="13.7109375" style="25" bestFit="1" customWidth="1"/>
    <col min="5" max="5" width="6" style="68" bestFit="1" customWidth="1"/>
    <col min="6" max="6" width="20.7109375" style="25" customWidth="1"/>
    <col min="7" max="7" width="10.85546875" style="25" bestFit="1" customWidth="1"/>
    <col min="8" max="8" width="3.5703125" style="25" bestFit="1" customWidth="1"/>
    <col min="9" max="9" width="3" style="25" bestFit="1" customWidth="1"/>
    <col min="10" max="10" width="7.7109375" style="25" customWidth="1"/>
    <col min="11" max="11" width="23.7109375" style="25" customWidth="1"/>
    <col min="12" max="12" width="9.140625" style="25" customWidth="1"/>
    <col min="13" max="18" width="0" style="25" hidden="1" customWidth="1"/>
    <col min="19" max="16384" width="9.140625" style="25" hidden="1"/>
  </cols>
  <sheetData>
    <row r="1" spans="2:11" x14ac:dyDescent="0.25">
      <c r="E1" s="25"/>
    </row>
    <row r="2" spans="2:11" s="57" customFormat="1" ht="18.75" x14ac:dyDescent="0.25">
      <c r="B2" s="206" t="s">
        <v>965</v>
      </c>
      <c r="C2" s="58"/>
      <c r="D2" s="58"/>
      <c r="E2" s="58"/>
      <c r="F2" s="58"/>
      <c r="G2" s="217">
        <f>ÚVOD!rok</f>
        <v>2014</v>
      </c>
    </row>
    <row r="3" spans="2:11" s="70" customFormat="1" ht="15.75" x14ac:dyDescent="0.25">
      <c r="B3" s="216" t="s">
        <v>1026</v>
      </c>
      <c r="C3" s="69"/>
      <c r="E3" s="272">
        <v>4.8</v>
      </c>
      <c r="F3" s="272"/>
    </row>
    <row r="4" spans="2:11" x14ac:dyDescent="0.25">
      <c r="C4" s="74"/>
      <c r="D4" s="65">
        <v>5</v>
      </c>
      <c r="E4" s="65">
        <v>6</v>
      </c>
      <c r="F4" s="65">
        <v>7</v>
      </c>
      <c r="G4" s="74"/>
      <c r="H4" s="65">
        <v>8</v>
      </c>
      <c r="I4" s="65">
        <v>9</v>
      </c>
    </row>
    <row r="5" spans="2:11" x14ac:dyDescent="0.25">
      <c r="B5" s="31" t="s">
        <v>403</v>
      </c>
      <c r="C5" s="31" t="s">
        <v>285</v>
      </c>
      <c r="D5" s="29" t="s">
        <v>961</v>
      </c>
      <c r="E5" s="31" t="s">
        <v>590</v>
      </c>
      <c r="F5" s="29" t="s">
        <v>84</v>
      </c>
      <c r="G5" s="31" t="s">
        <v>294</v>
      </c>
      <c r="H5" s="31" t="s">
        <v>83</v>
      </c>
      <c r="I5" s="31" t="s">
        <v>291</v>
      </c>
      <c r="J5" s="214" t="s">
        <v>593</v>
      </c>
      <c r="K5" s="214"/>
    </row>
    <row r="6" spans="2:11" ht="12.75" x14ac:dyDescent="0.25">
      <c r="B6" s="107">
        <v>1</v>
      </c>
      <c r="C6" s="209">
        <v>20</v>
      </c>
      <c r="D6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Budil Roman</v>
      </c>
      <c r="E6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1997</v>
      </c>
      <c r="F6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Atletika Písek</v>
      </c>
      <c r="G6" s="273">
        <v>1.1188657407407409E-2</v>
      </c>
      <c r="H6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6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" s="215">
        <f>COUNTIFS($H$6:H6,H6,$I$6:I6,I6)</f>
        <v>1</v>
      </c>
      <c r="K6" s="215"/>
    </row>
    <row r="7" spans="2:11" ht="12.75" x14ac:dyDescent="0.25">
      <c r="B7" s="107">
        <v>2</v>
      </c>
      <c r="C7" s="209">
        <v>19</v>
      </c>
      <c r="D7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Průcha Josef</v>
      </c>
      <c r="E7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1998</v>
      </c>
      <c r="F7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Sokol České Budějovice</v>
      </c>
      <c r="G7" s="273">
        <v>1.2267361111111111E-2</v>
      </c>
      <c r="H7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7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7" s="215">
        <f>COUNTIFS($H$6:H7,H7,$I$6:I7,I7)</f>
        <v>2</v>
      </c>
      <c r="K7" s="215"/>
    </row>
    <row r="8" spans="2:11" ht="12.75" x14ac:dyDescent="0.25">
      <c r="B8" s="107">
        <v>3</v>
      </c>
      <c r="C8" s="209">
        <v>31</v>
      </c>
      <c r="D8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Sládek Tomáš</v>
      </c>
      <c r="E8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1990</v>
      </c>
      <c r="F8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Hospoda Dolní Dvořiště</v>
      </c>
      <c r="G8" s="273">
        <v>1.2378472222222221E-2</v>
      </c>
      <c r="H8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8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8" s="215">
        <f>COUNTIFS($H$6:H8,H8,$I$6:I8,I8)</f>
        <v>3</v>
      </c>
      <c r="K8" s="215"/>
    </row>
    <row r="9" spans="2:11" ht="12.75" x14ac:dyDescent="0.25">
      <c r="B9" s="107">
        <v>4</v>
      </c>
      <c r="C9" s="209">
        <v>36</v>
      </c>
      <c r="D9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Szábo Miloš</v>
      </c>
      <c r="E9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1981</v>
      </c>
      <c r="F9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Symbio + Cannondale Cycling</v>
      </c>
      <c r="G9" s="273">
        <v>1.2435185185185186E-2</v>
      </c>
      <c r="H9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9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9" s="215">
        <f>COUNTIFS($H$6:H9,H9,$I$6:I9,I9)</f>
        <v>4</v>
      </c>
      <c r="K9" s="215"/>
    </row>
    <row r="10" spans="2:11" ht="12.75" x14ac:dyDescent="0.25">
      <c r="B10" s="107">
        <v>5</v>
      </c>
      <c r="C10" s="209">
        <v>38</v>
      </c>
      <c r="D10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Krov Martin</v>
      </c>
      <c r="E10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1995</v>
      </c>
      <c r="F10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Staré Hodějovice</v>
      </c>
      <c r="G10" s="273">
        <v>1.3103009259259259E-2</v>
      </c>
      <c r="H10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0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0" s="215">
        <f>COUNTIFS($H$6:H10,H10,$I$6:I10,I10)</f>
        <v>5</v>
      </c>
      <c r="K10" s="215"/>
    </row>
    <row r="11" spans="2:11" ht="12.75" x14ac:dyDescent="0.25">
      <c r="B11" s="107">
        <v>6</v>
      </c>
      <c r="C11" s="209">
        <v>12</v>
      </c>
      <c r="D11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Kozlík Ladislav</v>
      </c>
      <c r="E11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1996</v>
      </c>
      <c r="F11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SK Čtyři Dvory České Budějovice</v>
      </c>
      <c r="G11" s="273">
        <v>1.3355324074074073E-2</v>
      </c>
      <c r="H11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1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1" s="215">
        <f>COUNTIFS($H$6:H11,H11,$I$6:I11,I11)</f>
        <v>6</v>
      </c>
      <c r="K11" s="215"/>
    </row>
    <row r="12" spans="2:11" ht="12.75" x14ac:dyDescent="0.25">
      <c r="B12" s="107">
        <v>7</v>
      </c>
      <c r="C12" s="209">
        <v>29</v>
      </c>
      <c r="D12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Matějček Antonín</v>
      </c>
      <c r="E12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1962</v>
      </c>
      <c r="F12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Chalupa Jenín</v>
      </c>
      <c r="G12" s="273">
        <v>1.3356481481481483E-2</v>
      </c>
      <c r="H12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2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2" s="215">
        <f>COUNTIFS($H$6:H12,H12,$I$6:I12,I12)</f>
        <v>7</v>
      </c>
      <c r="K12" s="215"/>
    </row>
    <row r="13" spans="2:11" ht="12.75" x14ac:dyDescent="0.25">
      <c r="B13" s="107">
        <v>8</v>
      </c>
      <c r="C13" s="209">
        <v>21</v>
      </c>
      <c r="D13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Srch Jiří</v>
      </c>
      <c r="E13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1998</v>
      </c>
      <c r="F13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ŠuTri Prachatice</v>
      </c>
      <c r="G13" s="273">
        <v>1.3592592592592594E-2</v>
      </c>
      <c r="H13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3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3" s="215">
        <f>COUNTIFS($H$6:H13,H13,$I$6:I13,I13)</f>
        <v>8</v>
      </c>
      <c r="K13" s="215"/>
    </row>
    <row r="14" spans="2:11" ht="12.75" x14ac:dyDescent="0.25">
      <c r="B14" s="107">
        <v>9</v>
      </c>
      <c r="C14" s="209">
        <v>27</v>
      </c>
      <c r="D14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Čutka Václav</v>
      </c>
      <c r="E14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1971</v>
      </c>
      <c r="F14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Bomba k tyči</v>
      </c>
      <c r="G14" s="273">
        <v>1.375E-2</v>
      </c>
      <c r="H14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4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4" s="215">
        <f>COUNTIFS($H$6:H14,H14,$I$6:I14,I14)</f>
        <v>9</v>
      </c>
      <c r="K14" s="215"/>
    </row>
    <row r="15" spans="2:11" ht="12.75" x14ac:dyDescent="0.25">
      <c r="B15" s="107">
        <v>10</v>
      </c>
      <c r="C15" s="209">
        <v>30</v>
      </c>
      <c r="D15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Ballák Antonín</v>
      </c>
      <c r="E15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1994</v>
      </c>
      <c r="F15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Kaplice</v>
      </c>
      <c r="G15" s="273">
        <v>1.4060185185185184E-2</v>
      </c>
      <c r="H15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5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5" s="215">
        <f>COUNTIFS($H$6:H15,H15,$I$6:I15,I15)</f>
        <v>10</v>
      </c>
      <c r="K15" s="215"/>
    </row>
    <row r="16" spans="2:11" ht="12.75" x14ac:dyDescent="0.25">
      <c r="B16" s="107">
        <v>11</v>
      </c>
      <c r="C16" s="209">
        <v>7</v>
      </c>
      <c r="D16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Chýna Radek</v>
      </c>
      <c r="E16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1992</v>
      </c>
      <c r="F16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Bomba k tyči</v>
      </c>
      <c r="G16" s="273">
        <v>1.4063657407407407E-2</v>
      </c>
      <c r="H16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6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6" s="215">
        <f>COUNTIFS($H$6:H16,H16,$I$6:I16,I16)</f>
        <v>11</v>
      </c>
      <c r="K16" s="215"/>
    </row>
    <row r="17" spans="2:11" ht="12.75" x14ac:dyDescent="0.25">
      <c r="B17" s="107">
        <v>12</v>
      </c>
      <c r="C17" s="209">
        <v>22</v>
      </c>
      <c r="D17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Mikšl Miroslav</v>
      </c>
      <c r="E17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1999</v>
      </c>
      <c r="F17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Slavia České Budějovice</v>
      </c>
      <c r="G17" s="273">
        <v>1.4789351851851852E-2</v>
      </c>
      <c r="H17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7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7" s="215">
        <f>COUNTIFS($H$6:H17,H17,$I$6:I17,I17)</f>
        <v>12</v>
      </c>
      <c r="K17" s="215"/>
    </row>
    <row r="18" spans="2:11" ht="12.75" x14ac:dyDescent="0.25">
      <c r="B18" s="107">
        <v>13</v>
      </c>
      <c r="C18" s="209">
        <v>16</v>
      </c>
      <c r="D18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Tvrzová Veronika</v>
      </c>
      <c r="E18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1999</v>
      </c>
      <c r="F18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Sokol České Budějovice</v>
      </c>
      <c r="G18" s="273">
        <v>1.5100694444444444E-2</v>
      </c>
      <c r="H18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18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8" s="215">
        <f>COUNTIFS($H$6:H18,H18,$I$6:I18,I18)</f>
        <v>1</v>
      </c>
      <c r="K18" s="215"/>
    </row>
    <row r="19" spans="2:11" ht="12.75" x14ac:dyDescent="0.25">
      <c r="B19" s="107">
        <v>14</v>
      </c>
      <c r="C19" s="209">
        <v>11</v>
      </c>
      <c r="D19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Stejskal Pavel</v>
      </c>
      <c r="E19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1974</v>
      </c>
      <c r="F19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SK Čtyři Dvory České Budějovice</v>
      </c>
      <c r="G19" s="273">
        <v>1.5487268518518518E-2</v>
      </c>
      <c r="H19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9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9" s="215">
        <f>COUNTIFS($H$6:H19,H19,$I$6:I19,I19)</f>
        <v>13</v>
      </c>
      <c r="K19" s="215"/>
    </row>
    <row r="20" spans="2:11" ht="12.75" x14ac:dyDescent="0.25">
      <c r="B20" s="107">
        <v>15</v>
      </c>
      <c r="C20" s="209">
        <v>10</v>
      </c>
      <c r="D20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Stejskal Filip</v>
      </c>
      <c r="E20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2003</v>
      </c>
      <c r="F20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SK Čtyři Dvory České Budějovice</v>
      </c>
      <c r="G20" s="273">
        <v>1.5493055555555553E-2</v>
      </c>
      <c r="H20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0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0" s="215">
        <f>COUNTIFS($H$6:H20,H20,$I$6:I20,I20)</f>
        <v>14</v>
      </c>
      <c r="K20" s="215"/>
    </row>
    <row r="21" spans="2:11" ht="12.75" x14ac:dyDescent="0.25">
      <c r="B21" s="108">
        <v>16</v>
      </c>
      <c r="C21" s="210">
        <v>39</v>
      </c>
      <c r="D21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Rybka Lukáš</v>
      </c>
      <c r="E21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1999</v>
      </c>
      <c r="F21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Srubec</v>
      </c>
      <c r="G21" s="274">
        <v>1.5719907407407408E-2</v>
      </c>
      <c r="H21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1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1" s="215">
        <f>COUNTIFS($H$6:H21,H21,$I$6:I21,I21)</f>
        <v>15</v>
      </c>
      <c r="K21" s="215"/>
    </row>
    <row r="22" spans="2:11" ht="12.75" x14ac:dyDescent="0.25">
      <c r="B22" s="108">
        <v>17</v>
      </c>
      <c r="C22" s="210">
        <v>13</v>
      </c>
      <c r="D22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Kopačková Kateřina</v>
      </c>
      <c r="E22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2001</v>
      </c>
      <c r="F22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Sokol České Budějovice</v>
      </c>
      <c r="G22" s="274">
        <v>1.5922453703703706E-2</v>
      </c>
      <c r="H22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22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2" s="215">
        <f>COUNTIFS($H$6:H22,H22,$I$6:I22,I22)</f>
        <v>2</v>
      </c>
      <c r="K22" s="215"/>
    </row>
    <row r="23" spans="2:11" ht="12.75" x14ac:dyDescent="0.25">
      <c r="B23" s="108">
        <v>18</v>
      </c>
      <c r="C23" s="210">
        <v>9</v>
      </c>
      <c r="D23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Korejtko Vladislav</v>
      </c>
      <c r="E23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1996</v>
      </c>
      <c r="F23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Obec Bujanov</v>
      </c>
      <c r="G23" s="274">
        <v>1.5938657407407408E-2</v>
      </c>
      <c r="H23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3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3" s="215">
        <f>COUNTIFS($H$6:H23,H23,$I$6:I23,I23)</f>
        <v>16</v>
      </c>
      <c r="K23" s="215"/>
    </row>
    <row r="24" spans="2:11" ht="12.75" x14ac:dyDescent="0.25">
      <c r="B24" s="108">
        <v>19</v>
      </c>
      <c r="C24" s="210">
        <v>40</v>
      </c>
      <c r="D24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Menšík Jan</v>
      </c>
      <c r="E24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2003</v>
      </c>
      <c r="F24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ZŠ Fantova Kaplice</v>
      </c>
      <c r="G24" s="274">
        <v>1.7075231481481483E-2</v>
      </c>
      <c r="H24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4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4" s="215">
        <f>COUNTIFS($H$6:H24,H24,$I$6:I24,I24)</f>
        <v>17</v>
      </c>
      <c r="K24" s="215"/>
    </row>
    <row r="25" spans="2:11" ht="12.75" x14ac:dyDescent="0.25">
      <c r="B25" s="108">
        <v>20</v>
      </c>
      <c r="C25" s="210">
        <v>26</v>
      </c>
      <c r="D25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Kozák David</v>
      </c>
      <c r="E25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1975</v>
      </c>
      <c r="F25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Český Krumlov</v>
      </c>
      <c r="G25" s="274">
        <v>1.7172453703703704E-2</v>
      </c>
      <c r="H25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5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5" s="215">
        <f>COUNTIFS($H$6:H25,H25,$I$6:I25,I25)</f>
        <v>18</v>
      </c>
      <c r="K25" s="215"/>
    </row>
    <row r="26" spans="2:11" ht="12.75" x14ac:dyDescent="0.25">
      <c r="B26" s="108">
        <v>21</v>
      </c>
      <c r="C26" s="210">
        <v>34</v>
      </c>
      <c r="D26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Adámková Dana</v>
      </c>
      <c r="E26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1980</v>
      </c>
      <c r="F26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Vlkov</v>
      </c>
      <c r="G26" s="274">
        <v>1.720949074074074E-2</v>
      </c>
      <c r="H26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26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6" s="215">
        <f>COUNTIFS($H$6:H26,H26,$I$6:I26,I26)</f>
        <v>3</v>
      </c>
      <c r="K26" s="215"/>
    </row>
    <row r="27" spans="2:11" ht="12.75" x14ac:dyDescent="0.25">
      <c r="B27" s="108">
        <v>22</v>
      </c>
      <c r="C27" s="210">
        <v>15</v>
      </c>
      <c r="D27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Vojtová Eva</v>
      </c>
      <c r="E27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1977</v>
      </c>
      <c r="F27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Zahájí</v>
      </c>
      <c r="G27" s="274">
        <v>1.7717592592592594E-2</v>
      </c>
      <c r="H27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27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7" s="215">
        <f>COUNTIFS($H$6:H27,H27,$I$6:I27,I27)</f>
        <v>4</v>
      </c>
      <c r="K27" s="215"/>
    </row>
    <row r="28" spans="2:11" ht="12.75" x14ac:dyDescent="0.25">
      <c r="B28" s="108">
        <v>23</v>
      </c>
      <c r="C28" s="210">
        <v>35</v>
      </c>
      <c r="D28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Čermák Jan</v>
      </c>
      <c r="E28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1987</v>
      </c>
      <c r="F28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Český Krumlov</v>
      </c>
      <c r="G28" s="274">
        <v>1.8081018518518517E-2</v>
      </c>
      <c r="H28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8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8" s="215">
        <f>COUNTIFS($H$6:H28,H28,$I$6:I28,I28)</f>
        <v>19</v>
      </c>
      <c r="K28" s="215"/>
    </row>
    <row r="29" spans="2:11" ht="12.75" x14ac:dyDescent="0.25">
      <c r="B29" s="108">
        <v>24</v>
      </c>
      <c r="C29" s="210">
        <v>8</v>
      </c>
      <c r="D29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Staněk Martin</v>
      </c>
      <c r="E29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1989</v>
      </c>
      <c r="F29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Obec Bujanov</v>
      </c>
      <c r="G29" s="274">
        <v>1.8309027777777775E-2</v>
      </c>
      <c r="H29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9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9" s="215">
        <f>COUNTIFS($H$6:H29,H29,$I$6:I29,I29)</f>
        <v>20</v>
      </c>
      <c r="K29" s="215"/>
    </row>
    <row r="30" spans="2:11" ht="12.75" x14ac:dyDescent="0.25">
      <c r="B30" s="108">
        <v>25</v>
      </c>
      <c r="C30" s="210">
        <v>28</v>
      </c>
      <c r="D30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Papoušek Petr</v>
      </c>
      <c r="E30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1994</v>
      </c>
      <c r="F30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Bomba k tyči</v>
      </c>
      <c r="G30" s="274">
        <v>1.9153935185185187E-2</v>
      </c>
      <c r="H30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30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0" s="215">
        <f>COUNTIFS($H$6:H30,H30,$I$6:I30,I30)</f>
        <v>21</v>
      </c>
      <c r="K30" s="215"/>
    </row>
    <row r="31" spans="2:11" ht="12.75" x14ac:dyDescent="0.25">
      <c r="B31" s="192">
        <v>26</v>
      </c>
      <c r="C31" s="210">
        <v>14</v>
      </c>
      <c r="D31" s="19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Vávrová Gabriela</v>
      </c>
      <c r="E31" s="195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1992</v>
      </c>
      <c r="F31" s="196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Fitness 14</v>
      </c>
      <c r="G31" s="275">
        <v>1.9158564814814816E-2</v>
      </c>
      <c r="H31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31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1" s="215">
        <f>COUNTIFS($H$6:H31,H31,$I$6:I31,I31)</f>
        <v>5</v>
      </c>
      <c r="K31" s="215"/>
    </row>
    <row r="32" spans="2:11" ht="12.75" x14ac:dyDescent="0.25">
      <c r="B32" s="192">
        <v>27</v>
      </c>
      <c r="C32" s="211">
        <v>18</v>
      </c>
      <c r="D32" s="19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Koreš Tomáš</v>
      </c>
      <c r="E32" s="195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2002</v>
      </c>
      <c r="F32" s="196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ZŠ Bujanov</v>
      </c>
      <c r="G32" s="275">
        <v>2.0369212962962964E-2</v>
      </c>
      <c r="H32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32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2" s="215">
        <f>COUNTIFS($H$6:H32,H32,$I$6:I32,I32)</f>
        <v>22</v>
      </c>
      <c r="K32" s="215"/>
    </row>
    <row r="33" spans="2:11" ht="12.75" x14ac:dyDescent="0.25">
      <c r="B33" s="192">
        <v>28</v>
      </c>
      <c r="C33" s="211">
        <v>24</v>
      </c>
      <c r="D33" s="19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Charvátová Milli</v>
      </c>
      <c r="E33" s="195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1979</v>
      </c>
      <c r="F33" s="196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Český Krumlov</v>
      </c>
      <c r="G33" s="275">
        <v>1.9743055555555555E-2</v>
      </c>
      <c r="H33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33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3" s="215">
        <f>COUNTIFS($H$6:H33,H33,$I$6:I33,I33)</f>
        <v>6</v>
      </c>
      <c r="K33" s="215"/>
    </row>
    <row r="34" spans="2:11" ht="12.75" x14ac:dyDescent="0.25">
      <c r="B34" s="192">
        <v>29</v>
      </c>
      <c r="C34" s="211">
        <v>33</v>
      </c>
      <c r="D34" s="19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Malátová Gabriela</v>
      </c>
      <c r="E34" s="195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1977</v>
      </c>
      <c r="F34" s="196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Boršovský běžecký klub</v>
      </c>
      <c r="G34" s="275">
        <v>2.0386574074074074E-2</v>
      </c>
      <c r="H34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34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4" s="215">
        <f>COUNTIFS($H$6:H34,H34,$I$6:I34,I34)</f>
        <v>7</v>
      </c>
      <c r="K34" s="215"/>
    </row>
    <row r="35" spans="2:11" ht="12.75" x14ac:dyDescent="0.25">
      <c r="B35" s="192">
        <v>30</v>
      </c>
      <c r="C35" s="211">
        <v>32</v>
      </c>
      <c r="D35" s="19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Neubauerová Martina</v>
      </c>
      <c r="E35" s="195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1974</v>
      </c>
      <c r="F35" s="196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Boršovský běžecký klub</v>
      </c>
      <c r="G35" s="275">
        <v>2.0515046296296299E-2</v>
      </c>
      <c r="H35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35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5" s="215">
        <f>COUNTIFS($H$6:H35,H35,$I$6:I35,I35)</f>
        <v>8</v>
      </c>
      <c r="K35" s="215"/>
    </row>
    <row r="36" spans="2:11" ht="12.75" x14ac:dyDescent="0.25">
      <c r="B36" s="192">
        <v>31</v>
      </c>
      <c r="C36" s="211">
        <v>23</v>
      </c>
      <c r="D36" s="19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Zoubková Eva</v>
      </c>
      <c r="E36" s="195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1976</v>
      </c>
      <c r="F36" s="196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České Budějovice</v>
      </c>
      <c r="G36" s="275">
        <v>2.123726851851852E-2</v>
      </c>
      <c r="H36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36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6" s="215">
        <f>COUNTIFS($H$6:H36,H36,$I$6:I36,I36)</f>
        <v>9</v>
      </c>
      <c r="K36" s="215"/>
    </row>
    <row r="37" spans="2:11" ht="12.75" x14ac:dyDescent="0.25">
      <c r="B37" s="192">
        <v>32</v>
      </c>
      <c r="C37" s="211">
        <v>17</v>
      </c>
      <c r="D37" s="19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Gazda Maxmilián</v>
      </c>
      <c r="E37" s="195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2002</v>
      </c>
      <c r="F37" s="196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Obec Bujanov</v>
      </c>
      <c r="G37" s="275">
        <v>2.1501157407407406E-2</v>
      </c>
      <c r="H37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37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7" s="215">
        <f>COUNTIFS($H$6:H37,H37,$I$6:I37,I37)</f>
        <v>23</v>
      </c>
      <c r="K37" s="215"/>
    </row>
    <row r="38" spans="2:11" ht="12.75" x14ac:dyDescent="0.25">
      <c r="B38" s="192">
        <v>33</v>
      </c>
      <c r="C38" s="211">
        <v>5</v>
      </c>
      <c r="D38" s="19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Německá Klára</v>
      </c>
      <c r="E38" s="195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1994</v>
      </c>
      <c r="F38" s="196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Pizzerie Felicita Kaplice</v>
      </c>
      <c r="G38" s="275">
        <v>2.3211805555555552E-2</v>
      </c>
      <c r="H38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38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8" s="215">
        <f>COUNTIFS($H$6:H38,H38,$I$6:I38,I38)</f>
        <v>10</v>
      </c>
      <c r="K38" s="215"/>
    </row>
    <row r="39" spans="2:11" ht="12.75" x14ac:dyDescent="0.25">
      <c r="B39" s="192">
        <v>34</v>
      </c>
      <c r="C39" s="211">
        <v>4</v>
      </c>
      <c r="D39" s="19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Kolářová Martina</v>
      </c>
      <c r="E39" s="195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1972</v>
      </c>
      <c r="F39" s="196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Kaplice</v>
      </c>
      <c r="G39" s="275">
        <v>2.3214120370370375E-2</v>
      </c>
      <c r="H39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39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9" s="215">
        <f>COUNTIFS($H$6:H39,H39,$I$6:I39,I39)</f>
        <v>11</v>
      </c>
      <c r="K39" s="215"/>
    </row>
    <row r="40" spans="2:11" ht="12.75" x14ac:dyDescent="0.25">
      <c r="B40" s="192">
        <v>35</v>
      </c>
      <c r="C40" s="211">
        <v>25</v>
      </c>
      <c r="D40" s="19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Sedláček Petr</v>
      </c>
      <c r="E40" s="195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1989</v>
      </c>
      <c r="F40" s="196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Bujanov</v>
      </c>
      <c r="G40" s="275">
        <v>2.4381944444444442E-2</v>
      </c>
      <c r="H40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40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0" s="215">
        <f>COUNTIFS($H$6:H40,H40,$I$6:I40,I40)</f>
        <v>24</v>
      </c>
      <c r="K40" s="215"/>
    </row>
    <row r="41" spans="2:11" ht="12.75" x14ac:dyDescent="0.25">
      <c r="B41" s="107">
        <v>36</v>
      </c>
      <c r="C41" s="211">
        <v>1</v>
      </c>
      <c r="D41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Bukáčková Tereza</v>
      </c>
      <c r="E41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1991</v>
      </c>
      <c r="F41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České Budějovice</v>
      </c>
      <c r="G41" s="275" t="s">
        <v>1194</v>
      </c>
      <c r="H41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41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1" s="215">
        <f>COUNTIFS($H$6:H41,H41,$I$6:I41,I41)</f>
        <v>12</v>
      </c>
      <c r="K41" s="215"/>
    </row>
    <row r="42" spans="2:11" ht="12.75" x14ac:dyDescent="0.25">
      <c r="B42" s="107">
        <v>37</v>
      </c>
      <c r="C42" s="211">
        <v>2</v>
      </c>
      <c r="D42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Fejfarová Kamila</v>
      </c>
      <c r="E42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1989</v>
      </c>
      <c r="F42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Sg - 1</v>
      </c>
      <c r="G42" s="275" t="s">
        <v>1194</v>
      </c>
      <c r="H42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42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2" s="215">
        <f>COUNTIFS($H$6:H42,H42,$I$6:I42,I42)</f>
        <v>13</v>
      </c>
      <c r="K42" s="215"/>
    </row>
    <row r="43" spans="2:11" ht="12.75" x14ac:dyDescent="0.25">
      <c r="B43" s="107">
        <v>38</v>
      </c>
      <c r="C43" s="211">
        <v>3</v>
      </c>
      <c r="D43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Fliegerová Petra</v>
      </c>
      <c r="E43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1991</v>
      </c>
      <c r="F43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České Budějovice</v>
      </c>
      <c r="G43" s="275" t="s">
        <v>1194</v>
      </c>
      <c r="H43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43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3" s="215">
        <f>COUNTIFS($H$6:H43,H43,$I$6:I43,I43)</f>
        <v>14</v>
      </c>
      <c r="K43" s="215"/>
    </row>
    <row r="44" spans="2:11" ht="12.75" x14ac:dyDescent="0.25">
      <c r="B44" s="107">
        <v>39</v>
      </c>
      <c r="C44" s="211">
        <v>6</v>
      </c>
      <c r="D44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Německý Olda</v>
      </c>
      <c r="E44" s="3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2003</v>
      </c>
      <c r="F44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ZŠ Fantova Kaplice</v>
      </c>
      <c r="G44" s="275" t="s">
        <v>1194</v>
      </c>
      <c r="H44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44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4" s="215">
        <f>COUNTIFS($H$6:H44,H44,$I$6:I44,I44)</f>
        <v>25</v>
      </c>
      <c r="K44" s="215"/>
    </row>
    <row r="45" spans="2:11" ht="12.75" x14ac:dyDescent="0.25">
      <c r="B45" s="107">
        <v>40</v>
      </c>
      <c r="C45" s="209"/>
      <c r="D45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45" s="3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45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45" s="273"/>
      <c r="H45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45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5" s="215">
        <f>COUNTIFS($H$6:H45,H45,$I$6:I45,I45)</f>
        <v>1</v>
      </c>
      <c r="K45" s="215"/>
    </row>
    <row r="46" spans="2:11" ht="12.75" x14ac:dyDescent="0.25">
      <c r="B46" s="107">
        <v>41</v>
      </c>
      <c r="C46" s="209"/>
      <c r="D46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46" s="3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46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46" s="273"/>
      <c r="H46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46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6" s="215">
        <f>COUNTIFS($H$6:H46,H46,$I$6:I46,I46)</f>
        <v>2</v>
      </c>
      <c r="K46" s="215"/>
    </row>
    <row r="47" spans="2:11" ht="12.75" x14ac:dyDescent="0.25">
      <c r="B47" s="107">
        <v>42</v>
      </c>
      <c r="C47" s="211"/>
      <c r="D47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47" s="3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47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47" s="273"/>
      <c r="H47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47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7" s="215">
        <f>COUNTIFS($H$6:H47,H47,$I$6:I47,I47)</f>
        <v>3</v>
      </c>
      <c r="K47" s="215"/>
    </row>
    <row r="48" spans="2:11" ht="12.75" x14ac:dyDescent="0.25">
      <c r="B48" s="107">
        <v>43</v>
      </c>
      <c r="C48" s="211"/>
      <c r="D48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48" s="3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48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48" s="273"/>
      <c r="H48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48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8" s="215">
        <f>COUNTIFS($H$6:H48,H48,$I$6:I48,I48)</f>
        <v>4</v>
      </c>
      <c r="K48" s="215"/>
    </row>
    <row r="49" spans="2:11" ht="12.75" x14ac:dyDescent="0.25">
      <c r="B49" s="107">
        <v>44</v>
      </c>
      <c r="C49" s="211"/>
      <c r="D49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49" s="3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49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49" s="273"/>
      <c r="H49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49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9" s="215">
        <f>COUNTIFS($H$6:H49,H49,$I$6:I49,I49)</f>
        <v>5</v>
      </c>
      <c r="K49" s="215"/>
    </row>
    <row r="50" spans="2:11" ht="12.75" x14ac:dyDescent="0.25">
      <c r="B50" s="107">
        <v>45</v>
      </c>
      <c r="C50" s="211"/>
      <c r="D50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0" s="3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0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0" s="273"/>
      <c r="H50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0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0" s="215">
        <f>COUNTIFS($H$6:H50,H50,$I$6:I50,I50)</f>
        <v>6</v>
      </c>
      <c r="K50" s="215"/>
    </row>
    <row r="51" spans="2:11" ht="12.75" x14ac:dyDescent="0.25">
      <c r="B51" s="107">
        <v>46</v>
      </c>
      <c r="C51" s="209"/>
      <c r="D51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1" s="3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1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1" s="273"/>
      <c r="H51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1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1" s="215">
        <f>COUNTIFS($H$6:H51,H51,$I$6:I51,I51)</f>
        <v>7</v>
      </c>
      <c r="K51" s="215"/>
    </row>
    <row r="52" spans="2:11" ht="12.75" x14ac:dyDescent="0.25">
      <c r="B52" s="107">
        <v>47</v>
      </c>
      <c r="C52" s="209"/>
      <c r="D52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2" s="3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2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2" s="273"/>
      <c r="H52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2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2" s="215">
        <f>COUNTIFS($H$6:H52,H52,$I$6:I52,I52)</f>
        <v>8</v>
      </c>
      <c r="K52" s="215"/>
    </row>
    <row r="53" spans="2:11" ht="12.75" x14ac:dyDescent="0.25">
      <c r="B53" s="107">
        <v>48</v>
      </c>
      <c r="C53" s="209"/>
      <c r="D53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3" s="3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3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3" s="273"/>
      <c r="H53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3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3" s="215">
        <f>COUNTIFS($H$6:H53,H53,$I$6:I53,I53)</f>
        <v>9</v>
      </c>
      <c r="K53" s="215"/>
    </row>
    <row r="54" spans="2:11" ht="12.75" x14ac:dyDescent="0.25">
      <c r="B54" s="107">
        <v>49</v>
      </c>
      <c r="C54" s="209"/>
      <c r="D54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4" s="3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4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4" s="273"/>
      <c r="H54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4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4" s="215">
        <f>COUNTIFS($H$6:H54,H54,$I$6:I54,I54)</f>
        <v>10</v>
      </c>
      <c r="K54" s="215"/>
    </row>
    <row r="55" spans="2:11" ht="12.75" x14ac:dyDescent="0.25">
      <c r="B55" s="107">
        <v>50</v>
      </c>
      <c r="C55" s="209"/>
      <c r="D55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5" s="3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5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5" s="273"/>
      <c r="H55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5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5" s="215">
        <f>COUNTIFS($H$6:H55,H55,$I$6:I55,I55)</f>
        <v>11</v>
      </c>
      <c r="K55" s="215"/>
    </row>
    <row r="56" spans="2:11" ht="12.75" x14ac:dyDescent="0.25">
      <c r="B56" s="107">
        <v>51</v>
      </c>
      <c r="C56" s="209"/>
      <c r="D56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6" s="3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6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6" s="273"/>
      <c r="H56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6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6" s="215">
        <f>COUNTIFS($H$6:H56,H56,$I$6:I56,I56)</f>
        <v>12</v>
      </c>
      <c r="K56" s="215"/>
    </row>
    <row r="57" spans="2:11" ht="12.75" x14ac:dyDescent="0.25">
      <c r="B57" s="107">
        <v>52</v>
      </c>
      <c r="C57" s="209"/>
      <c r="D57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7" s="3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7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7" s="273"/>
      <c r="H57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7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7" s="215">
        <f>COUNTIFS($H$6:H57,H57,$I$6:I57,I57)</f>
        <v>13</v>
      </c>
      <c r="K57" s="215"/>
    </row>
    <row r="58" spans="2:11" ht="12.75" x14ac:dyDescent="0.25">
      <c r="B58" s="107">
        <v>53</v>
      </c>
      <c r="C58" s="209"/>
      <c r="D58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8" s="3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8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8" s="273"/>
      <c r="H58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8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8" s="215">
        <f>COUNTIFS($H$6:H58,H58,$I$6:I58,I58)</f>
        <v>14</v>
      </c>
      <c r="K58" s="215"/>
    </row>
    <row r="59" spans="2:11" ht="12.75" x14ac:dyDescent="0.25">
      <c r="B59" s="107">
        <v>54</v>
      </c>
      <c r="C59" s="209"/>
      <c r="D59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9" s="3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9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9" s="273"/>
      <c r="H59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9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9" s="215">
        <f>COUNTIFS($H$6:H59,H59,$I$6:I59,I59)</f>
        <v>15</v>
      </c>
      <c r="K59" s="215"/>
    </row>
    <row r="60" spans="2:11" ht="12.75" x14ac:dyDescent="0.25">
      <c r="B60" s="107">
        <v>55</v>
      </c>
      <c r="C60" s="209"/>
      <c r="D60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0" s="3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0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0" s="273"/>
      <c r="H60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0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0" s="215">
        <f>COUNTIFS($H$6:H60,H60,$I$6:I60,I60)</f>
        <v>16</v>
      </c>
      <c r="K60" s="215"/>
    </row>
    <row r="61" spans="2:11" ht="12.75" x14ac:dyDescent="0.25">
      <c r="B61" s="107">
        <v>56</v>
      </c>
      <c r="C61" s="209"/>
      <c r="D61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1" s="3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1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1" s="273"/>
      <c r="H61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1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1" s="215">
        <f>COUNTIFS($H$6:H61,H61,$I$6:I61,I61)</f>
        <v>17</v>
      </c>
      <c r="K61" s="215"/>
    </row>
    <row r="62" spans="2:11" ht="12.75" x14ac:dyDescent="0.25">
      <c r="B62" s="107">
        <v>57</v>
      </c>
      <c r="C62" s="209"/>
      <c r="D62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2" s="3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2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2" s="273"/>
      <c r="H62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2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2" s="215">
        <f>COUNTIFS($H$6:H62,H62,$I$6:I62,I62)</f>
        <v>18</v>
      </c>
      <c r="K62" s="215"/>
    </row>
    <row r="63" spans="2:11" ht="12.75" x14ac:dyDescent="0.25">
      <c r="B63" s="107">
        <v>58</v>
      </c>
      <c r="C63" s="209"/>
      <c r="D63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3" s="3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3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3" s="273"/>
      <c r="H63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3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3" s="215">
        <f>COUNTIFS($H$6:H63,H63,$I$6:I63,I63)</f>
        <v>19</v>
      </c>
      <c r="K63" s="215"/>
    </row>
    <row r="64" spans="2:11" ht="12.75" x14ac:dyDescent="0.25">
      <c r="B64" s="107">
        <v>59</v>
      </c>
      <c r="C64" s="209"/>
      <c r="D64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4" s="3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4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4" s="273"/>
      <c r="H64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4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4" s="215">
        <f>COUNTIFS($H$6:H64,H64,$I$6:I64,I64)</f>
        <v>20</v>
      </c>
      <c r="K64" s="215"/>
    </row>
    <row r="65" spans="2:11" ht="12.75" x14ac:dyDescent="0.25">
      <c r="B65" s="107">
        <v>60</v>
      </c>
      <c r="C65" s="209"/>
      <c r="D65" s="64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5" s="3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5" s="67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5" s="273"/>
      <c r="H65" s="2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5" s="2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5" s="215">
        <f>COUNTIFS($H$6:H65,H65,$I$6:I65,I65)</f>
        <v>21</v>
      </c>
      <c r="K65" s="215"/>
    </row>
  </sheetData>
  <sheetProtection password="C7B2" sheet="1" objects="1" scenarios="1" autoFilter="0"/>
  <mergeCells count="1">
    <mergeCell ref="E3:F3"/>
  </mergeCells>
  <conditionalFormatting sqref="J6:K65">
    <cfRule type="expression" dxfId="52" priority="2">
      <formula>I6="-"</formula>
    </cfRule>
  </conditionalFormatting>
  <conditionalFormatting sqref="C6:C65">
    <cfRule type="expression" dxfId="51" priority="97">
      <formula>COUNTIF($C$6:$C$65,C6)&gt;1</formula>
    </cfRule>
  </conditionalFormatting>
  <pageMargins left="0" right="0" top="0" bottom="0" header="0.47244094488188981" footer="0"/>
  <pageSetup paperSize="9" fitToHeight="0" orientation="portrait" r:id="rId1"/>
  <headerFooter>
    <oddHeader>&amp;R&amp;G</oddHeader>
    <oddFooter>&amp;R&amp;10&amp;P / &amp;N</oddFooter>
  </headerFooter>
  <drawing r:id="rId2"/>
  <legacyDrawingHF r:id="rId3"/>
  <tableParts count="1"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R29"/>
  <sheetViews>
    <sheetView showGridLines="0" showRowColHeaders="0" workbookViewId="0">
      <selection activeCell="B5" sqref="B5"/>
    </sheetView>
  </sheetViews>
  <sheetFormatPr defaultColWidth="0" defaultRowHeight="11.25" x14ac:dyDescent="0.2"/>
  <cols>
    <col min="1" max="1" width="2.7109375" style="25" customWidth="1"/>
    <col min="2" max="2" width="4.7109375" style="25" customWidth="1"/>
    <col min="3" max="3" width="5.42578125" style="25" bestFit="1" customWidth="1"/>
    <col min="4" max="4" width="13.7109375" style="25" bestFit="1" customWidth="1"/>
    <col min="5" max="5" width="6" style="68" bestFit="1" customWidth="1"/>
    <col min="6" max="6" width="20.7109375" style="25" customWidth="1"/>
    <col min="7" max="7" width="10.85546875" style="25" bestFit="1" customWidth="1"/>
    <col min="8" max="8" width="3.5703125" style="25" bestFit="1" customWidth="1"/>
    <col min="9" max="9" width="3" style="25" hidden="1" customWidth="1"/>
    <col min="10" max="10" width="7.7109375" style="25" customWidth="1"/>
    <col min="11" max="11" width="23.7109375" style="25" customWidth="1"/>
    <col min="12" max="12" width="9.140625" style="25" customWidth="1"/>
    <col min="13" max="18" width="0" style="25" hidden="1" customWidth="1"/>
    <col min="19" max="16384" width="9.140625" style="25" hidden="1"/>
  </cols>
  <sheetData>
    <row r="1" spans="2:11" x14ac:dyDescent="0.25">
      <c r="E1" s="25"/>
    </row>
    <row r="2" spans="2:11" s="57" customFormat="1" ht="18.75" x14ac:dyDescent="0.25">
      <c r="B2" s="206" t="s">
        <v>965</v>
      </c>
      <c r="C2" s="58"/>
      <c r="D2" s="58"/>
      <c r="E2" s="58"/>
      <c r="F2" s="58"/>
      <c r="G2" s="217">
        <f>ÚVOD!rok</f>
        <v>2014</v>
      </c>
    </row>
    <row r="3" spans="2:11" s="70" customFormat="1" ht="15.75" x14ac:dyDescent="0.25">
      <c r="B3" s="216" t="s">
        <v>1029</v>
      </c>
      <c r="C3" s="69"/>
      <c r="E3" s="272">
        <v>0.16</v>
      </c>
      <c r="F3" s="272"/>
    </row>
    <row r="4" spans="2:11" x14ac:dyDescent="0.25">
      <c r="C4" s="74"/>
      <c r="D4" s="65">
        <v>5</v>
      </c>
      <c r="E4" s="65">
        <v>6</v>
      </c>
      <c r="F4" s="65">
        <v>7</v>
      </c>
      <c r="G4" s="74"/>
      <c r="H4" s="65">
        <v>8</v>
      </c>
      <c r="I4" s="65">
        <v>9</v>
      </c>
    </row>
    <row r="5" spans="2:11" x14ac:dyDescent="0.25">
      <c r="B5" s="31" t="s">
        <v>403</v>
      </c>
      <c r="C5" s="31" t="s">
        <v>285</v>
      </c>
      <c r="D5" s="29" t="s">
        <v>961</v>
      </c>
      <c r="E5" s="31" t="s">
        <v>590</v>
      </c>
      <c r="F5" s="29" t="s">
        <v>84</v>
      </c>
      <c r="G5" s="31" t="s">
        <v>294</v>
      </c>
      <c r="H5" s="31" t="s">
        <v>83</v>
      </c>
      <c r="I5" s="31" t="s">
        <v>291</v>
      </c>
      <c r="J5" s="214" t="s">
        <v>593</v>
      </c>
      <c r="K5" s="214"/>
    </row>
    <row r="6" spans="2:11" ht="12.75" x14ac:dyDescent="0.25">
      <c r="B6" s="107">
        <v>1</v>
      </c>
      <c r="C6" s="209">
        <v>94</v>
      </c>
      <c r="D6" s="64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Německá Klára</v>
      </c>
      <c r="E6" s="3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1994</v>
      </c>
      <c r="F6" s="67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Pizzerie Felicita Kaplice</v>
      </c>
      <c r="G6" s="212"/>
      <c r="H6" s="2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Z</v>
      </c>
      <c r="I6" s="2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6" s="215">
        <f>COUNTIFS($H$6:H6,H6,$I$6:I6,I6)</f>
        <v>1</v>
      </c>
      <c r="K6" s="215"/>
    </row>
    <row r="7" spans="2:11" ht="12.75" x14ac:dyDescent="0.25">
      <c r="B7" s="107">
        <v>2</v>
      </c>
      <c r="C7" s="209">
        <v>67</v>
      </c>
      <c r="D7" s="64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Tichá Markéta</v>
      </c>
      <c r="E7" s="3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0</v>
      </c>
      <c r="F7" s="67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Sportovní škola Bujanov 16</v>
      </c>
      <c r="G7" s="212"/>
      <c r="H7" s="2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Z</v>
      </c>
      <c r="I7" s="2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7" s="215">
        <f>COUNTIFS($H$6:H7,H7,$I$6:I7,I7)</f>
        <v>2</v>
      </c>
      <c r="K7" s="215"/>
    </row>
    <row r="8" spans="2:11" ht="12.75" x14ac:dyDescent="0.25">
      <c r="B8" s="107">
        <v>3</v>
      </c>
      <c r="C8" s="209">
        <v>84</v>
      </c>
      <c r="D8" s="64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Kopačková Pavlína</v>
      </c>
      <c r="E8" s="3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0</v>
      </c>
      <c r="F8" s="67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Sportovní škola Bujanov 9</v>
      </c>
      <c r="G8" s="212"/>
      <c r="H8" s="2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Z</v>
      </c>
      <c r="I8" s="2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8" s="215">
        <f>COUNTIFS($H$6:H8,H8,$I$6:I8,I8)</f>
        <v>3</v>
      </c>
      <c r="K8" s="215"/>
    </row>
    <row r="9" spans="2:11" ht="12.75" x14ac:dyDescent="0.25">
      <c r="B9" s="107">
        <v>4</v>
      </c>
      <c r="C9" s="209">
        <v>36</v>
      </c>
      <c r="D9" s="64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Ločárková Lenka</v>
      </c>
      <c r="E9" s="3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0</v>
      </c>
      <c r="F9" s="67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SPV Velešín</v>
      </c>
      <c r="G9" s="212"/>
      <c r="H9" s="2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Z</v>
      </c>
      <c r="I9" s="2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9" s="215">
        <f>COUNTIFS($H$6:H9,H9,$I$6:I9,I9)</f>
        <v>4</v>
      </c>
      <c r="K9" s="215"/>
    </row>
    <row r="10" spans="2:11" ht="12.75" x14ac:dyDescent="0.25">
      <c r="B10" s="107">
        <v>5</v>
      </c>
      <c r="C10" s="209"/>
      <c r="D10" s="64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-</v>
      </c>
      <c r="E10" s="32" t="str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-</v>
      </c>
      <c r="F10" s="67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0" s="212"/>
      <c r="H10" s="2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-</v>
      </c>
      <c r="I10" s="2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0" s="215">
        <f>COUNTIFS($H$6:H10,H10,$I$6:I10,I10)</f>
        <v>1</v>
      </c>
      <c r="K10" s="215"/>
    </row>
    <row r="11" spans="2:11" ht="12.75" x14ac:dyDescent="0.25">
      <c r="B11" s="107">
        <v>6</v>
      </c>
      <c r="C11" s="209"/>
      <c r="D11" s="64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-</v>
      </c>
      <c r="E11" s="32" t="str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-</v>
      </c>
      <c r="F11" s="67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1" s="212"/>
      <c r="H11" s="2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-</v>
      </c>
      <c r="I11" s="2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1" s="215">
        <f>COUNTIFS($H$6:H11,H11,$I$6:I11,I11)</f>
        <v>2</v>
      </c>
      <c r="K11" s="215"/>
    </row>
    <row r="12" spans="2:11" ht="12.75" x14ac:dyDescent="0.25">
      <c r="B12" s="107">
        <v>7</v>
      </c>
      <c r="C12" s="209"/>
      <c r="D12" s="64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-</v>
      </c>
      <c r="E12" s="32" t="str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-</v>
      </c>
      <c r="F12" s="67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2" s="212"/>
      <c r="H12" s="2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-</v>
      </c>
      <c r="I12" s="2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2" s="215">
        <f>COUNTIFS($H$6:H12,H12,$I$6:I12,I12)</f>
        <v>3</v>
      </c>
      <c r="K12" s="215"/>
    </row>
    <row r="18" spans="2:10" x14ac:dyDescent="0.25">
      <c r="B18" s="31" t="s">
        <v>403</v>
      </c>
      <c r="C18" s="31" t="s">
        <v>285</v>
      </c>
      <c r="D18" s="29" t="s">
        <v>961</v>
      </c>
      <c r="E18" s="31" t="s">
        <v>590</v>
      </c>
      <c r="F18" s="29" t="s">
        <v>84</v>
      </c>
      <c r="G18" s="31" t="s">
        <v>294</v>
      </c>
      <c r="H18" s="31" t="s">
        <v>83</v>
      </c>
      <c r="I18" s="31" t="s">
        <v>291</v>
      </c>
      <c r="J18" s="214" t="s">
        <v>593</v>
      </c>
    </row>
    <row r="19" spans="2:10" ht="12.75" x14ac:dyDescent="0.25">
      <c r="B19" s="107">
        <v>1</v>
      </c>
      <c r="C19" s="209">
        <v>26</v>
      </c>
      <c r="D19" s="64" t="str">
        <f>IF(ISBLANK(Tabulka46913113537384[[#This Row],[start_č]]),"-",IF(ISERROR(VLOOKUP(CONCATENATE(G$2,"::",B$3,"::",Tabulka46913113537384[[#This Row],[start_č]]),registrace[[ident pro výsledky]:[kat]],D$4,0)),"-",VLOOKUP(CONCATENATE(G$2,"::",B$3,"::",Tabulka46913113537384[[#This Row],[start_č]]),registrace[[ident pro výsledky]:[kat]],D$4,0)))</f>
        <v>Tichý Jiří</v>
      </c>
      <c r="E19" s="32">
        <f>IF(ISBLANK(Tabulka46913113537384[[#This Row],[start_č]]),"-",IF(ISERROR(VLOOKUP(CONCATENATE(G$2,"::",B$3,"::",Tabulka46913113537384[[#This Row],[start_č]]),registrace[[ident pro výsledky]:[kat]],E$4,0)),"-",VLOOKUP(CONCATENATE(G$2,"::",B$3,"::",Tabulka46913113537384[[#This Row],[start_č]]),registrace[[ident pro výsledky]:[kat]],E$4,0)))</f>
        <v>1975</v>
      </c>
      <c r="F19" s="67">
        <f>IF(ISBLANK(Tabulka46913113537384[[#This Row],[start_č]]),"-",IF(ISERROR(VLOOKUP(CONCATENATE(G$2,"::",B$3,"::",Tabulka46913113537384[[#This Row],[start_č]]),registrace[[ident pro výsledky]:[kat]],F$4,0)),"-",VLOOKUP(CONCATENATE(G$2,"::",B$3,"::",Tabulka46913113537384[[#This Row],[start_č]]),registrace[[ident pro výsledky]:[kat]],F$4,0)))</f>
        <v>0</v>
      </c>
      <c r="G19" s="212"/>
      <c r="H19" s="27" t="str">
        <f>IF(ISBLANK(Tabulka46913113537384[[#This Row],[start_č]]),"-",IF(ISERROR(VLOOKUP(CONCATENATE(G$2,"::",B$3,"::",Tabulka46913113537384[[#This Row],[start_č]]),registrace[[ident pro výsledky]:[kat]],H$4,0)),"-",VLOOKUP(CONCATENATE(G$2,"::",B$3,"::",Tabulka46913113537384[[#This Row],[start_č]]),registrace[[ident pro výsledky]:[kat]],H$4,0)))</f>
        <v>M</v>
      </c>
      <c r="I19" s="27" t="str">
        <f>IF(ISBLANK(Tabulka46913113537384[[#This Row],[start_č]]),"-",IF(ISERROR(VLOOKUP(CONCATENATE(G$2,"::",B$3,"::",Tabulka46913113537384[[#This Row],[start_č]]),registrace[[ident pro výsledky]:[kat]],I$4,0)),"-",VLOOKUP(CONCATENATE(G$2,"::",B$3,"::",Tabulka46913113537384[[#This Row],[start_č]]),registrace[[ident pro výsledky]:[kat]],I$4,0)))</f>
        <v>-</v>
      </c>
      <c r="J19" s="215">
        <f>COUNTIFS($H$6:H19,H19,$I$6:I19,I19)</f>
        <v>1</v>
      </c>
    </row>
    <row r="20" spans="2:10" ht="12.75" x14ac:dyDescent="0.25">
      <c r="B20" s="107">
        <v>2</v>
      </c>
      <c r="C20" s="209">
        <v>14</v>
      </c>
      <c r="D20" s="64" t="str">
        <f>IF(ISBLANK(Tabulka46913113537384[[#This Row],[start_č]]),"-",IF(ISERROR(VLOOKUP(CONCATENATE(G$2,"::",B$3,"::",Tabulka46913113537384[[#This Row],[start_č]]),registrace[[ident pro výsledky]:[kat]],D$4,0)),"-",VLOOKUP(CONCATENATE(G$2,"::",B$3,"::",Tabulka46913113537384[[#This Row],[start_č]]),registrace[[ident pro výsledky]:[kat]],D$4,0)))</f>
        <v>Staněk Martin</v>
      </c>
      <c r="E20" s="32">
        <f>IF(ISBLANK(Tabulka46913113537384[[#This Row],[start_č]]),"-",IF(ISERROR(VLOOKUP(CONCATENATE(G$2,"::",B$3,"::",Tabulka46913113537384[[#This Row],[start_č]]),registrace[[ident pro výsledky]:[kat]],E$4,0)),"-",VLOOKUP(CONCATENATE(G$2,"::",B$3,"::",Tabulka46913113537384[[#This Row],[start_č]]),registrace[[ident pro výsledky]:[kat]],E$4,0)))</f>
        <v>0</v>
      </c>
      <c r="F20" s="67" t="str">
        <f>IF(ISBLANK(Tabulka46913113537384[[#This Row],[start_č]]),"-",IF(ISERROR(VLOOKUP(CONCATENATE(G$2,"::",B$3,"::",Tabulka46913113537384[[#This Row],[start_č]]),registrace[[ident pro výsledky]:[kat]],F$4,0)),"-",VLOOKUP(CONCATENATE(G$2,"::",B$3,"::",Tabulka46913113537384[[#This Row],[start_č]]),registrace[[ident pro výsledky]:[kat]],F$4,0)))</f>
        <v>Sportovní škola Bujanov 9</v>
      </c>
      <c r="G20" s="212"/>
      <c r="H20" s="27" t="str">
        <f>IF(ISBLANK(Tabulka46913113537384[[#This Row],[start_č]]),"-",IF(ISERROR(VLOOKUP(CONCATENATE(G$2,"::",B$3,"::",Tabulka46913113537384[[#This Row],[start_č]]),registrace[[ident pro výsledky]:[kat]],H$4,0)),"-",VLOOKUP(CONCATENATE(G$2,"::",B$3,"::",Tabulka46913113537384[[#This Row],[start_č]]),registrace[[ident pro výsledky]:[kat]],H$4,0)))</f>
        <v>M</v>
      </c>
      <c r="I20" s="27" t="str">
        <f>IF(ISBLANK(Tabulka46913113537384[[#This Row],[start_č]]),"-",IF(ISERROR(VLOOKUP(CONCATENATE(G$2,"::",B$3,"::",Tabulka46913113537384[[#This Row],[start_č]]),registrace[[ident pro výsledky]:[kat]],I$4,0)),"-",VLOOKUP(CONCATENATE(G$2,"::",B$3,"::",Tabulka46913113537384[[#This Row],[start_č]]),registrace[[ident pro výsledky]:[kat]],I$4,0)))</f>
        <v>-</v>
      </c>
      <c r="J20" s="215">
        <f>COUNTIFS($H$6:H20,H20,$I$6:I20,I20)</f>
        <v>2</v>
      </c>
    </row>
    <row r="21" spans="2:10" ht="12.75" x14ac:dyDescent="0.25">
      <c r="B21" s="107">
        <v>3</v>
      </c>
      <c r="C21" s="209">
        <v>76</v>
      </c>
      <c r="D21" s="64" t="str">
        <f>IF(ISBLANK(Tabulka46913113537384[[#This Row],[start_č]]),"-",IF(ISERROR(VLOOKUP(CONCATENATE(G$2,"::",B$3,"::",Tabulka46913113537384[[#This Row],[start_č]]),registrace[[ident pro výsledky]:[kat]],D$4,0)),"-",VLOOKUP(CONCATENATE(G$2,"::",B$3,"::",Tabulka46913113537384[[#This Row],[start_č]]),registrace[[ident pro výsledky]:[kat]],D$4,0)))</f>
        <v>Kozák David</v>
      </c>
      <c r="E21" s="32">
        <f>IF(ISBLANK(Tabulka46913113537384[[#This Row],[start_č]]),"-",IF(ISERROR(VLOOKUP(CONCATENATE(G$2,"::",B$3,"::",Tabulka46913113537384[[#This Row],[start_č]]),registrace[[ident pro výsledky]:[kat]],E$4,0)),"-",VLOOKUP(CONCATENATE(G$2,"::",B$3,"::",Tabulka46913113537384[[#This Row],[start_č]]),registrace[[ident pro výsledky]:[kat]],E$4,0)))</f>
        <v>0</v>
      </c>
      <c r="F21" s="67">
        <f>IF(ISBLANK(Tabulka46913113537384[[#This Row],[start_č]]),"-",IF(ISERROR(VLOOKUP(CONCATENATE(G$2,"::",B$3,"::",Tabulka46913113537384[[#This Row],[start_č]]),registrace[[ident pro výsledky]:[kat]],F$4,0)),"-",VLOOKUP(CONCATENATE(G$2,"::",B$3,"::",Tabulka46913113537384[[#This Row],[start_č]]),registrace[[ident pro výsledky]:[kat]],F$4,0)))</f>
        <v>0</v>
      </c>
      <c r="G21" s="212"/>
      <c r="H21" s="27" t="str">
        <f>IF(ISBLANK(Tabulka46913113537384[[#This Row],[start_č]]),"-",IF(ISERROR(VLOOKUP(CONCATENATE(G$2,"::",B$3,"::",Tabulka46913113537384[[#This Row],[start_č]]),registrace[[ident pro výsledky]:[kat]],H$4,0)),"-",VLOOKUP(CONCATENATE(G$2,"::",B$3,"::",Tabulka46913113537384[[#This Row],[start_č]]),registrace[[ident pro výsledky]:[kat]],H$4,0)))</f>
        <v>M</v>
      </c>
      <c r="I21" s="27" t="str">
        <f>IF(ISBLANK(Tabulka46913113537384[[#This Row],[start_č]]),"-",IF(ISERROR(VLOOKUP(CONCATENATE(G$2,"::",B$3,"::",Tabulka46913113537384[[#This Row],[start_č]]),registrace[[ident pro výsledky]:[kat]],I$4,0)),"-",VLOOKUP(CONCATENATE(G$2,"::",B$3,"::",Tabulka46913113537384[[#This Row],[start_č]]),registrace[[ident pro výsledky]:[kat]],I$4,0)))</f>
        <v>-</v>
      </c>
      <c r="J21" s="215">
        <f>COUNTIFS($H$6:H21,H21,$I$6:I21,I21)</f>
        <v>3</v>
      </c>
    </row>
    <row r="22" spans="2:10" ht="12.75" x14ac:dyDescent="0.25">
      <c r="B22" s="107" t="s">
        <v>1228</v>
      </c>
      <c r="C22" s="209">
        <v>87</v>
      </c>
      <c r="D22" s="64" t="str">
        <f>IF(ISBLANK(Tabulka46913113537384[[#This Row],[start_č]]),"-",IF(ISERROR(VLOOKUP(CONCATENATE(G$2,"::",B$3,"::",Tabulka46913113537384[[#This Row],[start_č]]),registrace[[ident pro výsledky]:[kat]],D$4,0)),"-",VLOOKUP(CONCATENATE(G$2,"::",B$3,"::",Tabulka46913113537384[[#This Row],[start_č]]),registrace[[ident pro výsledky]:[kat]],D$4,0)))</f>
        <v>Čermák Honza</v>
      </c>
      <c r="E22" s="32">
        <f>IF(ISBLANK(Tabulka46913113537384[[#This Row],[start_č]]),"-",IF(ISERROR(VLOOKUP(CONCATENATE(G$2,"::",B$3,"::",Tabulka46913113537384[[#This Row],[start_č]]),registrace[[ident pro výsledky]:[kat]],E$4,0)),"-",VLOOKUP(CONCATENATE(G$2,"::",B$3,"::",Tabulka46913113537384[[#This Row],[start_č]]),registrace[[ident pro výsledky]:[kat]],E$4,0)))</f>
        <v>0</v>
      </c>
      <c r="F22" s="67">
        <f>IF(ISBLANK(Tabulka46913113537384[[#This Row],[start_č]]),"-",IF(ISERROR(VLOOKUP(CONCATENATE(G$2,"::",B$3,"::",Tabulka46913113537384[[#This Row],[start_č]]),registrace[[ident pro výsledky]:[kat]],F$4,0)),"-",VLOOKUP(CONCATENATE(G$2,"::",B$3,"::",Tabulka46913113537384[[#This Row],[start_č]]),registrace[[ident pro výsledky]:[kat]],F$4,0)))</f>
        <v>0</v>
      </c>
      <c r="G22" s="212"/>
      <c r="H22" s="27" t="str">
        <f>IF(ISBLANK(Tabulka46913113537384[[#This Row],[start_č]]),"-",IF(ISERROR(VLOOKUP(CONCATENATE(G$2,"::",B$3,"::",Tabulka46913113537384[[#This Row],[start_č]]),registrace[[ident pro výsledky]:[kat]],H$4,0)),"-",VLOOKUP(CONCATENATE(G$2,"::",B$3,"::",Tabulka46913113537384[[#This Row],[start_č]]),registrace[[ident pro výsledky]:[kat]],H$4,0)))</f>
        <v>M</v>
      </c>
      <c r="I22" s="27" t="str">
        <f>IF(ISBLANK(Tabulka46913113537384[[#This Row],[start_č]]),"-",IF(ISERROR(VLOOKUP(CONCATENATE(G$2,"::",B$3,"::",Tabulka46913113537384[[#This Row],[start_č]]),registrace[[ident pro výsledky]:[kat]],I$4,0)),"-",VLOOKUP(CONCATENATE(G$2,"::",B$3,"::",Tabulka46913113537384[[#This Row],[start_č]]),registrace[[ident pro výsledky]:[kat]],I$4,0)))</f>
        <v>-</v>
      </c>
      <c r="J22" s="215">
        <f>COUNTIFS($H$6:H22,H22,$I$6:I22,I22)</f>
        <v>4</v>
      </c>
    </row>
    <row r="23" spans="2:10" ht="12.75" x14ac:dyDescent="0.25">
      <c r="B23" s="107" t="s">
        <v>1228</v>
      </c>
      <c r="C23" s="209">
        <v>71</v>
      </c>
      <c r="D23" s="64" t="str">
        <f>IF(ISBLANK(Tabulka46913113537384[[#This Row],[start_č]]),"-",IF(ISERROR(VLOOKUP(CONCATENATE(G$2,"::",B$3,"::",Tabulka46913113537384[[#This Row],[start_č]]),registrace[[ident pro výsledky]:[kat]],D$4,0)),"-",VLOOKUP(CONCATENATE(G$2,"::",B$3,"::",Tabulka46913113537384[[#This Row],[start_č]]),registrace[[ident pro výsledky]:[kat]],D$4,0)))</f>
        <v>Gazda Jiří</v>
      </c>
      <c r="E23" s="32">
        <f>IF(ISBLANK(Tabulka46913113537384[[#This Row],[start_č]]),"-",IF(ISERROR(VLOOKUP(CONCATENATE(G$2,"::",B$3,"::",Tabulka46913113537384[[#This Row],[start_č]]),registrace[[ident pro výsledky]:[kat]],E$4,0)),"-",VLOOKUP(CONCATENATE(G$2,"::",B$3,"::",Tabulka46913113537384[[#This Row],[start_č]]),registrace[[ident pro výsledky]:[kat]],E$4,0)))</f>
        <v>1991</v>
      </c>
      <c r="F23" s="67" t="str">
        <f>IF(ISBLANK(Tabulka46913113537384[[#This Row],[start_č]]),"-",IF(ISERROR(VLOOKUP(CONCATENATE(G$2,"::",B$3,"::",Tabulka46913113537384[[#This Row],[start_č]]),registrace[[ident pro výsledky]:[kat]],F$4,0)),"-",VLOOKUP(CONCATENATE(G$2,"::",B$3,"::",Tabulka46913113537384[[#This Row],[start_č]]),registrace[[ident pro výsledky]:[kat]],F$4,0)))</f>
        <v>Bujanov</v>
      </c>
      <c r="G23" s="212"/>
      <c r="H23" s="27" t="str">
        <f>IF(ISBLANK(Tabulka46913113537384[[#This Row],[start_č]]),"-",IF(ISERROR(VLOOKUP(CONCATENATE(G$2,"::",B$3,"::",Tabulka46913113537384[[#This Row],[start_č]]),registrace[[ident pro výsledky]:[kat]],H$4,0)),"-",VLOOKUP(CONCATENATE(G$2,"::",B$3,"::",Tabulka46913113537384[[#This Row],[start_č]]),registrace[[ident pro výsledky]:[kat]],H$4,0)))</f>
        <v>M</v>
      </c>
      <c r="I23" s="27" t="str">
        <f>IF(ISBLANK(Tabulka46913113537384[[#This Row],[start_č]]),"-",IF(ISERROR(VLOOKUP(CONCATENATE(G$2,"::",B$3,"::",Tabulka46913113537384[[#This Row],[start_č]]),registrace[[ident pro výsledky]:[kat]],I$4,0)),"-",VLOOKUP(CONCATENATE(G$2,"::",B$3,"::",Tabulka46913113537384[[#This Row],[start_č]]),registrace[[ident pro výsledky]:[kat]],I$4,0)))</f>
        <v>-</v>
      </c>
      <c r="J23" s="215">
        <f>COUNTIFS($H$6:H23,H23,$I$6:I23,I23)</f>
        <v>5</v>
      </c>
    </row>
    <row r="24" spans="2:10" ht="12.75" x14ac:dyDescent="0.25">
      <c r="B24" s="107">
        <v>6</v>
      </c>
      <c r="C24" s="209">
        <v>73</v>
      </c>
      <c r="D24" s="64" t="str">
        <f>IF(ISBLANK(Tabulka46913113537384[[#This Row],[start_č]]),"-",IF(ISERROR(VLOOKUP(CONCATENATE(G$2,"::",B$3,"::",Tabulka46913113537384[[#This Row],[start_č]]),registrace[[ident pro výsledky]:[kat]],D$4,0)),"-",VLOOKUP(CONCATENATE(G$2,"::",B$3,"::",Tabulka46913113537384[[#This Row],[start_č]]),registrace[[ident pro výsledky]:[kat]],D$4,0)))</f>
        <v>Drázda Petr</v>
      </c>
      <c r="E24" s="32">
        <f>IF(ISBLANK(Tabulka46913113537384[[#This Row],[start_č]]),"-",IF(ISERROR(VLOOKUP(CONCATENATE(G$2,"::",B$3,"::",Tabulka46913113537384[[#This Row],[start_č]]),registrace[[ident pro výsledky]:[kat]],E$4,0)),"-",VLOOKUP(CONCATENATE(G$2,"::",B$3,"::",Tabulka46913113537384[[#This Row],[start_č]]),registrace[[ident pro výsledky]:[kat]],E$4,0)))</f>
        <v>0</v>
      </c>
      <c r="F24" s="67" t="str">
        <f>IF(ISBLANK(Tabulka46913113537384[[#This Row],[start_č]]),"-",IF(ISERROR(VLOOKUP(CONCATENATE(G$2,"::",B$3,"::",Tabulka46913113537384[[#This Row],[start_č]]),registrace[[ident pro výsledky]:[kat]],F$4,0)),"-",VLOOKUP(CONCATENATE(G$2,"::",B$3,"::",Tabulka46913113537384[[#This Row],[start_č]]),registrace[[ident pro výsledky]:[kat]],F$4,0)))</f>
        <v>Pivaři Pištín</v>
      </c>
      <c r="G24" s="212"/>
      <c r="H24" s="27" t="str">
        <f>IF(ISBLANK(Tabulka46913113537384[[#This Row],[start_č]]),"-",IF(ISERROR(VLOOKUP(CONCATENATE(G$2,"::",B$3,"::",Tabulka46913113537384[[#This Row],[start_č]]),registrace[[ident pro výsledky]:[kat]],H$4,0)),"-",VLOOKUP(CONCATENATE(G$2,"::",B$3,"::",Tabulka46913113537384[[#This Row],[start_č]]),registrace[[ident pro výsledky]:[kat]],H$4,0)))</f>
        <v>M</v>
      </c>
      <c r="I24" s="27" t="str">
        <f>IF(ISBLANK(Tabulka46913113537384[[#This Row],[start_č]]),"-",IF(ISERROR(VLOOKUP(CONCATENATE(G$2,"::",B$3,"::",Tabulka46913113537384[[#This Row],[start_č]]),registrace[[ident pro výsledky]:[kat]],I$4,0)),"-",VLOOKUP(CONCATENATE(G$2,"::",B$3,"::",Tabulka46913113537384[[#This Row],[start_č]]),registrace[[ident pro výsledky]:[kat]],I$4,0)))</f>
        <v>-</v>
      </c>
      <c r="J24" s="215">
        <f>COUNTIFS($H$6:H24,H24,$I$6:I24,I24)</f>
        <v>6</v>
      </c>
    </row>
    <row r="25" spans="2:10" ht="12.75" x14ac:dyDescent="0.25">
      <c r="B25" s="107" t="s">
        <v>1229</v>
      </c>
      <c r="C25" s="209">
        <v>68</v>
      </c>
      <c r="D25" s="64" t="str">
        <f>IF(ISBLANK(Tabulka46913113537384[[#This Row],[start_č]]),"-",IF(ISERROR(VLOOKUP(CONCATENATE(G$2,"::",B$3,"::",Tabulka46913113537384[[#This Row],[start_č]]),registrace[[ident pro výsledky]:[kat]],D$4,0)),"-",VLOOKUP(CONCATENATE(G$2,"::",B$3,"::",Tabulka46913113537384[[#This Row],[start_č]]),registrace[[ident pro výsledky]:[kat]],D$4,0)))</f>
        <v>Tichý Petr</v>
      </c>
      <c r="E25" s="32">
        <f>IF(ISBLANK(Tabulka46913113537384[[#This Row],[start_č]]),"-",IF(ISERROR(VLOOKUP(CONCATENATE(G$2,"::",B$3,"::",Tabulka46913113537384[[#This Row],[start_č]]),registrace[[ident pro výsledky]:[kat]],E$4,0)),"-",VLOOKUP(CONCATENATE(G$2,"::",B$3,"::",Tabulka46913113537384[[#This Row],[start_č]]),registrace[[ident pro výsledky]:[kat]],E$4,0)))</f>
        <v>1984</v>
      </c>
      <c r="F25" s="67" t="str">
        <f>IF(ISBLANK(Tabulka46913113537384[[#This Row],[start_č]]),"-",IF(ISERROR(VLOOKUP(CONCATENATE(G$2,"::",B$3,"::",Tabulka46913113537384[[#This Row],[start_č]]),registrace[[ident pro výsledky]:[kat]],F$4,0)),"-",VLOOKUP(CONCATENATE(G$2,"::",B$3,"::",Tabulka46913113537384[[#This Row],[start_č]]),registrace[[ident pro výsledky]:[kat]],F$4,0)))</f>
        <v>Sportovní škola Bujanov 16</v>
      </c>
      <c r="G25" s="212"/>
      <c r="H25" s="27" t="str">
        <f>IF(ISBLANK(Tabulka46913113537384[[#This Row],[start_č]]),"-",IF(ISERROR(VLOOKUP(CONCATENATE(G$2,"::",B$3,"::",Tabulka46913113537384[[#This Row],[start_č]]),registrace[[ident pro výsledky]:[kat]],H$4,0)),"-",VLOOKUP(CONCATENATE(G$2,"::",B$3,"::",Tabulka46913113537384[[#This Row],[start_č]]),registrace[[ident pro výsledky]:[kat]],H$4,0)))</f>
        <v>M</v>
      </c>
      <c r="I25" s="27" t="str">
        <f>IF(ISBLANK(Tabulka46913113537384[[#This Row],[start_č]]),"-",IF(ISERROR(VLOOKUP(CONCATENATE(G$2,"::",B$3,"::",Tabulka46913113537384[[#This Row],[start_č]]),registrace[[ident pro výsledky]:[kat]],I$4,0)),"-",VLOOKUP(CONCATENATE(G$2,"::",B$3,"::",Tabulka46913113537384[[#This Row],[start_č]]),registrace[[ident pro výsledky]:[kat]],I$4,0)))</f>
        <v>-</v>
      </c>
      <c r="J25" s="215">
        <f>COUNTIFS($H$6:H25,H25,$I$6:I25,I25)</f>
        <v>7</v>
      </c>
    </row>
    <row r="26" spans="2:10" ht="12.75" x14ac:dyDescent="0.25">
      <c r="B26" s="107" t="s">
        <v>1229</v>
      </c>
      <c r="C26" s="211">
        <v>89</v>
      </c>
      <c r="D26" s="194" t="str">
        <f>IF(ISBLANK(Tabulka46913113537384[[#This Row],[start_č]]),"-",IF(ISERROR(VLOOKUP(CONCATENATE(G$2,"::",B$3,"::",Tabulka46913113537384[[#This Row],[start_č]]),registrace[[ident pro výsledky]:[kat]],D$4,0)),"-",VLOOKUP(CONCATENATE(G$2,"::",B$3,"::",Tabulka46913113537384[[#This Row],[start_č]]),registrace[[ident pro výsledky]:[kat]],D$4,0)))</f>
        <v>Polák Jiří</v>
      </c>
      <c r="E26" s="195">
        <f>IF(ISBLANK(Tabulka46913113537384[[#This Row],[start_č]]),"-",IF(ISERROR(VLOOKUP(CONCATENATE(G$2,"::",B$3,"::",Tabulka46913113537384[[#This Row],[start_č]]),registrace[[ident pro výsledky]:[kat]],E$4,0)),"-",VLOOKUP(CONCATENATE(G$2,"::",B$3,"::",Tabulka46913113537384[[#This Row],[start_č]]),registrace[[ident pro výsledky]:[kat]],E$4,0)))</f>
        <v>0</v>
      </c>
      <c r="F26" s="196" t="str">
        <f>IF(ISBLANK(Tabulka46913113537384[[#This Row],[start_č]]),"-",IF(ISERROR(VLOOKUP(CONCATENATE(G$2,"::",B$3,"::",Tabulka46913113537384[[#This Row],[start_č]]),registrace[[ident pro výsledky]:[kat]],F$4,0)),"-",VLOOKUP(CONCATENATE(G$2,"::",B$3,"::",Tabulka46913113537384[[#This Row],[start_č]]),registrace[[ident pro výsledky]:[kat]],F$4,0)))</f>
        <v>Lišák Bujanov</v>
      </c>
      <c r="G26" s="213"/>
      <c r="H26" s="282" t="str">
        <f>IF(ISBLANK(Tabulka46913113537384[[#This Row],[start_č]]),"-",IF(ISERROR(VLOOKUP(CONCATENATE(G$2,"::",B$3,"::",Tabulka46913113537384[[#This Row],[start_č]]),registrace[[ident pro výsledky]:[kat]],H$4,0)),"-",VLOOKUP(CONCATENATE(G$2,"::",B$3,"::",Tabulka46913113537384[[#This Row],[start_č]]),registrace[[ident pro výsledky]:[kat]],H$4,0)))</f>
        <v>M</v>
      </c>
      <c r="I26" s="282" t="str">
        <f>IF(ISBLANK(Tabulka46913113537384[[#This Row],[start_č]]),"-",IF(ISERROR(VLOOKUP(CONCATENATE(G$2,"::",B$3,"::",Tabulka46913113537384[[#This Row],[start_č]]),registrace[[ident pro výsledky]:[kat]],I$4,0)),"-",VLOOKUP(CONCATENATE(G$2,"::",B$3,"::",Tabulka46913113537384[[#This Row],[start_č]]),registrace[[ident pro výsledky]:[kat]],I$4,0)))</f>
        <v>-</v>
      </c>
      <c r="J26" s="283">
        <f>COUNTIFS($H$6:H26,H26,$I$6:I26,I26)</f>
        <v>8</v>
      </c>
    </row>
    <row r="27" spans="2:10" ht="12.75" x14ac:dyDescent="0.25">
      <c r="B27" s="107" t="s">
        <v>1229</v>
      </c>
      <c r="C27" s="211">
        <v>65</v>
      </c>
      <c r="D27" s="194" t="str">
        <f>IF(ISBLANK(Tabulka46913113537384[[#This Row],[start_č]]),"-",IF(ISERROR(VLOOKUP(CONCATENATE(G$2,"::",B$3,"::",Tabulka46913113537384[[#This Row],[start_č]]),registrace[[ident pro výsledky]:[kat]],D$4,0)),"-",VLOOKUP(CONCATENATE(G$2,"::",B$3,"::",Tabulka46913113537384[[#This Row],[start_č]]),registrace[[ident pro výsledky]:[kat]],D$4,0)))</f>
        <v>Adámek Jiří</v>
      </c>
      <c r="E27" s="195">
        <f>IF(ISBLANK(Tabulka46913113537384[[#This Row],[start_č]]),"-",IF(ISERROR(VLOOKUP(CONCATENATE(G$2,"::",B$3,"::",Tabulka46913113537384[[#This Row],[start_č]]),registrace[[ident pro výsledky]:[kat]],E$4,0)),"-",VLOOKUP(CONCATENATE(G$2,"::",B$3,"::",Tabulka46913113537384[[#This Row],[start_č]]),registrace[[ident pro výsledky]:[kat]],E$4,0)))</f>
        <v>0</v>
      </c>
      <c r="F27" s="196">
        <f>IF(ISBLANK(Tabulka46913113537384[[#This Row],[start_č]]),"-",IF(ISERROR(VLOOKUP(CONCATENATE(G$2,"::",B$3,"::",Tabulka46913113537384[[#This Row],[start_č]]),registrace[[ident pro výsledky]:[kat]],F$4,0)),"-",VLOOKUP(CONCATENATE(G$2,"::",B$3,"::",Tabulka46913113537384[[#This Row],[start_č]]),registrace[[ident pro výsledky]:[kat]],F$4,0)))</f>
        <v>0</v>
      </c>
      <c r="G27" s="213"/>
      <c r="H27" s="282" t="str">
        <f>IF(ISBLANK(Tabulka46913113537384[[#This Row],[start_č]]),"-",IF(ISERROR(VLOOKUP(CONCATENATE(G$2,"::",B$3,"::",Tabulka46913113537384[[#This Row],[start_č]]),registrace[[ident pro výsledky]:[kat]],H$4,0)),"-",VLOOKUP(CONCATENATE(G$2,"::",B$3,"::",Tabulka46913113537384[[#This Row],[start_č]]),registrace[[ident pro výsledky]:[kat]],H$4,0)))</f>
        <v>M</v>
      </c>
      <c r="I27" s="282" t="str">
        <f>IF(ISBLANK(Tabulka46913113537384[[#This Row],[start_č]]),"-",IF(ISERROR(VLOOKUP(CONCATENATE(G$2,"::",B$3,"::",Tabulka46913113537384[[#This Row],[start_č]]),registrace[[ident pro výsledky]:[kat]],I$4,0)),"-",VLOOKUP(CONCATENATE(G$2,"::",B$3,"::",Tabulka46913113537384[[#This Row],[start_č]]),registrace[[ident pro výsledky]:[kat]],I$4,0)))</f>
        <v>-</v>
      </c>
      <c r="J27" s="283">
        <f>COUNTIFS($H$6:H27,H27,$I$6:I27,I27)</f>
        <v>9</v>
      </c>
    </row>
    <row r="28" spans="2:10" ht="12.75" x14ac:dyDescent="0.25">
      <c r="B28" s="192">
        <v>10</v>
      </c>
      <c r="C28" s="211">
        <v>77</v>
      </c>
      <c r="D28" s="194" t="str">
        <f>IF(ISBLANK(Tabulka46913113537384[[#This Row],[start_č]]),"-",IF(ISERROR(VLOOKUP(CONCATENATE(G$2,"::",B$3,"::",Tabulka46913113537384[[#This Row],[start_č]]),registrace[[ident pro výsledky]:[kat]],D$4,0)),"-",VLOOKUP(CONCATENATE(G$2,"::",B$3,"::",Tabulka46913113537384[[#This Row],[start_č]]),registrace[[ident pro výsledky]:[kat]],D$4,0)))</f>
        <v>Ločárek Milan</v>
      </c>
      <c r="E28" s="195">
        <f>IF(ISBLANK(Tabulka46913113537384[[#This Row],[start_č]]),"-",IF(ISERROR(VLOOKUP(CONCATENATE(G$2,"::",B$3,"::",Tabulka46913113537384[[#This Row],[start_č]]),registrace[[ident pro výsledky]:[kat]],E$4,0)),"-",VLOOKUP(CONCATENATE(G$2,"::",B$3,"::",Tabulka46913113537384[[#This Row],[start_č]]),registrace[[ident pro výsledky]:[kat]],E$4,0)))</f>
        <v>0</v>
      </c>
      <c r="F28" s="196" t="str">
        <f>IF(ISBLANK(Tabulka46913113537384[[#This Row],[start_č]]),"-",IF(ISERROR(VLOOKUP(CONCATENATE(G$2,"::",B$3,"::",Tabulka46913113537384[[#This Row],[start_č]]),registrace[[ident pro výsledky]:[kat]],F$4,0)),"-",VLOOKUP(CONCATENATE(G$2,"::",B$3,"::",Tabulka46913113537384[[#This Row],[start_č]]),registrace[[ident pro výsledky]:[kat]],F$4,0)))</f>
        <v>SPV Velešín</v>
      </c>
      <c r="G28" s="213"/>
      <c r="H28" s="282" t="str">
        <f>IF(ISBLANK(Tabulka46913113537384[[#This Row],[start_č]]),"-",IF(ISERROR(VLOOKUP(CONCATENATE(G$2,"::",B$3,"::",Tabulka46913113537384[[#This Row],[start_č]]),registrace[[ident pro výsledky]:[kat]],H$4,0)),"-",VLOOKUP(CONCATENATE(G$2,"::",B$3,"::",Tabulka46913113537384[[#This Row],[start_č]]),registrace[[ident pro výsledky]:[kat]],H$4,0)))</f>
        <v>M</v>
      </c>
      <c r="I28" s="282" t="str">
        <f>IF(ISBLANK(Tabulka46913113537384[[#This Row],[start_č]]),"-",IF(ISERROR(VLOOKUP(CONCATENATE(G$2,"::",B$3,"::",Tabulka46913113537384[[#This Row],[start_č]]),registrace[[ident pro výsledky]:[kat]],I$4,0)),"-",VLOOKUP(CONCATENATE(G$2,"::",B$3,"::",Tabulka46913113537384[[#This Row],[start_č]]),registrace[[ident pro výsledky]:[kat]],I$4,0)))</f>
        <v>-</v>
      </c>
      <c r="J28" s="283">
        <f>COUNTIFS($H$6:H28,H28,$I$6:I28,I28)</f>
        <v>10</v>
      </c>
    </row>
    <row r="29" spans="2:10" ht="12.75" x14ac:dyDescent="0.25">
      <c r="B29" s="192">
        <v>11</v>
      </c>
      <c r="C29" s="211"/>
      <c r="D29" s="194" t="str">
        <f>IF(ISBLANK(Tabulka46913113537384[[#This Row],[start_č]]),"-",IF(ISERROR(VLOOKUP(CONCATENATE(G$2,"::",B$3,"::",Tabulka46913113537384[[#This Row],[start_č]]),registrace[[ident pro výsledky]:[kat]],D$4,0)),"-",VLOOKUP(CONCATENATE(G$2,"::",B$3,"::",Tabulka46913113537384[[#This Row],[start_č]]),registrace[[ident pro výsledky]:[kat]],D$4,0)))</f>
        <v>-</v>
      </c>
      <c r="E29" s="195" t="str">
        <f>IF(ISBLANK(Tabulka46913113537384[[#This Row],[start_č]]),"-",IF(ISERROR(VLOOKUP(CONCATENATE(G$2,"::",B$3,"::",Tabulka46913113537384[[#This Row],[start_č]]),registrace[[ident pro výsledky]:[kat]],E$4,0)),"-",VLOOKUP(CONCATENATE(G$2,"::",B$3,"::",Tabulka46913113537384[[#This Row],[start_č]]),registrace[[ident pro výsledky]:[kat]],E$4,0)))</f>
        <v>-</v>
      </c>
      <c r="F29" s="196" t="str">
        <f>IF(ISBLANK(Tabulka46913113537384[[#This Row],[start_č]]),"-",IF(ISERROR(VLOOKUP(CONCATENATE(G$2,"::",B$3,"::",Tabulka46913113537384[[#This Row],[start_č]]),registrace[[ident pro výsledky]:[kat]],F$4,0)),"-",VLOOKUP(CONCATENATE(G$2,"::",B$3,"::",Tabulka46913113537384[[#This Row],[start_č]]),registrace[[ident pro výsledky]:[kat]],F$4,0)))</f>
        <v>-</v>
      </c>
      <c r="G29" s="213"/>
      <c r="H29" s="282" t="str">
        <f>IF(ISBLANK(Tabulka46913113537384[[#This Row],[start_č]]),"-",IF(ISERROR(VLOOKUP(CONCATENATE(G$2,"::",B$3,"::",Tabulka46913113537384[[#This Row],[start_č]]),registrace[[ident pro výsledky]:[kat]],H$4,0)),"-",VLOOKUP(CONCATENATE(G$2,"::",B$3,"::",Tabulka46913113537384[[#This Row],[start_č]]),registrace[[ident pro výsledky]:[kat]],H$4,0)))</f>
        <v>-</v>
      </c>
      <c r="I29" s="282" t="str">
        <f>IF(ISBLANK(Tabulka46913113537384[[#This Row],[start_č]]),"-",IF(ISERROR(VLOOKUP(CONCATENATE(G$2,"::",B$3,"::",Tabulka46913113537384[[#This Row],[start_č]]),registrace[[ident pro výsledky]:[kat]],I$4,0)),"-",VLOOKUP(CONCATENATE(G$2,"::",B$3,"::",Tabulka46913113537384[[#This Row],[start_č]]),registrace[[ident pro výsledky]:[kat]],I$4,0)))</f>
        <v>-</v>
      </c>
      <c r="J29" s="283">
        <f>COUNTIFS($H$6:H29,H29,$I$6:I29,I29)</f>
        <v>4</v>
      </c>
    </row>
  </sheetData>
  <sheetProtection password="C7B2" sheet="1" objects="1" scenarios="1" autoFilter="0"/>
  <mergeCells count="1">
    <mergeCell ref="E3:F3"/>
  </mergeCells>
  <conditionalFormatting sqref="J6:K12">
    <cfRule type="expression" dxfId="50" priority="3">
      <formula>I6="-"</formula>
    </cfRule>
  </conditionalFormatting>
  <conditionalFormatting sqref="C6:C12">
    <cfRule type="expression" dxfId="47" priority="121">
      <formula>COUNTIF($C$6:$C$12,C6)&gt;1</formula>
    </cfRule>
  </conditionalFormatting>
  <conditionalFormatting sqref="J19:J29">
    <cfRule type="expression" dxfId="46" priority="1">
      <formula>I19="-"</formula>
    </cfRule>
  </conditionalFormatting>
  <conditionalFormatting sqref="C19:C29">
    <cfRule type="expression" dxfId="45" priority="2">
      <formula>COUNTIF($C$6:$C$12,C19)&gt;1</formula>
    </cfRule>
  </conditionalFormatting>
  <pageMargins left="0" right="0" top="0" bottom="0" header="0.47244094488188981" footer="0"/>
  <pageSetup paperSize="9" fitToHeight="0" orientation="portrait" r:id="rId1"/>
  <headerFooter>
    <oddHeader>&amp;R&amp;G</oddHeader>
    <oddFooter>&amp;R&amp;10&amp;P / &amp;N</oddFooter>
  </headerFooter>
  <drawing r:id="rId2"/>
  <legacyDrawingHF r:id="rId3"/>
  <tableParts count="2">
    <tablePart r:id="rId4"/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B1:J505"/>
  <sheetViews>
    <sheetView showGridLines="0" showRowColHeaders="0" workbookViewId="0">
      <selection activeCell="A31" sqref="A31"/>
    </sheetView>
  </sheetViews>
  <sheetFormatPr defaultRowHeight="15.75" x14ac:dyDescent="0.25"/>
  <cols>
    <col min="1" max="1" width="26.7109375" style="25" customWidth="1"/>
    <col min="2" max="2" width="6.28515625" style="56" customWidth="1"/>
    <col min="3" max="3" width="8.42578125" style="25" bestFit="1" customWidth="1"/>
    <col min="4" max="4" width="18.7109375" style="25" customWidth="1"/>
    <col min="5" max="5" width="22" style="25" customWidth="1"/>
    <col min="6" max="6" width="5.42578125" style="26" bestFit="1" customWidth="1"/>
    <col min="7" max="7" width="5.85546875" style="57" customWidth="1"/>
    <col min="8" max="8" width="5.28515625" style="25" customWidth="1"/>
    <col min="9" max="9" width="10.140625" style="27" customWidth="1"/>
    <col min="10" max="10" width="6.28515625" style="56" customWidth="1"/>
    <col min="11" max="16384" width="9.140625" style="25"/>
  </cols>
  <sheetData>
    <row r="1" spans="2:10" x14ac:dyDescent="0.25">
      <c r="F1" s="82"/>
    </row>
    <row r="2" spans="2:10" ht="15" customHeight="1" x14ac:dyDescent="0.25">
      <c r="B2" s="57" t="s">
        <v>1085</v>
      </c>
      <c r="C2"/>
      <c r="D2"/>
      <c r="E2" s="205"/>
      <c r="F2" s="205"/>
      <c r="G2" s="205"/>
      <c r="J2" s="57"/>
    </row>
    <row r="3" spans="2:10" x14ac:dyDescent="0.25">
      <c r="B3" s="70" t="s">
        <v>1086</v>
      </c>
      <c r="G3" s="222"/>
    </row>
    <row r="4" spans="2:10" ht="16.5" thickBot="1" x14ac:dyDescent="0.3">
      <c r="B4" s="221" t="s">
        <v>592</v>
      </c>
      <c r="C4" s="28" t="s">
        <v>285</v>
      </c>
      <c r="D4" s="28" t="s">
        <v>190</v>
      </c>
      <c r="E4" s="28" t="s">
        <v>84</v>
      </c>
      <c r="F4" s="28" t="s">
        <v>286</v>
      </c>
      <c r="G4" s="28" t="s">
        <v>83</v>
      </c>
      <c r="H4" s="28" t="s">
        <v>291</v>
      </c>
      <c r="I4" s="225" t="s">
        <v>404</v>
      </c>
      <c r="J4" s="221" t="s">
        <v>593</v>
      </c>
    </row>
    <row r="5" spans="2:10" ht="16.5" thickTop="1" x14ac:dyDescent="0.25">
      <c r="B5" s="223">
        <f>IF(ISBLANK(C5),"-",SUM(B4,1))</f>
        <v>1</v>
      </c>
      <c r="C5" s="224" t="s">
        <v>595</v>
      </c>
      <c r="D5" s="70" t="s">
        <v>519</v>
      </c>
      <c r="E5" s="25" t="s">
        <v>515</v>
      </c>
      <c r="F5" s="27">
        <v>1968</v>
      </c>
      <c r="G5" s="128" t="s">
        <v>278</v>
      </c>
      <c r="H5" s="128" t="s">
        <v>436</v>
      </c>
      <c r="I5" s="226">
        <v>1.2731481481481481E-2</v>
      </c>
      <c r="J5" s="223">
        <f>IF(ISBLANK(C5),"-",COUNTIFS($G$5:G5,G5,$H$5:H5,H5))</f>
        <v>1</v>
      </c>
    </row>
    <row r="6" spans="2:10" x14ac:dyDescent="0.25">
      <c r="B6" s="223">
        <f t="shared" ref="B6:B69" si="0">IF(ISBLANK(C6),"-",SUM(B5,1))</f>
        <v>2</v>
      </c>
      <c r="C6" s="224" t="s">
        <v>595</v>
      </c>
      <c r="D6" s="70" t="s">
        <v>780</v>
      </c>
      <c r="E6" s="25" t="s">
        <v>956</v>
      </c>
      <c r="F6" s="27">
        <v>1961</v>
      </c>
      <c r="G6" s="128" t="s">
        <v>278</v>
      </c>
      <c r="H6" s="128" t="s">
        <v>436</v>
      </c>
      <c r="I6" s="226">
        <v>1.2789351851851852E-2</v>
      </c>
      <c r="J6" s="223">
        <f>IF(ISBLANK(C6),"-",COUNTIFS($G$5:G6,G6,$H$5:H6,H6))</f>
        <v>2</v>
      </c>
    </row>
    <row r="7" spans="2:10" x14ac:dyDescent="0.25">
      <c r="B7" s="223">
        <f t="shared" si="0"/>
        <v>3</v>
      </c>
      <c r="C7" s="224" t="s">
        <v>595</v>
      </c>
      <c r="D7" s="70" t="s">
        <v>520</v>
      </c>
      <c r="E7" s="25" t="s">
        <v>956</v>
      </c>
      <c r="F7" s="27">
        <v>1981</v>
      </c>
      <c r="G7" s="128" t="s">
        <v>278</v>
      </c>
      <c r="H7" s="128" t="s">
        <v>436</v>
      </c>
      <c r="I7" s="226">
        <v>1.2893518518518519E-2</v>
      </c>
      <c r="J7" s="223">
        <f>IF(ISBLANK(C7),"-",COUNTIFS($G$5:G7,G7,$H$5:H7,H7))</f>
        <v>3</v>
      </c>
    </row>
    <row r="8" spans="2:10" x14ac:dyDescent="0.25">
      <c r="B8" s="223">
        <f t="shared" si="0"/>
        <v>4</v>
      </c>
      <c r="C8" s="224" t="s">
        <v>595</v>
      </c>
      <c r="D8" s="70" t="s">
        <v>433</v>
      </c>
      <c r="E8" s="25" t="s">
        <v>43</v>
      </c>
      <c r="F8" s="27">
        <v>1959</v>
      </c>
      <c r="G8" s="128" t="s">
        <v>278</v>
      </c>
      <c r="H8" s="128" t="s">
        <v>436</v>
      </c>
      <c r="I8" s="226">
        <v>1.4560185185185183E-2</v>
      </c>
      <c r="J8" s="223">
        <f>IF(ISBLANK(C8),"-",COUNTIFS($G$5:G8,G8,$H$5:H8,H8))</f>
        <v>4</v>
      </c>
    </row>
    <row r="9" spans="2:10" x14ac:dyDescent="0.25">
      <c r="B9" s="223">
        <f t="shared" si="0"/>
        <v>5</v>
      </c>
      <c r="C9" s="224" t="s">
        <v>595</v>
      </c>
      <c r="D9" s="70" t="s">
        <v>216</v>
      </c>
      <c r="E9" s="25" t="s">
        <v>395</v>
      </c>
      <c r="F9" s="27">
        <v>1999</v>
      </c>
      <c r="G9" s="128" t="s">
        <v>278</v>
      </c>
      <c r="H9" s="128" t="s">
        <v>436</v>
      </c>
      <c r="I9" s="226">
        <v>1.5335648148148147E-2</v>
      </c>
      <c r="J9" s="223">
        <f>IF(ISBLANK(C9),"-",COUNTIFS($G$5:G9,G9,$H$5:H9,H9))</f>
        <v>5</v>
      </c>
    </row>
    <row r="10" spans="2:10" x14ac:dyDescent="0.25">
      <c r="B10" s="223">
        <f t="shared" si="0"/>
        <v>6</v>
      </c>
      <c r="C10" s="224" t="s">
        <v>595</v>
      </c>
      <c r="D10" s="70" t="s">
        <v>458</v>
      </c>
      <c r="E10" s="25" t="s">
        <v>342</v>
      </c>
      <c r="F10" s="27">
        <v>1990</v>
      </c>
      <c r="G10" s="128" t="s">
        <v>278</v>
      </c>
      <c r="H10" s="128" t="s">
        <v>436</v>
      </c>
      <c r="I10" s="226">
        <v>1.6053240740740739E-2</v>
      </c>
      <c r="J10" s="223">
        <f>IF(ISBLANK(C10),"-",COUNTIFS($G$5:G10,G10,$H$5:H10,H10))</f>
        <v>6</v>
      </c>
    </row>
    <row r="11" spans="2:10" x14ac:dyDescent="0.25">
      <c r="B11" s="223">
        <f t="shared" si="0"/>
        <v>7</v>
      </c>
      <c r="C11" s="224" t="s">
        <v>595</v>
      </c>
      <c r="D11" s="70" t="s">
        <v>521</v>
      </c>
      <c r="E11" s="25" t="s">
        <v>448</v>
      </c>
      <c r="F11" s="27">
        <v>1971</v>
      </c>
      <c r="G11" s="128" t="s">
        <v>278</v>
      </c>
      <c r="H11" s="128" t="s">
        <v>436</v>
      </c>
      <c r="I11" s="226">
        <v>1.7245370370370369E-2</v>
      </c>
      <c r="J11" s="223">
        <f>IF(ISBLANK(C11),"-",COUNTIFS($G$5:G11,G11,$H$5:H11,H11))</f>
        <v>7</v>
      </c>
    </row>
    <row r="12" spans="2:10" x14ac:dyDescent="0.25">
      <c r="B12" s="223">
        <f t="shared" si="0"/>
        <v>8</v>
      </c>
      <c r="C12" s="224" t="s">
        <v>595</v>
      </c>
      <c r="D12" s="70" t="s">
        <v>522</v>
      </c>
      <c r="E12" s="25" t="s">
        <v>501</v>
      </c>
      <c r="F12" s="27">
        <v>1963</v>
      </c>
      <c r="G12" s="128" t="s">
        <v>278</v>
      </c>
      <c r="H12" s="128" t="s">
        <v>436</v>
      </c>
      <c r="I12" s="226">
        <v>1.8136574074074072E-2</v>
      </c>
      <c r="J12" s="223">
        <f>IF(ISBLANK(C12),"-",COUNTIFS($G$5:G12,G12,$H$5:H12,H12))</f>
        <v>8</v>
      </c>
    </row>
    <row r="13" spans="2:10" x14ac:dyDescent="0.25">
      <c r="B13" s="223">
        <f t="shared" si="0"/>
        <v>9</v>
      </c>
      <c r="C13" s="224" t="s">
        <v>595</v>
      </c>
      <c r="D13" s="70" t="s">
        <v>523</v>
      </c>
      <c r="E13" s="25" t="s">
        <v>342</v>
      </c>
      <c r="F13" s="27">
        <v>1972</v>
      </c>
      <c r="G13" s="128" t="s">
        <v>438</v>
      </c>
      <c r="H13" s="128" t="s">
        <v>436</v>
      </c>
      <c r="I13" s="226">
        <v>2.0023148148148148E-2</v>
      </c>
      <c r="J13" s="223">
        <f>IF(ISBLANK(C13),"-",COUNTIFS($G$5:G13,G13,$H$5:H13,H13))</f>
        <v>1</v>
      </c>
    </row>
    <row r="14" spans="2:10" x14ac:dyDescent="0.25">
      <c r="B14" s="223">
        <f t="shared" si="0"/>
        <v>10</v>
      </c>
      <c r="C14" s="224" t="s">
        <v>595</v>
      </c>
      <c r="D14" s="70" t="s">
        <v>524</v>
      </c>
      <c r="E14" s="25" t="s">
        <v>1011</v>
      </c>
      <c r="F14" s="27">
        <v>1978</v>
      </c>
      <c r="G14" s="128" t="s">
        <v>278</v>
      </c>
      <c r="H14" s="128" t="s">
        <v>436</v>
      </c>
      <c r="I14" s="226">
        <v>2.0532407407407405E-2</v>
      </c>
      <c r="J14" s="223">
        <f>IF(ISBLANK(C14),"-",COUNTIFS($G$5:G14,G14,$H$5:H14,H14))</f>
        <v>9</v>
      </c>
    </row>
    <row r="15" spans="2:10" x14ac:dyDescent="0.25">
      <c r="B15" s="223">
        <f t="shared" si="0"/>
        <v>11</v>
      </c>
      <c r="C15" s="224" t="s">
        <v>595</v>
      </c>
      <c r="D15" s="70" t="s">
        <v>525</v>
      </c>
      <c r="E15" s="25" t="s">
        <v>448</v>
      </c>
      <c r="F15" s="27">
        <v>1994</v>
      </c>
      <c r="G15" s="128" t="s">
        <v>438</v>
      </c>
      <c r="H15" s="128" t="s">
        <v>436</v>
      </c>
      <c r="I15" s="226">
        <v>2.4814814814814817E-2</v>
      </c>
      <c r="J15" s="223">
        <f>IF(ISBLANK(C15),"-",COUNTIFS($G$5:G15,G15,$H$5:H15,H15))</f>
        <v>2</v>
      </c>
    </row>
    <row r="16" spans="2:10" x14ac:dyDescent="0.25">
      <c r="B16" s="223">
        <f t="shared" si="0"/>
        <v>12</v>
      </c>
      <c r="C16" s="224" t="s">
        <v>595</v>
      </c>
      <c r="D16" s="70" t="s">
        <v>526</v>
      </c>
      <c r="E16" s="25" t="s">
        <v>1001</v>
      </c>
      <c r="F16" s="27">
        <v>1991</v>
      </c>
      <c r="G16" s="128" t="s">
        <v>278</v>
      </c>
      <c r="H16" s="128" t="s">
        <v>436</v>
      </c>
      <c r="I16" s="226">
        <v>3.6111111111111115E-2</v>
      </c>
      <c r="J16" s="223">
        <f>IF(ISBLANK(C16),"-",COUNTIFS($G$5:G16,G16,$H$5:H16,H16))</f>
        <v>10</v>
      </c>
    </row>
    <row r="17" spans="2:10" x14ac:dyDescent="0.25">
      <c r="B17" s="223">
        <f t="shared" si="0"/>
        <v>13</v>
      </c>
      <c r="C17" s="224" t="s">
        <v>595</v>
      </c>
      <c r="D17" s="70" t="s">
        <v>527</v>
      </c>
      <c r="E17" s="25" t="s">
        <v>1001</v>
      </c>
      <c r="F17" s="27">
        <v>1953</v>
      </c>
      <c r="G17" s="128" t="s">
        <v>438</v>
      </c>
      <c r="H17" s="128" t="s">
        <v>436</v>
      </c>
      <c r="I17" s="226">
        <v>3.619212962962963E-2</v>
      </c>
      <c r="J17" s="223">
        <f>IF(ISBLANK(C17),"-",COUNTIFS($G$5:G17,G17,$H$5:H17,H17))</f>
        <v>3</v>
      </c>
    </row>
    <row r="18" spans="2:10" x14ac:dyDescent="0.25">
      <c r="B18" s="223" t="str">
        <f t="shared" si="0"/>
        <v>-</v>
      </c>
      <c r="C18"/>
      <c r="D18"/>
      <c r="E18"/>
      <c r="F18"/>
      <c r="G18"/>
      <c r="H18"/>
      <c r="I18"/>
      <c r="J18" s="223" t="str">
        <f>IF(ISBLANK(C18),"-",COUNTIFS($G$5:G18,G18,$H$5:H18,H18))</f>
        <v>-</v>
      </c>
    </row>
    <row r="19" spans="2:10" x14ac:dyDescent="0.25">
      <c r="B19" s="223" t="str">
        <f t="shared" si="0"/>
        <v>-</v>
      </c>
      <c r="C19"/>
      <c r="D19"/>
      <c r="E19"/>
      <c r="F19"/>
      <c r="G19"/>
      <c r="H19"/>
      <c r="I19"/>
      <c r="J19" s="223" t="str">
        <f>IF(ISBLANK(C19),"-",COUNTIFS($G$5:G19,G19,$H$5:H19,H19))</f>
        <v>-</v>
      </c>
    </row>
    <row r="20" spans="2:10" x14ac:dyDescent="0.25">
      <c r="B20" s="223" t="str">
        <f t="shared" si="0"/>
        <v>-</v>
      </c>
      <c r="C20"/>
      <c r="D20"/>
      <c r="E20"/>
      <c r="F20"/>
      <c r="G20"/>
      <c r="H20"/>
      <c r="I20"/>
      <c r="J20" s="223" t="str">
        <f>IF(ISBLANK(C20),"-",COUNTIFS($G$5:G20,G20,$H$5:H20,H20))</f>
        <v>-</v>
      </c>
    </row>
    <row r="21" spans="2:10" x14ac:dyDescent="0.25">
      <c r="B21" s="223" t="str">
        <f t="shared" si="0"/>
        <v>-</v>
      </c>
      <c r="C21"/>
      <c r="D21"/>
      <c r="E21"/>
      <c r="F21"/>
      <c r="G21"/>
      <c r="H21"/>
      <c r="I21"/>
      <c r="J21" s="223" t="str">
        <f>IF(ISBLANK(C21),"-",COUNTIFS($G$5:G21,G21,$H$5:H21,H21))</f>
        <v>-</v>
      </c>
    </row>
    <row r="22" spans="2:10" x14ac:dyDescent="0.25">
      <c r="B22" s="223" t="str">
        <f t="shared" si="0"/>
        <v>-</v>
      </c>
      <c r="C22"/>
      <c r="D22"/>
      <c r="E22"/>
      <c r="F22"/>
      <c r="G22"/>
      <c r="H22"/>
      <c r="I22"/>
      <c r="J22" s="223" t="str">
        <f>IF(ISBLANK(C22),"-",COUNTIFS($G$5:G22,G22,$H$5:H22,H22))</f>
        <v>-</v>
      </c>
    </row>
    <row r="23" spans="2:10" x14ac:dyDescent="0.25">
      <c r="B23" s="223" t="str">
        <f t="shared" si="0"/>
        <v>-</v>
      </c>
      <c r="C23"/>
      <c r="D23"/>
      <c r="E23"/>
      <c r="F23"/>
      <c r="G23"/>
      <c r="H23"/>
      <c r="I23"/>
      <c r="J23" s="223" t="str">
        <f>IF(ISBLANK(C23),"-",COUNTIFS($G$5:G23,G23,$H$5:H23,H23))</f>
        <v>-</v>
      </c>
    </row>
    <row r="24" spans="2:10" x14ac:dyDescent="0.25">
      <c r="B24" s="223" t="str">
        <f t="shared" si="0"/>
        <v>-</v>
      </c>
      <c r="C24"/>
      <c r="D24"/>
      <c r="E24"/>
      <c r="F24"/>
      <c r="G24"/>
      <c r="H24"/>
      <c r="I24"/>
      <c r="J24" s="223" t="str">
        <f>IF(ISBLANK(C24),"-",COUNTIFS($G$5:G24,G24,$H$5:H24,H24))</f>
        <v>-</v>
      </c>
    </row>
    <row r="25" spans="2:10" x14ac:dyDescent="0.25">
      <c r="B25" s="223" t="str">
        <f t="shared" si="0"/>
        <v>-</v>
      </c>
      <c r="C25"/>
      <c r="D25"/>
      <c r="E25"/>
      <c r="F25"/>
      <c r="G25"/>
      <c r="H25"/>
      <c r="I25"/>
      <c r="J25" s="223" t="str">
        <f>IF(ISBLANK(C25),"-",COUNTIFS($G$5:G25,G25,$H$5:H25,H25))</f>
        <v>-</v>
      </c>
    </row>
    <row r="26" spans="2:10" x14ac:dyDescent="0.25">
      <c r="B26" s="223" t="str">
        <f t="shared" si="0"/>
        <v>-</v>
      </c>
      <c r="C26"/>
      <c r="D26"/>
      <c r="E26"/>
      <c r="F26"/>
      <c r="G26"/>
      <c r="H26"/>
      <c r="I26"/>
      <c r="J26" s="223" t="str">
        <f>IF(ISBLANK(C26),"-",COUNTIFS($G$5:G26,G26,$H$5:H26,H26))</f>
        <v>-</v>
      </c>
    </row>
    <row r="27" spans="2:10" x14ac:dyDescent="0.25">
      <c r="B27" s="223" t="str">
        <f t="shared" si="0"/>
        <v>-</v>
      </c>
      <c r="C27"/>
      <c r="D27"/>
      <c r="E27"/>
      <c r="F27"/>
      <c r="G27"/>
      <c r="H27"/>
      <c r="I27"/>
      <c r="J27" s="223" t="str">
        <f>IF(ISBLANK(C27),"-",COUNTIFS($G$5:G27,G27,$H$5:H27,H27))</f>
        <v>-</v>
      </c>
    </row>
    <row r="28" spans="2:10" x14ac:dyDescent="0.25">
      <c r="B28" s="223" t="str">
        <f t="shared" si="0"/>
        <v>-</v>
      </c>
      <c r="C28"/>
      <c r="D28"/>
      <c r="E28"/>
      <c r="F28"/>
      <c r="G28"/>
      <c r="H28"/>
      <c r="I28"/>
      <c r="J28" s="223" t="str">
        <f>IF(ISBLANK(C28),"-",COUNTIFS($G$5:G28,G28,$H$5:H28,H28))</f>
        <v>-</v>
      </c>
    </row>
    <row r="29" spans="2:10" x14ac:dyDescent="0.25">
      <c r="B29" s="223" t="str">
        <f t="shared" si="0"/>
        <v>-</v>
      </c>
      <c r="C29"/>
      <c r="D29"/>
      <c r="E29"/>
      <c r="F29"/>
      <c r="G29"/>
      <c r="H29"/>
      <c r="I29"/>
      <c r="J29" s="223" t="str">
        <f>IF(ISBLANK(C29),"-",COUNTIFS($G$5:G29,G29,$H$5:H29,H29))</f>
        <v>-</v>
      </c>
    </row>
    <row r="30" spans="2:10" x14ac:dyDescent="0.25">
      <c r="B30" s="223" t="str">
        <f t="shared" si="0"/>
        <v>-</v>
      </c>
      <c r="C30"/>
      <c r="D30"/>
      <c r="E30"/>
      <c r="F30"/>
      <c r="G30"/>
      <c r="H30"/>
      <c r="I30"/>
      <c r="J30" s="223" t="str">
        <f>IF(ISBLANK(C30),"-",COUNTIFS($G$5:G30,G30,$H$5:H30,H30))</f>
        <v>-</v>
      </c>
    </row>
    <row r="31" spans="2:10" x14ac:dyDescent="0.25">
      <c r="B31" s="223" t="str">
        <f t="shared" si="0"/>
        <v>-</v>
      </c>
      <c r="C31"/>
      <c r="D31"/>
      <c r="E31"/>
      <c r="F31"/>
      <c r="G31"/>
      <c r="H31"/>
      <c r="I31"/>
      <c r="J31" s="223" t="str">
        <f>IF(ISBLANK(C31),"-",COUNTIFS($G$5:G31,G31,$H$5:H31,H31))</f>
        <v>-</v>
      </c>
    </row>
    <row r="32" spans="2:10" x14ac:dyDescent="0.25">
      <c r="B32" s="223" t="str">
        <f t="shared" si="0"/>
        <v>-</v>
      </c>
      <c r="C32"/>
      <c r="D32"/>
      <c r="E32"/>
      <c r="F32"/>
      <c r="G32"/>
      <c r="H32"/>
      <c r="I32"/>
      <c r="J32" s="223" t="str">
        <f>IF(ISBLANK(C32),"-",COUNTIFS($G$5:G32,G32,$H$5:H32,H32))</f>
        <v>-</v>
      </c>
    </row>
    <row r="33" spans="2:10" x14ac:dyDescent="0.25">
      <c r="B33" s="223" t="str">
        <f t="shared" si="0"/>
        <v>-</v>
      </c>
      <c r="C33"/>
      <c r="D33"/>
      <c r="E33"/>
      <c r="F33"/>
      <c r="G33"/>
      <c r="H33"/>
      <c r="I33"/>
      <c r="J33" s="223" t="str">
        <f>IF(ISBLANK(C33),"-",COUNTIFS($G$5:G33,G33,$H$5:H33,H33))</f>
        <v>-</v>
      </c>
    </row>
    <row r="34" spans="2:10" x14ac:dyDescent="0.25">
      <c r="B34" s="223" t="str">
        <f t="shared" si="0"/>
        <v>-</v>
      </c>
      <c r="C34"/>
      <c r="D34"/>
      <c r="E34"/>
      <c r="F34"/>
      <c r="G34"/>
      <c r="H34"/>
      <c r="I34"/>
      <c r="J34" s="223" t="str">
        <f>IF(ISBLANK(C34),"-",COUNTIFS($G$5:G34,G34,$H$5:H34,H34))</f>
        <v>-</v>
      </c>
    </row>
    <row r="35" spans="2:10" x14ac:dyDescent="0.25">
      <c r="B35" s="223" t="str">
        <f t="shared" si="0"/>
        <v>-</v>
      </c>
      <c r="C35"/>
      <c r="D35"/>
      <c r="E35"/>
      <c r="F35"/>
      <c r="G35"/>
      <c r="H35"/>
      <c r="I35"/>
      <c r="J35" s="223" t="str">
        <f>IF(ISBLANK(C35),"-",COUNTIFS($G$5:G35,G35,$H$5:H35,H35))</f>
        <v>-</v>
      </c>
    </row>
    <row r="36" spans="2:10" x14ac:dyDescent="0.25">
      <c r="B36" s="223" t="str">
        <f t="shared" si="0"/>
        <v>-</v>
      </c>
      <c r="C36"/>
      <c r="D36"/>
      <c r="E36"/>
      <c r="F36"/>
      <c r="G36"/>
      <c r="H36"/>
      <c r="I36"/>
      <c r="J36" s="223" t="str">
        <f>IF(ISBLANK(C36),"-",COUNTIFS($G$5:G36,G36,$H$5:H36,H36))</f>
        <v>-</v>
      </c>
    </row>
    <row r="37" spans="2:10" x14ac:dyDescent="0.25">
      <c r="B37" s="223" t="str">
        <f t="shared" si="0"/>
        <v>-</v>
      </c>
      <c r="C37"/>
      <c r="D37"/>
      <c r="E37"/>
      <c r="F37"/>
      <c r="G37"/>
      <c r="H37"/>
      <c r="I37"/>
      <c r="J37" s="223" t="str">
        <f>IF(ISBLANK(C37),"-",COUNTIFS($G$5:G37,G37,$H$5:H37,H37))</f>
        <v>-</v>
      </c>
    </row>
    <row r="38" spans="2:10" x14ac:dyDescent="0.25">
      <c r="B38" s="223" t="str">
        <f t="shared" si="0"/>
        <v>-</v>
      </c>
      <c r="C38"/>
      <c r="D38"/>
      <c r="E38"/>
      <c r="F38"/>
      <c r="G38"/>
      <c r="H38"/>
      <c r="I38"/>
      <c r="J38" s="223" t="str">
        <f>IF(ISBLANK(C38),"-",COUNTIFS($G$5:G38,G38,$H$5:H38,H38))</f>
        <v>-</v>
      </c>
    </row>
    <row r="39" spans="2:10" x14ac:dyDescent="0.25">
      <c r="B39" s="223" t="str">
        <f t="shared" si="0"/>
        <v>-</v>
      </c>
      <c r="C39"/>
      <c r="D39"/>
      <c r="E39"/>
      <c r="F39"/>
      <c r="G39"/>
      <c r="H39"/>
      <c r="I39"/>
      <c r="J39" s="223" t="str">
        <f>IF(ISBLANK(C39),"-",COUNTIFS($G$5:G39,G39,$H$5:H39,H39))</f>
        <v>-</v>
      </c>
    </row>
    <row r="40" spans="2:10" x14ac:dyDescent="0.25">
      <c r="B40" s="223" t="str">
        <f t="shared" si="0"/>
        <v>-</v>
      </c>
      <c r="C40"/>
      <c r="D40"/>
      <c r="E40"/>
      <c r="F40"/>
      <c r="G40"/>
      <c r="H40"/>
      <c r="I40"/>
      <c r="J40" s="223" t="str">
        <f>IF(ISBLANK(C40),"-",COUNTIFS($G$5:G40,G40,$H$5:H40,H40))</f>
        <v>-</v>
      </c>
    </row>
    <row r="41" spans="2:10" x14ac:dyDescent="0.25">
      <c r="B41" s="223" t="str">
        <f t="shared" si="0"/>
        <v>-</v>
      </c>
      <c r="C41"/>
      <c r="D41"/>
      <c r="E41"/>
      <c r="F41"/>
      <c r="G41"/>
      <c r="H41"/>
      <c r="I41"/>
      <c r="J41" s="223" t="str">
        <f>IF(ISBLANK(C41),"-",COUNTIFS($G$5:G41,G41,$H$5:H41,H41))</f>
        <v>-</v>
      </c>
    </row>
    <row r="42" spans="2:10" x14ac:dyDescent="0.25">
      <c r="B42" s="223" t="str">
        <f t="shared" si="0"/>
        <v>-</v>
      </c>
      <c r="C42"/>
      <c r="D42"/>
      <c r="E42"/>
      <c r="F42"/>
      <c r="G42"/>
      <c r="H42"/>
      <c r="I42"/>
      <c r="J42" s="223" t="str">
        <f>IF(ISBLANK(C42),"-",COUNTIFS($G$5:G42,G42,$H$5:H42,H42))</f>
        <v>-</v>
      </c>
    </row>
    <row r="43" spans="2:10" x14ac:dyDescent="0.25">
      <c r="B43" s="223" t="str">
        <f t="shared" si="0"/>
        <v>-</v>
      </c>
      <c r="C43"/>
      <c r="D43"/>
      <c r="E43"/>
      <c r="F43"/>
      <c r="G43"/>
      <c r="H43"/>
      <c r="I43"/>
      <c r="J43" s="223" t="str">
        <f>IF(ISBLANK(C43),"-",COUNTIFS($G$5:G43,G43,$H$5:H43,H43))</f>
        <v>-</v>
      </c>
    </row>
    <row r="44" spans="2:10" x14ac:dyDescent="0.25">
      <c r="B44" s="223" t="str">
        <f t="shared" si="0"/>
        <v>-</v>
      </c>
      <c r="C44"/>
      <c r="D44"/>
      <c r="E44"/>
      <c r="F44"/>
      <c r="G44"/>
      <c r="H44"/>
      <c r="I44"/>
      <c r="J44" s="223" t="str">
        <f>IF(ISBLANK(C44),"-",COUNTIFS($G$5:G44,G44,$H$5:H44,H44))</f>
        <v>-</v>
      </c>
    </row>
    <row r="45" spans="2:10" x14ac:dyDescent="0.25">
      <c r="B45" s="223" t="str">
        <f t="shared" si="0"/>
        <v>-</v>
      </c>
      <c r="C45"/>
      <c r="D45"/>
      <c r="E45"/>
      <c r="F45"/>
      <c r="G45"/>
      <c r="H45"/>
      <c r="I45"/>
      <c r="J45" s="223" t="str">
        <f>IF(ISBLANK(C45),"-",COUNTIFS($G$5:G45,G45,$H$5:H45,H45))</f>
        <v>-</v>
      </c>
    </row>
    <row r="46" spans="2:10" x14ac:dyDescent="0.25">
      <c r="B46" s="223" t="str">
        <f t="shared" si="0"/>
        <v>-</v>
      </c>
      <c r="C46"/>
      <c r="D46"/>
      <c r="E46"/>
      <c r="F46"/>
      <c r="G46"/>
      <c r="H46"/>
      <c r="I46"/>
      <c r="J46" s="223" t="str">
        <f>IF(ISBLANK(C46),"-",COUNTIFS($G$5:G46,G46,$H$5:H46,H46))</f>
        <v>-</v>
      </c>
    </row>
    <row r="47" spans="2:10" x14ac:dyDescent="0.25">
      <c r="B47" s="223" t="str">
        <f t="shared" si="0"/>
        <v>-</v>
      </c>
      <c r="C47"/>
      <c r="D47"/>
      <c r="E47"/>
      <c r="F47"/>
      <c r="G47"/>
      <c r="H47"/>
      <c r="I47"/>
      <c r="J47" s="223" t="str">
        <f>IF(ISBLANK(C47),"-",COUNTIFS($G$5:G47,G47,$H$5:H47,H47))</f>
        <v>-</v>
      </c>
    </row>
    <row r="48" spans="2:10" x14ac:dyDescent="0.25">
      <c r="B48" s="223" t="str">
        <f t="shared" si="0"/>
        <v>-</v>
      </c>
      <c r="C48"/>
      <c r="D48"/>
      <c r="E48"/>
      <c r="F48"/>
      <c r="G48"/>
      <c r="H48"/>
      <c r="I48"/>
      <c r="J48" s="223" t="str">
        <f>IF(ISBLANK(C48),"-",COUNTIFS($G$5:G48,G48,$H$5:H48,H48))</f>
        <v>-</v>
      </c>
    </row>
    <row r="49" spans="2:10" x14ac:dyDescent="0.25">
      <c r="B49" s="223" t="str">
        <f t="shared" si="0"/>
        <v>-</v>
      </c>
      <c r="C49"/>
      <c r="D49"/>
      <c r="E49"/>
      <c r="F49"/>
      <c r="G49"/>
      <c r="H49"/>
      <c r="I49"/>
      <c r="J49" s="223" t="str">
        <f>IF(ISBLANK(C49),"-",COUNTIFS($G$5:G49,G49,$H$5:H49,H49))</f>
        <v>-</v>
      </c>
    </row>
    <row r="50" spans="2:10" x14ac:dyDescent="0.25">
      <c r="B50" s="223" t="str">
        <f t="shared" si="0"/>
        <v>-</v>
      </c>
      <c r="C50"/>
      <c r="D50"/>
      <c r="E50"/>
      <c r="F50"/>
      <c r="G50"/>
      <c r="H50"/>
      <c r="I50"/>
      <c r="J50" s="223" t="str">
        <f>IF(ISBLANK(C50),"-",COUNTIFS($G$5:G50,G50,$H$5:H50,H50))</f>
        <v>-</v>
      </c>
    </row>
    <row r="51" spans="2:10" x14ac:dyDescent="0.25">
      <c r="B51" s="223" t="str">
        <f t="shared" si="0"/>
        <v>-</v>
      </c>
      <c r="C51"/>
      <c r="D51"/>
      <c r="E51"/>
      <c r="F51"/>
      <c r="G51"/>
      <c r="H51"/>
      <c r="I51"/>
      <c r="J51" s="223" t="str">
        <f>IF(ISBLANK(C51),"-",COUNTIFS($G$5:G51,G51,$H$5:H51,H51))</f>
        <v>-</v>
      </c>
    </row>
    <row r="52" spans="2:10" x14ac:dyDescent="0.25">
      <c r="B52" s="223" t="str">
        <f t="shared" si="0"/>
        <v>-</v>
      </c>
      <c r="C52"/>
      <c r="D52"/>
      <c r="E52"/>
      <c r="F52"/>
      <c r="G52"/>
      <c r="H52"/>
      <c r="I52"/>
      <c r="J52" s="223" t="str">
        <f>IF(ISBLANK(C52),"-",COUNTIFS($G$5:G52,G52,$H$5:H52,H52))</f>
        <v>-</v>
      </c>
    </row>
    <row r="53" spans="2:10" x14ac:dyDescent="0.25">
      <c r="B53" s="223" t="str">
        <f t="shared" si="0"/>
        <v>-</v>
      </c>
      <c r="C53"/>
      <c r="D53"/>
      <c r="E53"/>
      <c r="F53"/>
      <c r="G53"/>
      <c r="H53"/>
      <c r="I53"/>
      <c r="J53" s="223" t="str">
        <f>IF(ISBLANK(C53),"-",COUNTIFS($G$5:G53,G53,$H$5:H53,H53))</f>
        <v>-</v>
      </c>
    </row>
    <row r="54" spans="2:10" x14ac:dyDescent="0.25">
      <c r="B54" s="223" t="str">
        <f t="shared" si="0"/>
        <v>-</v>
      </c>
      <c r="C54"/>
      <c r="D54"/>
      <c r="E54"/>
      <c r="F54"/>
      <c r="G54"/>
      <c r="H54"/>
      <c r="I54"/>
      <c r="J54" s="223" t="str">
        <f>IF(ISBLANK(C54),"-",COUNTIFS($G$5:G54,G54,$H$5:H54,H54))</f>
        <v>-</v>
      </c>
    </row>
    <row r="55" spans="2:10" x14ac:dyDescent="0.25">
      <c r="B55" s="223" t="str">
        <f t="shared" si="0"/>
        <v>-</v>
      </c>
      <c r="C55"/>
      <c r="D55"/>
      <c r="E55"/>
      <c r="F55"/>
      <c r="G55"/>
      <c r="H55"/>
      <c r="I55"/>
      <c r="J55" s="223" t="str">
        <f>IF(ISBLANK(C55),"-",COUNTIFS($G$5:G55,G55,$H$5:H55,H55))</f>
        <v>-</v>
      </c>
    </row>
    <row r="56" spans="2:10" x14ac:dyDescent="0.25">
      <c r="B56" s="223" t="str">
        <f t="shared" si="0"/>
        <v>-</v>
      </c>
      <c r="C56"/>
      <c r="D56"/>
      <c r="E56"/>
      <c r="F56"/>
      <c r="G56"/>
      <c r="H56"/>
      <c r="I56"/>
      <c r="J56" s="223" t="str">
        <f>IF(ISBLANK(C56),"-",COUNTIFS($G$5:G56,G56,$H$5:H56,H56))</f>
        <v>-</v>
      </c>
    </row>
    <row r="57" spans="2:10" x14ac:dyDescent="0.25">
      <c r="B57" s="223" t="str">
        <f t="shared" si="0"/>
        <v>-</v>
      </c>
      <c r="C57"/>
      <c r="D57"/>
      <c r="E57"/>
      <c r="F57"/>
      <c r="G57"/>
      <c r="H57"/>
      <c r="I57"/>
      <c r="J57" s="223" t="str">
        <f>IF(ISBLANK(C57),"-",COUNTIFS($G$5:G57,G57,$H$5:H57,H57))</f>
        <v>-</v>
      </c>
    </row>
    <row r="58" spans="2:10" x14ac:dyDescent="0.25">
      <c r="B58" s="223" t="str">
        <f t="shared" si="0"/>
        <v>-</v>
      </c>
      <c r="C58"/>
      <c r="D58"/>
      <c r="E58"/>
      <c r="F58"/>
      <c r="G58"/>
      <c r="H58"/>
      <c r="I58"/>
      <c r="J58" s="223" t="str">
        <f>IF(ISBLANK(C58),"-",COUNTIFS($G$5:G58,G58,$H$5:H58,H58))</f>
        <v>-</v>
      </c>
    </row>
    <row r="59" spans="2:10" x14ac:dyDescent="0.25">
      <c r="B59" s="223" t="str">
        <f t="shared" si="0"/>
        <v>-</v>
      </c>
      <c r="C59"/>
      <c r="D59"/>
      <c r="E59"/>
      <c r="F59"/>
      <c r="G59"/>
      <c r="H59"/>
      <c r="I59"/>
      <c r="J59" s="223" t="str">
        <f>IF(ISBLANK(C59),"-",COUNTIFS($G$5:G59,G59,$H$5:H59,H59))</f>
        <v>-</v>
      </c>
    </row>
    <row r="60" spans="2:10" x14ac:dyDescent="0.25">
      <c r="B60" s="223" t="str">
        <f t="shared" si="0"/>
        <v>-</v>
      </c>
      <c r="C60"/>
      <c r="D60"/>
      <c r="E60"/>
      <c r="F60"/>
      <c r="G60"/>
      <c r="H60"/>
      <c r="I60"/>
      <c r="J60" s="223" t="str">
        <f>IF(ISBLANK(C60),"-",COUNTIFS($G$5:G60,G60,$H$5:H60,H60))</f>
        <v>-</v>
      </c>
    </row>
    <row r="61" spans="2:10" x14ac:dyDescent="0.25">
      <c r="B61" s="223" t="str">
        <f t="shared" si="0"/>
        <v>-</v>
      </c>
      <c r="C61"/>
      <c r="D61"/>
      <c r="E61"/>
      <c r="F61"/>
      <c r="G61"/>
      <c r="H61"/>
      <c r="I61"/>
      <c r="J61" s="223" t="str">
        <f>IF(ISBLANK(C61),"-",COUNTIFS($G$5:G61,G61,$H$5:H61,H61))</f>
        <v>-</v>
      </c>
    </row>
    <row r="62" spans="2:10" x14ac:dyDescent="0.25">
      <c r="B62" s="223" t="str">
        <f t="shared" si="0"/>
        <v>-</v>
      </c>
      <c r="C62"/>
      <c r="D62"/>
      <c r="E62"/>
      <c r="F62"/>
      <c r="G62"/>
      <c r="H62"/>
      <c r="I62"/>
      <c r="J62" s="223" t="str">
        <f>IF(ISBLANK(C62),"-",COUNTIFS($G$5:G62,G62,$H$5:H62,H62))</f>
        <v>-</v>
      </c>
    </row>
    <row r="63" spans="2:10" x14ac:dyDescent="0.25">
      <c r="B63" s="223" t="str">
        <f t="shared" si="0"/>
        <v>-</v>
      </c>
      <c r="C63"/>
      <c r="D63"/>
      <c r="E63"/>
      <c r="F63"/>
      <c r="G63"/>
      <c r="H63"/>
      <c r="I63"/>
      <c r="J63" s="223" t="str">
        <f>IF(ISBLANK(C63),"-",COUNTIFS($G$5:G63,G63,$H$5:H63,H63))</f>
        <v>-</v>
      </c>
    </row>
    <row r="64" spans="2:10" x14ac:dyDescent="0.25">
      <c r="B64" s="223" t="str">
        <f t="shared" si="0"/>
        <v>-</v>
      </c>
      <c r="C64"/>
      <c r="D64"/>
      <c r="E64"/>
      <c r="F64"/>
      <c r="G64"/>
      <c r="H64"/>
      <c r="I64"/>
      <c r="J64" s="223" t="str">
        <f>IF(ISBLANK(C64),"-",COUNTIFS($G$5:G64,G64,$H$5:H64,H64))</f>
        <v>-</v>
      </c>
    </row>
    <row r="65" spans="2:10" x14ac:dyDescent="0.25">
      <c r="B65" s="223" t="str">
        <f t="shared" si="0"/>
        <v>-</v>
      </c>
      <c r="C65"/>
      <c r="D65"/>
      <c r="E65"/>
      <c r="F65"/>
      <c r="G65"/>
      <c r="H65"/>
      <c r="I65"/>
      <c r="J65" s="223" t="str">
        <f>IF(ISBLANK(C65),"-",COUNTIFS($G$5:G65,G65,$H$5:H65,H65))</f>
        <v>-</v>
      </c>
    </row>
    <row r="66" spans="2:10" x14ac:dyDescent="0.25">
      <c r="B66" s="223" t="str">
        <f t="shared" si="0"/>
        <v>-</v>
      </c>
      <c r="C66"/>
      <c r="D66"/>
      <c r="E66"/>
      <c r="F66"/>
      <c r="G66"/>
      <c r="H66"/>
      <c r="I66"/>
      <c r="J66" s="223" t="str">
        <f>IF(ISBLANK(C66),"-",COUNTIFS($G$5:G66,G66,$H$5:H66,H66))</f>
        <v>-</v>
      </c>
    </row>
    <row r="67" spans="2:10" x14ac:dyDescent="0.25">
      <c r="B67" s="223" t="str">
        <f t="shared" si="0"/>
        <v>-</v>
      </c>
      <c r="C67"/>
      <c r="D67"/>
      <c r="E67"/>
      <c r="F67"/>
      <c r="G67"/>
      <c r="H67"/>
      <c r="I67"/>
      <c r="J67" s="223" t="str">
        <f>IF(ISBLANK(C67),"-",COUNTIFS($G$5:G67,G67,$H$5:H67,H67))</f>
        <v>-</v>
      </c>
    </row>
    <row r="68" spans="2:10" x14ac:dyDescent="0.25">
      <c r="B68" s="223" t="str">
        <f t="shared" si="0"/>
        <v>-</v>
      </c>
      <c r="C68"/>
      <c r="D68"/>
      <c r="E68"/>
      <c r="F68"/>
      <c r="G68"/>
      <c r="H68"/>
      <c r="I68"/>
      <c r="J68" s="223" t="str">
        <f>IF(ISBLANK(C68),"-",COUNTIFS($G$5:G68,G68,$H$5:H68,H68))</f>
        <v>-</v>
      </c>
    </row>
    <row r="69" spans="2:10" x14ac:dyDescent="0.25">
      <c r="B69" s="223" t="str">
        <f t="shared" si="0"/>
        <v>-</v>
      </c>
      <c r="C69"/>
      <c r="D69"/>
      <c r="E69"/>
      <c r="F69"/>
      <c r="G69"/>
      <c r="H69"/>
      <c r="I69"/>
      <c r="J69" s="223" t="str">
        <f>IF(ISBLANK(C69),"-",COUNTIFS($G$5:G69,G69,$H$5:H69,H69))</f>
        <v>-</v>
      </c>
    </row>
    <row r="70" spans="2:10" x14ac:dyDescent="0.25">
      <c r="B70" s="223" t="str">
        <f t="shared" ref="B70:B98" si="1">IF(ISBLANK(C70),"-",SUM(B69,1))</f>
        <v>-</v>
      </c>
      <c r="C70"/>
      <c r="D70"/>
      <c r="E70"/>
      <c r="F70"/>
      <c r="G70"/>
      <c r="H70"/>
      <c r="I70"/>
      <c r="J70" s="223" t="str">
        <f>IF(ISBLANK(C70),"-",COUNTIFS($G$5:G70,G70,$H$5:H70,H70))</f>
        <v>-</v>
      </c>
    </row>
    <row r="71" spans="2:10" x14ac:dyDescent="0.25">
      <c r="B71" s="223" t="str">
        <f t="shared" si="1"/>
        <v>-</v>
      </c>
      <c r="C71"/>
      <c r="D71"/>
      <c r="E71"/>
      <c r="F71"/>
      <c r="G71"/>
      <c r="H71"/>
      <c r="I71"/>
      <c r="J71" s="223" t="str">
        <f>IF(ISBLANK(C71),"-",COUNTIFS($G$5:G71,G71,$H$5:H71,H71))</f>
        <v>-</v>
      </c>
    </row>
    <row r="72" spans="2:10" x14ac:dyDescent="0.25">
      <c r="B72" s="223" t="str">
        <f t="shared" si="1"/>
        <v>-</v>
      </c>
      <c r="C72"/>
      <c r="D72"/>
      <c r="E72"/>
      <c r="F72"/>
      <c r="G72"/>
      <c r="H72"/>
      <c r="I72"/>
      <c r="J72" s="223" t="str">
        <f>IF(ISBLANK(C72),"-",COUNTIFS($G$5:G72,G72,$H$5:H72,H72))</f>
        <v>-</v>
      </c>
    </row>
    <row r="73" spans="2:10" x14ac:dyDescent="0.25">
      <c r="B73" s="223" t="str">
        <f t="shared" si="1"/>
        <v>-</v>
      </c>
      <c r="C73"/>
      <c r="D73"/>
      <c r="E73"/>
      <c r="F73"/>
      <c r="G73"/>
      <c r="H73"/>
      <c r="I73"/>
      <c r="J73" s="223" t="str">
        <f>IF(ISBLANK(C73),"-",COUNTIFS($G$5:G73,G73,$H$5:H73,H73))</f>
        <v>-</v>
      </c>
    </row>
    <row r="74" spans="2:10" x14ac:dyDescent="0.25">
      <c r="B74" s="223" t="str">
        <f t="shared" si="1"/>
        <v>-</v>
      </c>
      <c r="C74"/>
      <c r="D74"/>
      <c r="E74"/>
      <c r="F74"/>
      <c r="G74"/>
      <c r="H74"/>
      <c r="I74"/>
      <c r="J74" s="223" t="str">
        <f>IF(ISBLANK(C74),"-",COUNTIFS($G$5:G74,G74,$H$5:H74,H74))</f>
        <v>-</v>
      </c>
    </row>
    <row r="75" spans="2:10" x14ac:dyDescent="0.25">
      <c r="B75" s="223" t="str">
        <f t="shared" si="1"/>
        <v>-</v>
      </c>
      <c r="C75"/>
      <c r="D75"/>
      <c r="E75"/>
      <c r="F75"/>
      <c r="G75"/>
      <c r="H75"/>
      <c r="I75"/>
      <c r="J75" s="223" t="str">
        <f>IF(ISBLANK(C75),"-",COUNTIFS($G$5:G75,G75,$H$5:H75,H75))</f>
        <v>-</v>
      </c>
    </row>
    <row r="76" spans="2:10" x14ac:dyDescent="0.25">
      <c r="B76" s="223" t="str">
        <f t="shared" si="1"/>
        <v>-</v>
      </c>
      <c r="C76"/>
      <c r="D76"/>
      <c r="E76"/>
      <c r="F76"/>
      <c r="G76" s="18"/>
      <c r="J76" s="223" t="str">
        <f>IF(ISBLANK(C76),"-",COUNTIFS($G$5:G76,G76,$H$5:H76,H76))</f>
        <v>-</v>
      </c>
    </row>
    <row r="77" spans="2:10" x14ac:dyDescent="0.25">
      <c r="B77" s="223" t="str">
        <f t="shared" si="1"/>
        <v>-</v>
      </c>
      <c r="C77"/>
      <c r="D77"/>
      <c r="E77"/>
      <c r="F77"/>
      <c r="G77" s="18"/>
      <c r="J77" s="223" t="str">
        <f>IF(ISBLANK(C77),"-",COUNTIFS($G$5:G77,G77,$H$5:H77,H77))</f>
        <v>-</v>
      </c>
    </row>
    <row r="78" spans="2:10" x14ac:dyDescent="0.25">
      <c r="B78" s="223" t="str">
        <f t="shared" si="1"/>
        <v>-</v>
      </c>
      <c r="C78"/>
      <c r="D78"/>
      <c r="E78"/>
      <c r="F78"/>
      <c r="G78" s="18"/>
      <c r="J78" s="223" t="str">
        <f>IF(ISBLANK(C78),"-",COUNTIFS($G$5:G78,G78,$H$5:H78,H78))</f>
        <v>-</v>
      </c>
    </row>
    <row r="79" spans="2:10" x14ac:dyDescent="0.25">
      <c r="B79" s="223" t="str">
        <f t="shared" si="1"/>
        <v>-</v>
      </c>
      <c r="C79"/>
      <c r="D79"/>
      <c r="E79"/>
      <c r="F79"/>
      <c r="G79" s="18"/>
      <c r="J79" s="223" t="str">
        <f>IF(ISBLANK(C79),"-",COUNTIFS($G$5:G79,G79,$H$5:H79,H79))</f>
        <v>-</v>
      </c>
    </row>
    <row r="80" spans="2:10" x14ac:dyDescent="0.25">
      <c r="B80" s="223" t="str">
        <f t="shared" si="1"/>
        <v>-</v>
      </c>
      <c r="C80"/>
      <c r="D80"/>
      <c r="E80"/>
      <c r="F80"/>
      <c r="G80" s="18"/>
      <c r="J80" s="223" t="str">
        <f>IF(ISBLANK(C80),"-",COUNTIFS($G$5:G80,G80,$H$5:H80,H80))</f>
        <v>-</v>
      </c>
    </row>
    <row r="81" spans="2:10" x14ac:dyDescent="0.25">
      <c r="B81" s="223" t="str">
        <f t="shared" si="1"/>
        <v>-</v>
      </c>
      <c r="C81"/>
      <c r="D81"/>
      <c r="E81"/>
      <c r="F81"/>
      <c r="G81" s="18"/>
      <c r="J81" s="223" t="str">
        <f>IF(ISBLANK(C81),"-",COUNTIFS($G$5:G81,G81,$H$5:H81,H81))</f>
        <v>-</v>
      </c>
    </row>
    <row r="82" spans="2:10" x14ac:dyDescent="0.25">
      <c r="B82" s="223" t="str">
        <f t="shared" si="1"/>
        <v>-</v>
      </c>
      <c r="C82"/>
      <c r="D82"/>
      <c r="E82"/>
      <c r="F82"/>
      <c r="G82" s="18"/>
      <c r="J82" s="223" t="str">
        <f>IF(ISBLANK(C82),"-",COUNTIFS($G$5:G82,G82,$H$5:H82,H82))</f>
        <v>-</v>
      </c>
    </row>
    <row r="83" spans="2:10" x14ac:dyDescent="0.25">
      <c r="B83" s="223" t="str">
        <f t="shared" si="1"/>
        <v>-</v>
      </c>
      <c r="C83"/>
      <c r="D83"/>
      <c r="E83"/>
      <c r="F83"/>
      <c r="G83" s="18"/>
      <c r="J83" s="223" t="str">
        <f>IF(ISBLANK(C83),"-",COUNTIFS($G$5:G83,G83,$H$5:H83,H83))</f>
        <v>-</v>
      </c>
    </row>
    <row r="84" spans="2:10" x14ac:dyDescent="0.25">
      <c r="B84" s="223" t="str">
        <f t="shared" si="1"/>
        <v>-</v>
      </c>
      <c r="C84"/>
      <c r="D84"/>
      <c r="E84"/>
      <c r="F84"/>
      <c r="G84" s="18"/>
      <c r="J84" s="223" t="str">
        <f>IF(ISBLANK(C84),"-",COUNTIFS($G$5:G84,G84,$H$5:H84,H84))</f>
        <v>-</v>
      </c>
    </row>
    <row r="85" spans="2:10" x14ac:dyDescent="0.25">
      <c r="B85" s="223" t="str">
        <f t="shared" si="1"/>
        <v>-</v>
      </c>
      <c r="C85"/>
      <c r="D85"/>
      <c r="E85"/>
      <c r="F85"/>
      <c r="G85" s="18"/>
      <c r="J85" s="223" t="str">
        <f>IF(ISBLANK(C85),"-",COUNTIFS($G$5:G85,G85,$H$5:H85,H85))</f>
        <v>-</v>
      </c>
    </row>
    <row r="86" spans="2:10" x14ac:dyDescent="0.25">
      <c r="B86" s="223" t="str">
        <f t="shared" si="1"/>
        <v>-</v>
      </c>
      <c r="C86"/>
      <c r="D86"/>
      <c r="E86"/>
      <c r="F86"/>
      <c r="G86" s="18"/>
      <c r="J86" s="223" t="str">
        <f>IF(ISBLANK(C86),"-",COUNTIFS($G$5:G86,G86,$H$5:H86,H86))</f>
        <v>-</v>
      </c>
    </row>
    <row r="87" spans="2:10" x14ac:dyDescent="0.25">
      <c r="B87" s="223" t="str">
        <f t="shared" si="1"/>
        <v>-</v>
      </c>
      <c r="C87"/>
      <c r="D87"/>
      <c r="E87"/>
      <c r="F87"/>
      <c r="G87" s="18"/>
      <c r="J87" s="223" t="str">
        <f>IF(ISBLANK(C87),"-",COUNTIFS($G$5:G87,G87,$H$5:H87,H87))</f>
        <v>-</v>
      </c>
    </row>
    <row r="88" spans="2:10" x14ac:dyDescent="0.25">
      <c r="B88" s="223" t="str">
        <f t="shared" si="1"/>
        <v>-</v>
      </c>
      <c r="C88"/>
      <c r="D88"/>
      <c r="E88"/>
      <c r="F88"/>
      <c r="G88" s="18"/>
      <c r="J88" s="223" t="str">
        <f>IF(ISBLANK(C88),"-",COUNTIFS($G$5:G88,G88,$H$5:H88,H88))</f>
        <v>-</v>
      </c>
    </row>
    <row r="89" spans="2:10" x14ac:dyDescent="0.25">
      <c r="B89" s="223" t="str">
        <f t="shared" si="1"/>
        <v>-</v>
      </c>
      <c r="C89"/>
      <c r="D89"/>
      <c r="E89"/>
      <c r="F89"/>
      <c r="G89" s="18"/>
      <c r="J89" s="223" t="str">
        <f>IF(ISBLANK(C89),"-",COUNTIFS($G$5:G89,G89,$H$5:H89,H89))</f>
        <v>-</v>
      </c>
    </row>
    <row r="90" spans="2:10" x14ac:dyDescent="0.25">
      <c r="B90" s="223" t="str">
        <f t="shared" si="1"/>
        <v>-</v>
      </c>
      <c r="C90"/>
      <c r="D90"/>
      <c r="E90"/>
      <c r="F90"/>
      <c r="G90" s="18"/>
      <c r="J90" s="223" t="str">
        <f>IF(ISBLANK(C90),"-",COUNTIFS($G$5:G90,G90,$H$5:H90,H90))</f>
        <v>-</v>
      </c>
    </row>
    <row r="91" spans="2:10" x14ac:dyDescent="0.25">
      <c r="B91" s="223" t="str">
        <f t="shared" si="1"/>
        <v>-</v>
      </c>
      <c r="C91"/>
      <c r="D91"/>
      <c r="E91"/>
      <c r="F91"/>
      <c r="G91" s="18"/>
      <c r="J91" s="223" t="str">
        <f>IF(ISBLANK(C91),"-",COUNTIFS($G$5:G91,G91,$H$5:H91,H91))</f>
        <v>-</v>
      </c>
    </row>
    <row r="92" spans="2:10" x14ac:dyDescent="0.25">
      <c r="B92" s="223" t="str">
        <f t="shared" si="1"/>
        <v>-</v>
      </c>
      <c r="C92"/>
      <c r="D92"/>
      <c r="E92"/>
      <c r="F92"/>
      <c r="G92" s="18"/>
      <c r="J92" s="223" t="str">
        <f>IF(ISBLANK(C92),"-",COUNTIFS($G$5:G92,G92,$H$5:H92,H92))</f>
        <v>-</v>
      </c>
    </row>
    <row r="93" spans="2:10" x14ac:dyDescent="0.25">
      <c r="B93" s="223" t="str">
        <f t="shared" si="1"/>
        <v>-</v>
      </c>
      <c r="C93"/>
      <c r="D93"/>
      <c r="E93"/>
      <c r="F93"/>
      <c r="G93" s="18"/>
      <c r="J93" s="223" t="str">
        <f>IF(ISBLANK(C93),"-",COUNTIFS($G$5:G93,G93,$H$5:H93,H93))</f>
        <v>-</v>
      </c>
    </row>
    <row r="94" spans="2:10" x14ac:dyDescent="0.25">
      <c r="B94" s="223" t="str">
        <f t="shared" si="1"/>
        <v>-</v>
      </c>
      <c r="C94"/>
      <c r="D94"/>
      <c r="E94"/>
      <c r="F94"/>
      <c r="G94" s="18"/>
      <c r="J94" s="223" t="str">
        <f>IF(ISBLANK(C94),"-",COUNTIFS($G$5:G94,G94,$H$5:H94,H94))</f>
        <v>-</v>
      </c>
    </row>
    <row r="95" spans="2:10" x14ac:dyDescent="0.25">
      <c r="B95" s="223" t="str">
        <f t="shared" si="1"/>
        <v>-</v>
      </c>
      <c r="C95"/>
      <c r="D95"/>
      <c r="E95"/>
      <c r="F95"/>
      <c r="G95" s="18"/>
      <c r="J95" s="223" t="str">
        <f>IF(ISBLANK(C95),"-",COUNTIFS($G$5:G95,G95,$H$5:H95,H95))</f>
        <v>-</v>
      </c>
    </row>
    <row r="96" spans="2:10" x14ac:dyDescent="0.25">
      <c r="B96" s="223" t="str">
        <f t="shared" si="1"/>
        <v>-</v>
      </c>
      <c r="C96"/>
      <c r="D96"/>
      <c r="E96"/>
      <c r="F96"/>
      <c r="G96" s="18"/>
      <c r="J96" s="223" t="str">
        <f>IF(ISBLANK(C96),"-",COUNTIFS($G$5:G96,G96,$H$5:H96,H96))</f>
        <v>-</v>
      </c>
    </row>
    <row r="97" spans="2:10" x14ac:dyDescent="0.25">
      <c r="B97" s="223" t="str">
        <f t="shared" si="1"/>
        <v>-</v>
      </c>
      <c r="C97"/>
      <c r="D97"/>
      <c r="E97"/>
      <c r="F97"/>
      <c r="G97" s="18"/>
      <c r="J97" s="223" t="str">
        <f>IF(ISBLANK(C97),"-",COUNTIFS($G$5:G97,G97,$H$5:H97,H97))</f>
        <v>-</v>
      </c>
    </row>
    <row r="98" spans="2:10" x14ac:dyDescent="0.25">
      <c r="B98" s="223" t="str">
        <f t="shared" si="1"/>
        <v>-</v>
      </c>
      <c r="C98"/>
      <c r="D98"/>
      <c r="E98"/>
      <c r="F98"/>
      <c r="G98" s="18"/>
      <c r="J98" s="223" t="str">
        <f>IF(ISBLANK(C98),"-",COUNTIFS($G$5:G98,G98,$H$5:H98,H98))</f>
        <v>-</v>
      </c>
    </row>
    <row r="99" spans="2:10" x14ac:dyDescent="0.25">
      <c r="B99" s="223" t="str">
        <f t="shared" ref="B99:B104" si="2">IF(ISBLANK(C99),"-",SUM(B98,1))</f>
        <v>-</v>
      </c>
      <c r="C99"/>
      <c r="D99"/>
      <c r="E99"/>
      <c r="F99"/>
      <c r="G99" s="18"/>
      <c r="J99" s="223" t="str">
        <f>IF(ISBLANK(C99),"-",COUNTIFS($G$5:G99,G99,$H$5:H99,H99))</f>
        <v>-</v>
      </c>
    </row>
    <row r="100" spans="2:10" x14ac:dyDescent="0.25">
      <c r="B100" s="223" t="str">
        <f t="shared" si="2"/>
        <v>-</v>
      </c>
      <c r="C100"/>
      <c r="D100"/>
      <c r="E100"/>
      <c r="F100"/>
      <c r="G100" s="18"/>
      <c r="J100" s="223" t="str">
        <f>IF(ISBLANK(C100),"-",COUNTIFS($G$5:G100,G100,$H$5:H100,H100))</f>
        <v>-</v>
      </c>
    </row>
    <row r="101" spans="2:10" x14ac:dyDescent="0.25">
      <c r="B101" s="223" t="str">
        <f t="shared" si="2"/>
        <v>-</v>
      </c>
      <c r="C101"/>
      <c r="D101"/>
      <c r="E101"/>
      <c r="F101"/>
      <c r="G101" s="18"/>
      <c r="J101" s="223" t="str">
        <f>IF(ISBLANK(C101),"-",COUNTIFS($G$5:G101,G101,$H$5:H101,H101))</f>
        <v>-</v>
      </c>
    </row>
    <row r="102" spans="2:10" x14ac:dyDescent="0.25">
      <c r="B102" s="223" t="str">
        <f t="shared" si="2"/>
        <v>-</v>
      </c>
      <c r="C102"/>
      <c r="D102"/>
      <c r="E102"/>
      <c r="F102"/>
      <c r="G102" s="18"/>
      <c r="J102" s="223" t="str">
        <f>IF(ISBLANK(C102),"-",COUNTIFS($G$5:G102,G102,$H$5:H102,H102))</f>
        <v>-</v>
      </c>
    </row>
    <row r="103" spans="2:10" x14ac:dyDescent="0.25">
      <c r="B103" s="223" t="str">
        <f t="shared" si="2"/>
        <v>-</v>
      </c>
      <c r="C103"/>
      <c r="D103"/>
      <c r="E103"/>
      <c r="F103"/>
      <c r="G103" s="18"/>
      <c r="J103" s="223" t="str">
        <f>IF(ISBLANK(C103),"-",COUNTIFS($G$5:G103,G103,$H$5:H103,H103))</f>
        <v>-</v>
      </c>
    </row>
    <row r="104" spans="2:10" x14ac:dyDescent="0.25">
      <c r="B104" s="223" t="str">
        <f t="shared" si="2"/>
        <v>-</v>
      </c>
      <c r="C104"/>
      <c r="D104"/>
      <c r="E104"/>
      <c r="F104"/>
      <c r="G104" s="18"/>
      <c r="J104" s="223" t="str">
        <f>IF(ISBLANK(C104),"-",COUNTIFS($G$5:G104,G104,$H$5:H104,H104))</f>
        <v>-</v>
      </c>
    </row>
    <row r="105" spans="2:10" x14ac:dyDescent="0.25">
      <c r="B105" s="223" t="str">
        <f t="shared" ref="B105:B106" si="3">IF(ISBLANK(C105),"-",SUM(B104,1))</f>
        <v>-</v>
      </c>
      <c r="C105"/>
      <c r="D105"/>
      <c r="E105"/>
      <c r="F105"/>
      <c r="G105" s="18"/>
      <c r="J105" s="223" t="str">
        <f>IF(ISBLANK(C105),"-",COUNTIFS($G$5:G105,G105,$H$5:H105,H105))</f>
        <v>-</v>
      </c>
    </row>
    <row r="106" spans="2:10" x14ac:dyDescent="0.25">
      <c r="B106" s="223" t="str">
        <f t="shared" si="3"/>
        <v>-</v>
      </c>
      <c r="C106"/>
      <c r="D106"/>
      <c r="E106"/>
      <c r="F106"/>
      <c r="G106" s="18"/>
      <c r="J106" s="223" t="str">
        <f>IF(ISBLANK(C106),"-",COUNTIFS($G$5:G106,G106,$H$5:H106,H106))</f>
        <v>-</v>
      </c>
    </row>
    <row r="107" spans="2:10" x14ac:dyDescent="0.25">
      <c r="C107"/>
      <c r="D107"/>
      <c r="E107"/>
      <c r="F107"/>
      <c r="G107" s="18"/>
    </row>
    <row r="108" spans="2:10" x14ac:dyDescent="0.25">
      <c r="C108"/>
      <c r="D108"/>
      <c r="E108"/>
      <c r="F108"/>
      <c r="G108" s="18"/>
    </row>
    <row r="109" spans="2:10" x14ac:dyDescent="0.25">
      <c r="C109"/>
      <c r="D109"/>
      <c r="E109"/>
      <c r="F109"/>
      <c r="G109" s="18"/>
    </row>
    <row r="110" spans="2:10" x14ac:dyDescent="0.25">
      <c r="C110"/>
      <c r="D110"/>
      <c r="E110"/>
      <c r="F110"/>
      <c r="G110" s="18"/>
    </row>
    <row r="111" spans="2:10" x14ac:dyDescent="0.25">
      <c r="C111"/>
      <c r="D111"/>
      <c r="E111"/>
      <c r="F111"/>
      <c r="G111" s="18"/>
    </row>
    <row r="112" spans="2:10" x14ac:dyDescent="0.25">
      <c r="C112"/>
      <c r="D112"/>
      <c r="E112"/>
      <c r="F112"/>
      <c r="G112" s="18"/>
    </row>
    <row r="113" spans="3:7" x14ac:dyDescent="0.25">
      <c r="C113"/>
      <c r="D113"/>
      <c r="E113"/>
      <c r="F113"/>
      <c r="G113" s="18"/>
    </row>
    <row r="114" spans="3:7" x14ac:dyDescent="0.25">
      <c r="C114"/>
      <c r="D114"/>
      <c r="E114"/>
      <c r="F114"/>
      <c r="G114" s="18"/>
    </row>
    <row r="115" spans="3:7" x14ac:dyDescent="0.25">
      <c r="C115"/>
      <c r="D115"/>
      <c r="E115"/>
      <c r="F115"/>
      <c r="G115" s="18"/>
    </row>
    <row r="116" spans="3:7" x14ac:dyDescent="0.25">
      <c r="C116"/>
      <c r="D116"/>
      <c r="E116"/>
      <c r="F116"/>
      <c r="G116" s="18"/>
    </row>
    <row r="117" spans="3:7" x14ac:dyDescent="0.25">
      <c r="C117"/>
      <c r="D117"/>
      <c r="E117"/>
      <c r="F117"/>
      <c r="G117" s="18"/>
    </row>
    <row r="118" spans="3:7" x14ac:dyDescent="0.25">
      <c r="C118"/>
      <c r="D118"/>
      <c r="E118"/>
      <c r="F118"/>
      <c r="G118" s="18"/>
    </row>
    <row r="119" spans="3:7" x14ac:dyDescent="0.25">
      <c r="C119"/>
      <c r="D119"/>
      <c r="E119"/>
      <c r="F119"/>
      <c r="G119" s="18"/>
    </row>
    <row r="120" spans="3:7" x14ac:dyDescent="0.25">
      <c r="C120"/>
      <c r="D120"/>
      <c r="E120"/>
      <c r="F120"/>
      <c r="G120" s="18"/>
    </row>
    <row r="121" spans="3:7" x14ac:dyDescent="0.25">
      <c r="C121"/>
      <c r="D121"/>
      <c r="E121"/>
      <c r="F121"/>
      <c r="G121" s="18"/>
    </row>
    <row r="122" spans="3:7" x14ac:dyDescent="0.25">
      <c r="C122"/>
      <c r="D122"/>
      <c r="E122"/>
      <c r="F122"/>
      <c r="G122" s="18"/>
    </row>
    <row r="123" spans="3:7" x14ac:dyDescent="0.25">
      <c r="C123"/>
      <c r="D123"/>
      <c r="E123"/>
      <c r="F123"/>
      <c r="G123" s="18"/>
    </row>
    <row r="124" spans="3:7" x14ac:dyDescent="0.25">
      <c r="C124"/>
      <c r="D124"/>
      <c r="E124"/>
      <c r="F124"/>
      <c r="G124" s="18"/>
    </row>
    <row r="125" spans="3:7" x14ac:dyDescent="0.25">
      <c r="C125"/>
      <c r="D125"/>
      <c r="E125"/>
      <c r="F125"/>
      <c r="G125" s="18"/>
    </row>
    <row r="126" spans="3:7" x14ac:dyDescent="0.25">
      <c r="C126"/>
      <c r="D126"/>
      <c r="E126"/>
      <c r="F126"/>
      <c r="G126" s="18"/>
    </row>
    <row r="127" spans="3:7" x14ac:dyDescent="0.25">
      <c r="C127"/>
      <c r="D127"/>
      <c r="E127"/>
      <c r="F127"/>
      <c r="G127" s="18"/>
    </row>
    <row r="128" spans="3:7" x14ac:dyDescent="0.25">
      <c r="C128"/>
      <c r="D128"/>
      <c r="E128"/>
      <c r="F128"/>
      <c r="G128" s="18"/>
    </row>
    <row r="129" spans="3:7" x14ac:dyDescent="0.25">
      <c r="C129"/>
      <c r="D129"/>
      <c r="E129"/>
      <c r="F129"/>
      <c r="G129" s="18"/>
    </row>
    <row r="130" spans="3:7" x14ac:dyDescent="0.25">
      <c r="C130"/>
      <c r="D130"/>
      <c r="E130"/>
      <c r="F130"/>
      <c r="G130" s="18"/>
    </row>
    <row r="131" spans="3:7" x14ac:dyDescent="0.25">
      <c r="C131"/>
      <c r="D131"/>
      <c r="E131"/>
      <c r="F131"/>
      <c r="G131" s="18"/>
    </row>
    <row r="132" spans="3:7" x14ac:dyDescent="0.25">
      <c r="C132"/>
      <c r="D132"/>
      <c r="E132"/>
      <c r="F132"/>
      <c r="G132" s="18"/>
    </row>
    <row r="133" spans="3:7" x14ac:dyDescent="0.25">
      <c r="C133"/>
      <c r="D133"/>
      <c r="E133"/>
      <c r="F133"/>
      <c r="G133" s="18"/>
    </row>
    <row r="134" spans="3:7" x14ac:dyDescent="0.25">
      <c r="C134"/>
      <c r="D134"/>
      <c r="E134"/>
      <c r="F134"/>
      <c r="G134" s="18"/>
    </row>
    <row r="135" spans="3:7" x14ac:dyDescent="0.25">
      <c r="C135"/>
      <c r="D135"/>
      <c r="E135"/>
      <c r="F135"/>
      <c r="G135" s="18"/>
    </row>
    <row r="136" spans="3:7" x14ac:dyDescent="0.25">
      <c r="C136"/>
      <c r="D136"/>
      <c r="E136"/>
      <c r="F136"/>
      <c r="G136" s="18"/>
    </row>
    <row r="137" spans="3:7" x14ac:dyDescent="0.25">
      <c r="C137"/>
      <c r="D137"/>
      <c r="E137"/>
      <c r="F137"/>
      <c r="G137" s="18"/>
    </row>
    <row r="138" spans="3:7" x14ac:dyDescent="0.25">
      <c r="C138"/>
      <c r="D138"/>
      <c r="E138"/>
      <c r="F138"/>
      <c r="G138" s="18"/>
    </row>
    <row r="139" spans="3:7" x14ac:dyDescent="0.25">
      <c r="C139"/>
      <c r="D139"/>
      <c r="E139"/>
      <c r="F139"/>
      <c r="G139" s="18"/>
    </row>
    <row r="140" spans="3:7" x14ac:dyDescent="0.25">
      <c r="C140"/>
      <c r="D140"/>
      <c r="E140"/>
      <c r="F140"/>
      <c r="G140" s="18"/>
    </row>
    <row r="141" spans="3:7" x14ac:dyDescent="0.25">
      <c r="C141"/>
      <c r="D141"/>
      <c r="E141"/>
      <c r="F141"/>
      <c r="G141" s="18"/>
    </row>
    <row r="142" spans="3:7" x14ac:dyDescent="0.25">
      <c r="C142"/>
      <c r="D142"/>
      <c r="E142"/>
      <c r="F142"/>
      <c r="G142" s="18"/>
    </row>
    <row r="143" spans="3:7" x14ac:dyDescent="0.25">
      <c r="C143"/>
      <c r="D143"/>
      <c r="E143"/>
      <c r="F143"/>
      <c r="G143" s="18"/>
    </row>
    <row r="144" spans="3:7" x14ac:dyDescent="0.25">
      <c r="C144"/>
      <c r="D144"/>
      <c r="E144"/>
      <c r="F144"/>
      <c r="G144" s="18"/>
    </row>
    <row r="145" spans="3:7" x14ac:dyDescent="0.25">
      <c r="C145"/>
      <c r="D145"/>
      <c r="E145"/>
      <c r="F145"/>
      <c r="G145" s="18"/>
    </row>
    <row r="146" spans="3:7" x14ac:dyDescent="0.25">
      <c r="C146"/>
      <c r="D146"/>
      <c r="E146"/>
      <c r="F146"/>
      <c r="G146" s="18"/>
    </row>
    <row r="147" spans="3:7" x14ac:dyDescent="0.25">
      <c r="C147"/>
      <c r="D147"/>
      <c r="E147"/>
      <c r="F147"/>
      <c r="G147" s="18"/>
    </row>
    <row r="148" spans="3:7" x14ac:dyDescent="0.25">
      <c r="C148"/>
      <c r="D148"/>
      <c r="E148"/>
      <c r="F148"/>
      <c r="G148" s="18"/>
    </row>
    <row r="149" spans="3:7" x14ac:dyDescent="0.25">
      <c r="C149"/>
      <c r="D149"/>
      <c r="E149"/>
      <c r="F149"/>
      <c r="G149" s="18"/>
    </row>
    <row r="150" spans="3:7" x14ac:dyDescent="0.25">
      <c r="C150"/>
      <c r="D150"/>
      <c r="E150"/>
      <c r="F150"/>
      <c r="G150" s="18"/>
    </row>
    <row r="151" spans="3:7" x14ac:dyDescent="0.25">
      <c r="C151"/>
      <c r="D151"/>
      <c r="E151"/>
      <c r="F151"/>
      <c r="G151" s="18"/>
    </row>
    <row r="152" spans="3:7" x14ac:dyDescent="0.25">
      <c r="C152"/>
      <c r="D152"/>
      <c r="E152"/>
      <c r="F152"/>
      <c r="G152" s="18"/>
    </row>
    <row r="153" spans="3:7" x14ac:dyDescent="0.25">
      <c r="C153"/>
      <c r="D153"/>
      <c r="E153"/>
      <c r="F153"/>
      <c r="G153" s="18"/>
    </row>
    <row r="154" spans="3:7" x14ac:dyDescent="0.25">
      <c r="C154"/>
      <c r="D154"/>
      <c r="E154"/>
      <c r="F154"/>
      <c r="G154" s="18"/>
    </row>
    <row r="155" spans="3:7" x14ac:dyDescent="0.25">
      <c r="C155"/>
      <c r="D155"/>
      <c r="E155"/>
      <c r="F155"/>
      <c r="G155" s="18"/>
    </row>
    <row r="156" spans="3:7" x14ac:dyDescent="0.25">
      <c r="C156"/>
      <c r="D156"/>
      <c r="E156"/>
      <c r="F156"/>
      <c r="G156" s="18"/>
    </row>
    <row r="157" spans="3:7" x14ac:dyDescent="0.25">
      <c r="C157"/>
      <c r="D157"/>
      <c r="E157"/>
      <c r="F157"/>
      <c r="G157" s="18"/>
    </row>
    <row r="158" spans="3:7" x14ac:dyDescent="0.25">
      <c r="C158"/>
      <c r="D158"/>
      <c r="E158"/>
      <c r="F158"/>
      <c r="G158" s="18"/>
    </row>
    <row r="159" spans="3:7" x14ac:dyDescent="0.25">
      <c r="C159"/>
      <c r="D159"/>
      <c r="E159"/>
      <c r="F159"/>
      <c r="G159" s="18"/>
    </row>
    <row r="160" spans="3:7" x14ac:dyDescent="0.25">
      <c r="C160"/>
      <c r="D160"/>
      <c r="E160"/>
      <c r="F160"/>
      <c r="G160" s="18"/>
    </row>
    <row r="161" spans="3:7" x14ac:dyDescent="0.25">
      <c r="C161"/>
      <c r="D161"/>
      <c r="E161"/>
      <c r="F161"/>
      <c r="G161" s="18"/>
    </row>
    <row r="162" spans="3:7" x14ac:dyDescent="0.25">
      <c r="C162"/>
      <c r="D162"/>
      <c r="E162"/>
      <c r="F162"/>
      <c r="G162" s="18"/>
    </row>
    <row r="163" spans="3:7" x14ac:dyDescent="0.25">
      <c r="C163"/>
      <c r="D163"/>
      <c r="E163"/>
      <c r="F163"/>
      <c r="G163" s="18"/>
    </row>
    <row r="164" spans="3:7" x14ac:dyDescent="0.25">
      <c r="C164"/>
      <c r="D164"/>
      <c r="E164"/>
      <c r="F164"/>
      <c r="G164" s="18"/>
    </row>
    <row r="165" spans="3:7" x14ac:dyDescent="0.25">
      <c r="C165"/>
      <c r="D165"/>
      <c r="E165"/>
      <c r="F165"/>
      <c r="G165" s="18"/>
    </row>
    <row r="166" spans="3:7" x14ac:dyDescent="0.25">
      <c r="C166"/>
      <c r="D166"/>
      <c r="E166"/>
      <c r="F166"/>
      <c r="G166" s="18"/>
    </row>
    <row r="167" spans="3:7" x14ac:dyDescent="0.25">
      <c r="C167"/>
      <c r="D167"/>
      <c r="E167"/>
      <c r="F167"/>
      <c r="G167" s="18"/>
    </row>
    <row r="168" spans="3:7" x14ac:dyDescent="0.25">
      <c r="C168"/>
      <c r="D168"/>
      <c r="E168"/>
      <c r="F168"/>
      <c r="G168" s="18"/>
    </row>
    <row r="169" spans="3:7" x14ac:dyDescent="0.25">
      <c r="C169"/>
      <c r="D169"/>
      <c r="E169"/>
      <c r="F169"/>
      <c r="G169" s="18"/>
    </row>
    <row r="170" spans="3:7" x14ac:dyDescent="0.25">
      <c r="C170"/>
      <c r="D170"/>
      <c r="E170"/>
      <c r="F170"/>
      <c r="G170" s="18"/>
    </row>
    <row r="171" spans="3:7" x14ac:dyDescent="0.25">
      <c r="C171"/>
      <c r="D171"/>
      <c r="E171"/>
      <c r="F171"/>
      <c r="G171" s="18"/>
    </row>
    <row r="172" spans="3:7" x14ac:dyDescent="0.25">
      <c r="C172"/>
      <c r="D172"/>
      <c r="E172"/>
      <c r="F172"/>
      <c r="G172" s="18"/>
    </row>
    <row r="173" spans="3:7" x14ac:dyDescent="0.25">
      <c r="C173"/>
      <c r="D173"/>
      <c r="E173"/>
      <c r="F173"/>
      <c r="G173" s="18"/>
    </row>
    <row r="174" spans="3:7" x14ac:dyDescent="0.25">
      <c r="C174"/>
      <c r="D174"/>
      <c r="E174"/>
      <c r="F174"/>
      <c r="G174" s="18"/>
    </row>
    <row r="175" spans="3:7" x14ac:dyDescent="0.25">
      <c r="C175"/>
      <c r="D175"/>
      <c r="E175"/>
      <c r="F175"/>
      <c r="G175" s="18"/>
    </row>
    <row r="176" spans="3:7" x14ac:dyDescent="0.25">
      <c r="C176"/>
      <c r="D176"/>
      <c r="E176"/>
      <c r="F176"/>
      <c r="G176" s="18"/>
    </row>
    <row r="177" spans="3:7" x14ac:dyDescent="0.25">
      <c r="C177"/>
      <c r="D177"/>
      <c r="E177"/>
      <c r="F177"/>
      <c r="G177" s="18"/>
    </row>
    <row r="178" spans="3:7" x14ac:dyDescent="0.25">
      <c r="C178"/>
      <c r="D178"/>
      <c r="E178"/>
      <c r="F178"/>
      <c r="G178" s="18"/>
    </row>
    <row r="179" spans="3:7" x14ac:dyDescent="0.25">
      <c r="C179"/>
      <c r="D179"/>
      <c r="E179"/>
      <c r="F179"/>
      <c r="G179" s="18"/>
    </row>
    <row r="180" spans="3:7" x14ac:dyDescent="0.25">
      <c r="C180"/>
      <c r="D180"/>
      <c r="E180"/>
      <c r="F180"/>
      <c r="G180" s="18"/>
    </row>
    <row r="181" spans="3:7" x14ac:dyDescent="0.25">
      <c r="C181"/>
      <c r="D181"/>
      <c r="E181"/>
      <c r="F181"/>
      <c r="G181" s="18"/>
    </row>
    <row r="182" spans="3:7" x14ac:dyDescent="0.25">
      <c r="C182"/>
      <c r="D182"/>
      <c r="E182"/>
      <c r="F182"/>
      <c r="G182" s="18"/>
    </row>
    <row r="183" spans="3:7" x14ac:dyDescent="0.25">
      <c r="C183"/>
      <c r="D183"/>
      <c r="E183"/>
      <c r="F183"/>
      <c r="G183" s="18"/>
    </row>
    <row r="184" spans="3:7" x14ac:dyDescent="0.25">
      <c r="C184"/>
      <c r="D184"/>
      <c r="E184"/>
      <c r="F184"/>
      <c r="G184" s="18"/>
    </row>
    <row r="185" spans="3:7" x14ac:dyDescent="0.25">
      <c r="C185"/>
      <c r="D185"/>
      <c r="E185"/>
      <c r="F185"/>
      <c r="G185" s="18"/>
    </row>
    <row r="186" spans="3:7" x14ac:dyDescent="0.25">
      <c r="C186"/>
      <c r="D186"/>
      <c r="E186"/>
      <c r="F186"/>
      <c r="G186" s="18"/>
    </row>
    <row r="187" spans="3:7" x14ac:dyDescent="0.25">
      <c r="C187"/>
      <c r="D187"/>
      <c r="E187"/>
      <c r="F187"/>
      <c r="G187" s="18"/>
    </row>
    <row r="188" spans="3:7" x14ac:dyDescent="0.25">
      <c r="C188"/>
      <c r="D188"/>
      <c r="E188"/>
      <c r="F188"/>
      <c r="G188" s="18"/>
    </row>
    <row r="189" spans="3:7" x14ac:dyDescent="0.25">
      <c r="C189"/>
      <c r="D189"/>
      <c r="E189"/>
      <c r="F189"/>
      <c r="G189" s="18"/>
    </row>
    <row r="190" spans="3:7" x14ac:dyDescent="0.25">
      <c r="C190"/>
      <c r="D190"/>
      <c r="E190"/>
      <c r="F190"/>
      <c r="G190" s="18"/>
    </row>
    <row r="191" spans="3:7" x14ac:dyDescent="0.25">
      <c r="C191"/>
      <c r="D191"/>
      <c r="E191"/>
      <c r="F191"/>
      <c r="G191" s="18"/>
    </row>
    <row r="192" spans="3:7" x14ac:dyDescent="0.25">
      <c r="C192"/>
      <c r="D192"/>
      <c r="E192"/>
      <c r="F192"/>
      <c r="G192" s="18"/>
    </row>
    <row r="193" spans="3:7" x14ac:dyDescent="0.25">
      <c r="C193"/>
      <c r="D193"/>
      <c r="E193"/>
      <c r="F193"/>
      <c r="G193" s="18"/>
    </row>
    <row r="194" spans="3:7" x14ac:dyDescent="0.25">
      <c r="C194"/>
      <c r="D194"/>
      <c r="E194"/>
      <c r="F194"/>
      <c r="G194" s="18"/>
    </row>
    <row r="195" spans="3:7" x14ac:dyDescent="0.25">
      <c r="C195"/>
      <c r="D195"/>
      <c r="E195"/>
      <c r="F195"/>
      <c r="G195" s="18"/>
    </row>
    <row r="196" spans="3:7" x14ac:dyDescent="0.25">
      <c r="C196"/>
      <c r="D196"/>
      <c r="E196"/>
      <c r="F196"/>
      <c r="G196" s="18"/>
    </row>
    <row r="197" spans="3:7" x14ac:dyDescent="0.25">
      <c r="C197"/>
      <c r="D197"/>
      <c r="E197"/>
      <c r="F197"/>
      <c r="G197" s="18"/>
    </row>
    <row r="198" spans="3:7" x14ac:dyDescent="0.25">
      <c r="C198"/>
      <c r="D198"/>
      <c r="E198"/>
      <c r="F198"/>
      <c r="G198" s="18"/>
    </row>
    <row r="199" spans="3:7" x14ac:dyDescent="0.25">
      <c r="C199"/>
      <c r="D199"/>
      <c r="E199"/>
      <c r="F199"/>
      <c r="G199" s="18"/>
    </row>
    <row r="200" spans="3:7" x14ac:dyDescent="0.25">
      <c r="C200"/>
      <c r="D200"/>
      <c r="E200"/>
      <c r="F200"/>
      <c r="G200" s="18"/>
    </row>
    <row r="201" spans="3:7" x14ac:dyDescent="0.25">
      <c r="C201"/>
      <c r="D201"/>
      <c r="E201"/>
      <c r="F201"/>
      <c r="G201" s="18"/>
    </row>
    <row r="202" spans="3:7" x14ac:dyDescent="0.25">
      <c r="C202"/>
      <c r="D202"/>
      <c r="E202"/>
      <c r="F202"/>
      <c r="G202" s="18"/>
    </row>
    <row r="203" spans="3:7" x14ac:dyDescent="0.25">
      <c r="C203"/>
      <c r="D203"/>
      <c r="E203"/>
      <c r="F203"/>
      <c r="G203" s="18"/>
    </row>
    <row r="204" spans="3:7" x14ac:dyDescent="0.25">
      <c r="C204"/>
      <c r="D204"/>
      <c r="E204"/>
      <c r="F204"/>
      <c r="G204" s="18"/>
    </row>
    <row r="205" spans="3:7" x14ac:dyDescent="0.25">
      <c r="C205"/>
      <c r="D205"/>
      <c r="E205"/>
      <c r="F205"/>
      <c r="G205" s="18"/>
    </row>
    <row r="206" spans="3:7" x14ac:dyDescent="0.25">
      <c r="C206"/>
      <c r="D206"/>
      <c r="E206"/>
      <c r="F206"/>
      <c r="G206" s="18"/>
    </row>
    <row r="207" spans="3:7" x14ac:dyDescent="0.25">
      <c r="C207"/>
      <c r="D207"/>
      <c r="E207"/>
      <c r="F207"/>
      <c r="G207" s="18"/>
    </row>
    <row r="208" spans="3:7" x14ac:dyDescent="0.25">
      <c r="C208"/>
      <c r="D208"/>
      <c r="E208"/>
      <c r="F208"/>
      <c r="G208" s="18"/>
    </row>
    <row r="209" spans="3:7" x14ac:dyDescent="0.25">
      <c r="C209"/>
      <c r="D209"/>
      <c r="E209"/>
      <c r="F209"/>
      <c r="G209" s="18"/>
    </row>
    <row r="210" spans="3:7" x14ac:dyDescent="0.25">
      <c r="C210"/>
      <c r="D210"/>
      <c r="E210"/>
      <c r="F210"/>
      <c r="G210" s="18"/>
    </row>
    <row r="211" spans="3:7" x14ac:dyDescent="0.25">
      <c r="C211"/>
      <c r="D211"/>
      <c r="E211"/>
      <c r="F211"/>
      <c r="G211" s="18"/>
    </row>
    <row r="212" spans="3:7" x14ac:dyDescent="0.25">
      <c r="C212"/>
      <c r="D212"/>
      <c r="E212"/>
      <c r="F212"/>
      <c r="G212" s="18"/>
    </row>
    <row r="213" spans="3:7" x14ac:dyDescent="0.25">
      <c r="C213"/>
      <c r="D213"/>
      <c r="E213"/>
      <c r="F213"/>
      <c r="G213" s="18"/>
    </row>
    <row r="214" spans="3:7" x14ac:dyDescent="0.25">
      <c r="C214"/>
      <c r="D214"/>
      <c r="E214"/>
      <c r="F214"/>
      <c r="G214" s="18"/>
    </row>
    <row r="215" spans="3:7" x14ac:dyDescent="0.25">
      <c r="C215"/>
      <c r="D215"/>
      <c r="E215"/>
      <c r="F215"/>
      <c r="G215" s="18"/>
    </row>
    <row r="216" spans="3:7" x14ac:dyDescent="0.25">
      <c r="C216"/>
      <c r="D216"/>
      <c r="E216"/>
      <c r="F216"/>
      <c r="G216" s="18"/>
    </row>
    <row r="217" spans="3:7" x14ac:dyDescent="0.25">
      <c r="C217"/>
      <c r="D217"/>
      <c r="E217"/>
      <c r="F217"/>
      <c r="G217" s="18"/>
    </row>
    <row r="218" spans="3:7" x14ac:dyDescent="0.25">
      <c r="C218"/>
      <c r="D218"/>
      <c r="E218"/>
      <c r="F218"/>
      <c r="G218" s="18"/>
    </row>
    <row r="219" spans="3:7" x14ac:dyDescent="0.25">
      <c r="C219"/>
      <c r="D219"/>
      <c r="E219"/>
      <c r="F219"/>
      <c r="G219" s="18"/>
    </row>
    <row r="220" spans="3:7" x14ac:dyDescent="0.25">
      <c r="C220"/>
      <c r="D220"/>
      <c r="E220"/>
      <c r="F220"/>
      <c r="G220" s="18"/>
    </row>
    <row r="221" spans="3:7" x14ac:dyDescent="0.25">
      <c r="C221"/>
      <c r="D221"/>
      <c r="E221"/>
      <c r="F221"/>
      <c r="G221" s="18"/>
    </row>
    <row r="222" spans="3:7" x14ac:dyDescent="0.25">
      <c r="C222"/>
      <c r="D222"/>
      <c r="E222"/>
      <c r="F222"/>
      <c r="G222" s="18"/>
    </row>
    <row r="223" spans="3:7" x14ac:dyDescent="0.25">
      <c r="C223"/>
      <c r="D223"/>
      <c r="E223"/>
      <c r="F223"/>
      <c r="G223" s="18"/>
    </row>
    <row r="224" spans="3:7" x14ac:dyDescent="0.25">
      <c r="C224"/>
      <c r="D224"/>
      <c r="E224"/>
      <c r="F224"/>
      <c r="G224" s="18"/>
    </row>
    <row r="225" spans="3:7" x14ac:dyDescent="0.25">
      <c r="C225"/>
      <c r="D225"/>
      <c r="E225"/>
      <c r="F225"/>
      <c r="G225" s="18"/>
    </row>
    <row r="226" spans="3:7" x14ac:dyDescent="0.25">
      <c r="C226"/>
      <c r="D226"/>
      <c r="E226"/>
      <c r="F226"/>
      <c r="G226" s="18"/>
    </row>
    <row r="227" spans="3:7" x14ac:dyDescent="0.25">
      <c r="C227"/>
      <c r="D227"/>
      <c r="E227"/>
      <c r="F227"/>
      <c r="G227" s="18"/>
    </row>
    <row r="228" spans="3:7" x14ac:dyDescent="0.25">
      <c r="C228"/>
      <c r="D228"/>
      <c r="E228"/>
      <c r="F228"/>
      <c r="G228" s="18"/>
    </row>
    <row r="229" spans="3:7" x14ac:dyDescent="0.25">
      <c r="C229"/>
      <c r="D229"/>
      <c r="E229"/>
      <c r="F229"/>
      <c r="G229" s="18"/>
    </row>
    <row r="230" spans="3:7" x14ac:dyDescent="0.25">
      <c r="C230"/>
      <c r="D230"/>
      <c r="E230"/>
      <c r="F230"/>
      <c r="G230" s="18"/>
    </row>
    <row r="231" spans="3:7" x14ac:dyDescent="0.25">
      <c r="C231"/>
      <c r="D231"/>
      <c r="E231"/>
      <c r="F231"/>
      <c r="G231" s="18"/>
    </row>
    <row r="232" spans="3:7" x14ac:dyDescent="0.25">
      <c r="C232"/>
      <c r="D232"/>
      <c r="E232"/>
      <c r="F232"/>
      <c r="G232" s="18"/>
    </row>
    <row r="233" spans="3:7" x14ac:dyDescent="0.25">
      <c r="C233"/>
      <c r="D233"/>
      <c r="E233"/>
      <c r="F233"/>
      <c r="G233" s="18"/>
    </row>
    <row r="234" spans="3:7" x14ac:dyDescent="0.25">
      <c r="C234"/>
      <c r="D234"/>
      <c r="E234"/>
      <c r="F234"/>
      <c r="G234" s="18"/>
    </row>
    <row r="235" spans="3:7" x14ac:dyDescent="0.25">
      <c r="C235"/>
      <c r="D235"/>
      <c r="E235"/>
      <c r="F235"/>
      <c r="G235" s="18"/>
    </row>
    <row r="236" spans="3:7" x14ac:dyDescent="0.25">
      <c r="C236"/>
      <c r="D236"/>
      <c r="E236"/>
      <c r="F236"/>
      <c r="G236" s="18"/>
    </row>
    <row r="237" spans="3:7" x14ac:dyDescent="0.25">
      <c r="C237"/>
      <c r="D237"/>
      <c r="E237"/>
      <c r="F237"/>
      <c r="G237" s="18"/>
    </row>
    <row r="238" spans="3:7" x14ac:dyDescent="0.25">
      <c r="C238"/>
      <c r="D238"/>
      <c r="E238"/>
      <c r="F238"/>
      <c r="G238" s="18"/>
    </row>
    <row r="239" spans="3:7" x14ac:dyDescent="0.25">
      <c r="C239"/>
      <c r="D239"/>
      <c r="E239"/>
      <c r="F239"/>
      <c r="G239" s="18"/>
    </row>
    <row r="240" spans="3:7" x14ac:dyDescent="0.25">
      <c r="C240"/>
      <c r="D240"/>
      <c r="E240"/>
      <c r="F240"/>
      <c r="G240" s="18"/>
    </row>
    <row r="241" spans="3:7" x14ac:dyDescent="0.25">
      <c r="C241"/>
      <c r="D241"/>
      <c r="E241"/>
      <c r="F241"/>
      <c r="G241" s="18"/>
    </row>
    <row r="242" spans="3:7" x14ac:dyDescent="0.25">
      <c r="C242"/>
      <c r="D242"/>
      <c r="E242"/>
      <c r="F242"/>
      <c r="G242" s="18"/>
    </row>
    <row r="243" spans="3:7" x14ac:dyDescent="0.25">
      <c r="C243"/>
      <c r="D243"/>
      <c r="E243"/>
      <c r="F243"/>
      <c r="G243" s="18"/>
    </row>
    <row r="244" spans="3:7" x14ac:dyDescent="0.25">
      <c r="C244"/>
      <c r="D244"/>
      <c r="E244"/>
      <c r="F244"/>
      <c r="G244" s="18"/>
    </row>
    <row r="245" spans="3:7" x14ac:dyDescent="0.25">
      <c r="C245"/>
      <c r="D245"/>
      <c r="E245"/>
      <c r="F245"/>
      <c r="G245" s="18"/>
    </row>
    <row r="246" spans="3:7" x14ac:dyDescent="0.25">
      <c r="C246"/>
      <c r="D246"/>
      <c r="E246"/>
      <c r="F246"/>
      <c r="G246" s="18"/>
    </row>
    <row r="247" spans="3:7" x14ac:dyDescent="0.25">
      <c r="C247"/>
      <c r="D247"/>
      <c r="E247"/>
      <c r="F247"/>
      <c r="G247" s="18"/>
    </row>
    <row r="248" spans="3:7" x14ac:dyDescent="0.25">
      <c r="C248"/>
      <c r="D248"/>
      <c r="E248"/>
      <c r="F248"/>
      <c r="G248" s="18"/>
    </row>
    <row r="249" spans="3:7" x14ac:dyDescent="0.25">
      <c r="C249"/>
      <c r="D249"/>
      <c r="E249"/>
      <c r="F249"/>
      <c r="G249" s="18"/>
    </row>
    <row r="250" spans="3:7" x14ac:dyDescent="0.25">
      <c r="C250"/>
      <c r="D250"/>
      <c r="E250"/>
      <c r="F250"/>
      <c r="G250" s="18"/>
    </row>
    <row r="251" spans="3:7" x14ac:dyDescent="0.25">
      <c r="C251"/>
      <c r="D251"/>
      <c r="E251"/>
      <c r="F251"/>
      <c r="G251" s="18"/>
    </row>
    <row r="252" spans="3:7" x14ac:dyDescent="0.25">
      <c r="C252"/>
      <c r="D252"/>
      <c r="E252"/>
      <c r="F252"/>
      <c r="G252" s="18"/>
    </row>
    <row r="253" spans="3:7" x14ac:dyDescent="0.25">
      <c r="C253"/>
      <c r="D253"/>
      <c r="E253"/>
      <c r="F253"/>
      <c r="G253" s="18"/>
    </row>
    <row r="254" spans="3:7" x14ac:dyDescent="0.25">
      <c r="C254"/>
      <c r="D254"/>
      <c r="E254"/>
      <c r="F254"/>
      <c r="G254" s="18"/>
    </row>
    <row r="255" spans="3:7" x14ac:dyDescent="0.25">
      <c r="C255"/>
      <c r="D255"/>
      <c r="E255"/>
      <c r="F255"/>
      <c r="G255" s="18"/>
    </row>
    <row r="256" spans="3:7" x14ac:dyDescent="0.25">
      <c r="C256"/>
      <c r="D256"/>
      <c r="E256"/>
      <c r="F256"/>
      <c r="G256" s="18"/>
    </row>
    <row r="257" spans="3:7" x14ac:dyDescent="0.25">
      <c r="C257"/>
      <c r="D257"/>
      <c r="E257"/>
      <c r="F257"/>
      <c r="G257" s="18"/>
    </row>
    <row r="258" spans="3:7" x14ac:dyDescent="0.25">
      <c r="C258"/>
      <c r="D258"/>
      <c r="E258"/>
      <c r="F258"/>
      <c r="G258" s="18"/>
    </row>
    <row r="259" spans="3:7" x14ac:dyDescent="0.25">
      <c r="C259"/>
      <c r="D259"/>
      <c r="E259"/>
      <c r="F259"/>
      <c r="G259" s="18"/>
    </row>
    <row r="260" spans="3:7" x14ac:dyDescent="0.25">
      <c r="C260"/>
      <c r="D260"/>
      <c r="E260"/>
      <c r="F260"/>
      <c r="G260" s="18"/>
    </row>
    <row r="261" spans="3:7" x14ac:dyDescent="0.25">
      <c r="C261"/>
      <c r="D261"/>
      <c r="E261"/>
      <c r="F261"/>
      <c r="G261" s="18"/>
    </row>
    <row r="262" spans="3:7" x14ac:dyDescent="0.25">
      <c r="C262"/>
      <c r="D262"/>
      <c r="E262"/>
      <c r="F262"/>
      <c r="G262" s="18"/>
    </row>
    <row r="263" spans="3:7" x14ac:dyDescent="0.25">
      <c r="C263"/>
      <c r="D263"/>
      <c r="E263"/>
      <c r="F263"/>
      <c r="G263" s="18"/>
    </row>
    <row r="264" spans="3:7" x14ac:dyDescent="0.25">
      <c r="C264"/>
      <c r="D264"/>
      <c r="E264"/>
      <c r="F264"/>
      <c r="G264" s="18"/>
    </row>
    <row r="265" spans="3:7" x14ac:dyDescent="0.25">
      <c r="C265"/>
      <c r="D265"/>
      <c r="E265"/>
      <c r="F265"/>
      <c r="G265" s="18"/>
    </row>
    <row r="266" spans="3:7" x14ac:dyDescent="0.25">
      <c r="C266"/>
      <c r="D266"/>
      <c r="E266"/>
      <c r="F266"/>
      <c r="G266" s="18"/>
    </row>
    <row r="267" spans="3:7" x14ac:dyDescent="0.25">
      <c r="C267"/>
      <c r="D267"/>
      <c r="E267"/>
      <c r="F267"/>
      <c r="G267" s="18"/>
    </row>
    <row r="268" spans="3:7" x14ac:dyDescent="0.25">
      <c r="C268"/>
      <c r="D268"/>
      <c r="E268"/>
      <c r="F268"/>
      <c r="G268" s="18"/>
    </row>
    <row r="269" spans="3:7" x14ac:dyDescent="0.25">
      <c r="C269"/>
      <c r="D269"/>
      <c r="E269"/>
      <c r="F269"/>
      <c r="G269" s="18"/>
    </row>
    <row r="270" spans="3:7" x14ac:dyDescent="0.25">
      <c r="C270"/>
      <c r="D270"/>
      <c r="E270"/>
      <c r="F270"/>
      <c r="G270" s="18"/>
    </row>
    <row r="271" spans="3:7" x14ac:dyDescent="0.25">
      <c r="C271"/>
      <c r="D271"/>
      <c r="E271"/>
      <c r="F271"/>
      <c r="G271" s="18"/>
    </row>
    <row r="272" spans="3:7" x14ac:dyDescent="0.25">
      <c r="C272"/>
      <c r="D272"/>
      <c r="E272"/>
      <c r="F272"/>
      <c r="G272" s="18"/>
    </row>
    <row r="273" spans="3:7" x14ac:dyDescent="0.25">
      <c r="C273"/>
      <c r="D273"/>
      <c r="E273"/>
      <c r="F273"/>
      <c r="G273" s="18"/>
    </row>
    <row r="274" spans="3:7" x14ac:dyDescent="0.25">
      <c r="C274"/>
      <c r="D274"/>
      <c r="E274"/>
      <c r="F274"/>
      <c r="G274" s="18"/>
    </row>
    <row r="275" spans="3:7" x14ac:dyDescent="0.25">
      <c r="C275"/>
      <c r="D275"/>
      <c r="E275"/>
      <c r="F275"/>
      <c r="G275" s="18"/>
    </row>
    <row r="276" spans="3:7" x14ac:dyDescent="0.25">
      <c r="C276"/>
      <c r="D276"/>
      <c r="E276"/>
      <c r="F276"/>
      <c r="G276" s="18"/>
    </row>
    <row r="277" spans="3:7" x14ac:dyDescent="0.25">
      <c r="C277"/>
      <c r="D277"/>
      <c r="E277"/>
      <c r="F277"/>
      <c r="G277" s="18"/>
    </row>
    <row r="278" spans="3:7" x14ac:dyDescent="0.25">
      <c r="C278"/>
      <c r="D278"/>
      <c r="E278"/>
      <c r="F278"/>
      <c r="G278" s="18"/>
    </row>
    <row r="279" spans="3:7" x14ac:dyDescent="0.25">
      <c r="C279"/>
      <c r="D279"/>
      <c r="E279"/>
      <c r="F279"/>
      <c r="G279" s="18"/>
    </row>
    <row r="280" spans="3:7" x14ac:dyDescent="0.25">
      <c r="C280"/>
      <c r="D280"/>
      <c r="E280"/>
      <c r="F280"/>
      <c r="G280" s="18"/>
    </row>
    <row r="281" spans="3:7" x14ac:dyDescent="0.25">
      <c r="C281"/>
      <c r="D281"/>
      <c r="E281"/>
      <c r="F281"/>
      <c r="G281" s="18"/>
    </row>
    <row r="282" spans="3:7" x14ac:dyDescent="0.25">
      <c r="C282"/>
      <c r="D282"/>
      <c r="E282"/>
      <c r="F282"/>
      <c r="G282" s="18"/>
    </row>
    <row r="283" spans="3:7" x14ac:dyDescent="0.25">
      <c r="C283"/>
      <c r="D283"/>
      <c r="E283"/>
      <c r="F283"/>
      <c r="G283" s="18"/>
    </row>
    <row r="284" spans="3:7" x14ac:dyDescent="0.25">
      <c r="C284"/>
      <c r="D284"/>
      <c r="E284"/>
      <c r="F284"/>
      <c r="G284" s="18"/>
    </row>
    <row r="285" spans="3:7" x14ac:dyDescent="0.25">
      <c r="C285"/>
      <c r="D285"/>
      <c r="E285"/>
      <c r="F285"/>
      <c r="G285" s="18"/>
    </row>
    <row r="286" spans="3:7" x14ac:dyDescent="0.25">
      <c r="C286"/>
      <c r="D286"/>
      <c r="E286"/>
      <c r="F286"/>
      <c r="G286" s="18"/>
    </row>
    <row r="287" spans="3:7" x14ac:dyDescent="0.25">
      <c r="C287"/>
      <c r="D287"/>
      <c r="E287"/>
      <c r="F287"/>
      <c r="G287" s="18"/>
    </row>
    <row r="288" spans="3:7" x14ac:dyDescent="0.25">
      <c r="C288"/>
      <c r="D288"/>
      <c r="E288"/>
      <c r="F288"/>
      <c r="G288" s="18"/>
    </row>
    <row r="289" spans="3:7" x14ac:dyDescent="0.25">
      <c r="C289"/>
      <c r="D289"/>
      <c r="E289"/>
      <c r="F289"/>
      <c r="G289" s="18"/>
    </row>
    <row r="290" spans="3:7" x14ac:dyDescent="0.25">
      <c r="C290"/>
      <c r="D290"/>
      <c r="E290"/>
      <c r="F290"/>
      <c r="G290" s="18"/>
    </row>
    <row r="291" spans="3:7" x14ac:dyDescent="0.25">
      <c r="C291"/>
      <c r="D291"/>
      <c r="E291"/>
      <c r="F291"/>
      <c r="G291" s="18"/>
    </row>
    <row r="292" spans="3:7" x14ac:dyDescent="0.25">
      <c r="C292"/>
      <c r="D292"/>
      <c r="E292"/>
      <c r="F292"/>
      <c r="G292" s="18"/>
    </row>
    <row r="293" spans="3:7" x14ac:dyDescent="0.25">
      <c r="C293"/>
      <c r="D293"/>
      <c r="E293"/>
      <c r="F293"/>
      <c r="G293" s="18"/>
    </row>
    <row r="294" spans="3:7" x14ac:dyDescent="0.25">
      <c r="C294"/>
      <c r="D294"/>
      <c r="E294"/>
      <c r="F294"/>
      <c r="G294" s="18"/>
    </row>
    <row r="295" spans="3:7" x14ac:dyDescent="0.25">
      <c r="C295"/>
      <c r="D295"/>
      <c r="E295"/>
      <c r="F295"/>
      <c r="G295" s="18"/>
    </row>
    <row r="296" spans="3:7" x14ac:dyDescent="0.25">
      <c r="C296"/>
      <c r="D296"/>
      <c r="E296"/>
      <c r="F296"/>
      <c r="G296" s="18"/>
    </row>
    <row r="297" spans="3:7" x14ac:dyDescent="0.25">
      <c r="C297"/>
      <c r="D297"/>
      <c r="E297"/>
      <c r="F297"/>
      <c r="G297" s="18"/>
    </row>
    <row r="298" spans="3:7" x14ac:dyDescent="0.25">
      <c r="C298"/>
      <c r="D298"/>
      <c r="E298"/>
      <c r="F298"/>
      <c r="G298" s="18"/>
    </row>
    <row r="299" spans="3:7" x14ac:dyDescent="0.25">
      <c r="C299"/>
      <c r="D299"/>
      <c r="E299"/>
      <c r="F299"/>
      <c r="G299" s="18"/>
    </row>
    <row r="300" spans="3:7" x14ac:dyDescent="0.25">
      <c r="C300"/>
      <c r="D300"/>
      <c r="E300"/>
      <c r="F300"/>
      <c r="G300" s="18"/>
    </row>
    <row r="301" spans="3:7" x14ac:dyDescent="0.25">
      <c r="C301"/>
      <c r="D301"/>
      <c r="E301"/>
      <c r="F301"/>
      <c r="G301" s="18"/>
    </row>
    <row r="302" spans="3:7" x14ac:dyDescent="0.25">
      <c r="C302"/>
      <c r="D302"/>
      <c r="E302"/>
      <c r="F302"/>
      <c r="G302" s="18"/>
    </row>
    <row r="303" spans="3:7" x14ac:dyDescent="0.25">
      <c r="C303"/>
      <c r="D303"/>
      <c r="E303"/>
      <c r="F303"/>
      <c r="G303" s="18"/>
    </row>
    <row r="304" spans="3:7" x14ac:dyDescent="0.25">
      <c r="C304"/>
      <c r="D304"/>
      <c r="E304"/>
      <c r="F304"/>
      <c r="G304" s="18"/>
    </row>
    <row r="305" spans="3:7" x14ac:dyDescent="0.25">
      <c r="C305"/>
      <c r="D305"/>
      <c r="E305"/>
      <c r="F305"/>
      <c r="G305" s="18"/>
    </row>
    <row r="306" spans="3:7" x14ac:dyDescent="0.25">
      <c r="C306"/>
      <c r="D306"/>
      <c r="E306"/>
      <c r="F306"/>
      <c r="G306" s="18"/>
    </row>
    <row r="307" spans="3:7" x14ac:dyDescent="0.25">
      <c r="C307"/>
      <c r="D307"/>
      <c r="E307"/>
      <c r="F307"/>
      <c r="G307" s="18"/>
    </row>
    <row r="308" spans="3:7" x14ac:dyDescent="0.25">
      <c r="C308"/>
      <c r="D308"/>
      <c r="E308"/>
      <c r="F308"/>
      <c r="G308" s="18"/>
    </row>
    <row r="309" spans="3:7" x14ac:dyDescent="0.25">
      <c r="C309"/>
      <c r="D309"/>
      <c r="E309"/>
      <c r="F309"/>
      <c r="G309" s="18"/>
    </row>
    <row r="310" spans="3:7" x14ac:dyDescent="0.25">
      <c r="C310"/>
      <c r="D310"/>
      <c r="E310"/>
      <c r="F310"/>
      <c r="G310" s="18"/>
    </row>
    <row r="311" spans="3:7" x14ac:dyDescent="0.25">
      <c r="C311"/>
      <c r="D311"/>
      <c r="E311"/>
      <c r="F311"/>
      <c r="G311" s="18"/>
    </row>
    <row r="312" spans="3:7" x14ac:dyDescent="0.25">
      <c r="C312"/>
      <c r="D312"/>
      <c r="E312"/>
      <c r="F312"/>
      <c r="G312" s="18"/>
    </row>
    <row r="313" spans="3:7" x14ac:dyDescent="0.25">
      <c r="C313"/>
      <c r="D313"/>
      <c r="E313"/>
      <c r="F313"/>
      <c r="G313" s="18"/>
    </row>
    <row r="314" spans="3:7" x14ac:dyDescent="0.25">
      <c r="C314"/>
      <c r="D314"/>
      <c r="E314"/>
      <c r="F314"/>
      <c r="G314" s="18"/>
    </row>
    <row r="315" spans="3:7" x14ac:dyDescent="0.25">
      <c r="C315"/>
      <c r="D315"/>
      <c r="E315"/>
      <c r="F315"/>
      <c r="G315" s="18"/>
    </row>
    <row r="316" spans="3:7" x14ac:dyDescent="0.25">
      <c r="C316"/>
      <c r="D316"/>
      <c r="E316"/>
      <c r="F316"/>
      <c r="G316" s="18"/>
    </row>
    <row r="317" spans="3:7" x14ac:dyDescent="0.25">
      <c r="C317"/>
      <c r="D317"/>
      <c r="E317"/>
      <c r="F317"/>
      <c r="G317" s="18"/>
    </row>
    <row r="318" spans="3:7" x14ac:dyDescent="0.25">
      <c r="C318"/>
      <c r="D318"/>
      <c r="E318"/>
      <c r="F318"/>
      <c r="G318" s="18"/>
    </row>
    <row r="319" spans="3:7" x14ac:dyDescent="0.25">
      <c r="C319"/>
      <c r="D319"/>
      <c r="E319"/>
      <c r="F319"/>
      <c r="G319" s="18"/>
    </row>
    <row r="320" spans="3:7" x14ac:dyDescent="0.25">
      <c r="C320"/>
      <c r="D320"/>
      <c r="E320"/>
      <c r="F320"/>
      <c r="G320" s="18"/>
    </row>
    <row r="321" spans="3:7" x14ac:dyDescent="0.25">
      <c r="C321"/>
      <c r="D321"/>
      <c r="E321"/>
      <c r="F321"/>
      <c r="G321" s="18"/>
    </row>
    <row r="322" spans="3:7" x14ac:dyDescent="0.25">
      <c r="C322"/>
      <c r="D322"/>
      <c r="E322"/>
      <c r="F322"/>
      <c r="G322" s="18"/>
    </row>
    <row r="323" spans="3:7" x14ac:dyDescent="0.25">
      <c r="C323"/>
      <c r="D323"/>
      <c r="E323"/>
      <c r="F323"/>
      <c r="G323" s="18"/>
    </row>
    <row r="324" spans="3:7" x14ac:dyDescent="0.25">
      <c r="C324"/>
      <c r="D324"/>
      <c r="E324"/>
      <c r="F324"/>
      <c r="G324" s="18"/>
    </row>
    <row r="325" spans="3:7" x14ac:dyDescent="0.25">
      <c r="C325"/>
      <c r="D325"/>
      <c r="E325"/>
      <c r="F325"/>
      <c r="G325" s="18"/>
    </row>
    <row r="326" spans="3:7" x14ac:dyDescent="0.25">
      <c r="C326"/>
      <c r="D326"/>
      <c r="E326"/>
      <c r="F326"/>
      <c r="G326" s="18"/>
    </row>
    <row r="327" spans="3:7" x14ac:dyDescent="0.25">
      <c r="C327"/>
      <c r="D327"/>
      <c r="E327"/>
      <c r="F327"/>
      <c r="G327" s="18"/>
    </row>
    <row r="328" spans="3:7" x14ac:dyDescent="0.25">
      <c r="C328"/>
      <c r="D328"/>
      <c r="E328"/>
      <c r="F328"/>
      <c r="G328" s="18"/>
    </row>
    <row r="329" spans="3:7" x14ac:dyDescent="0.25">
      <c r="C329"/>
      <c r="D329"/>
      <c r="E329"/>
      <c r="F329"/>
      <c r="G329" s="18"/>
    </row>
    <row r="330" spans="3:7" x14ac:dyDescent="0.25">
      <c r="C330"/>
      <c r="D330"/>
      <c r="E330"/>
      <c r="F330"/>
      <c r="G330" s="18"/>
    </row>
    <row r="331" spans="3:7" x14ac:dyDescent="0.25">
      <c r="C331"/>
      <c r="D331"/>
      <c r="E331"/>
      <c r="F331"/>
      <c r="G331" s="18"/>
    </row>
    <row r="332" spans="3:7" x14ac:dyDescent="0.25">
      <c r="C332"/>
      <c r="D332"/>
      <c r="E332"/>
      <c r="F332"/>
      <c r="G332" s="18"/>
    </row>
    <row r="333" spans="3:7" x14ac:dyDescent="0.25">
      <c r="C333"/>
      <c r="D333"/>
      <c r="E333"/>
      <c r="F333"/>
      <c r="G333" s="18"/>
    </row>
    <row r="334" spans="3:7" x14ac:dyDescent="0.25">
      <c r="C334"/>
      <c r="D334"/>
      <c r="E334"/>
      <c r="F334"/>
      <c r="G334" s="18"/>
    </row>
    <row r="335" spans="3:7" x14ac:dyDescent="0.25">
      <c r="C335"/>
      <c r="D335"/>
      <c r="E335"/>
      <c r="F335"/>
      <c r="G335" s="18"/>
    </row>
    <row r="336" spans="3:7" x14ac:dyDescent="0.25">
      <c r="C336"/>
      <c r="D336"/>
      <c r="E336"/>
      <c r="F336"/>
      <c r="G336" s="18"/>
    </row>
    <row r="337" spans="3:7" x14ac:dyDescent="0.25">
      <c r="C337"/>
      <c r="D337"/>
      <c r="E337"/>
      <c r="F337"/>
      <c r="G337" s="18"/>
    </row>
    <row r="338" spans="3:7" x14ac:dyDescent="0.25">
      <c r="C338"/>
      <c r="D338"/>
      <c r="E338"/>
      <c r="F338"/>
      <c r="G338" s="18"/>
    </row>
    <row r="339" spans="3:7" x14ac:dyDescent="0.25">
      <c r="C339"/>
      <c r="D339"/>
      <c r="E339"/>
      <c r="F339"/>
      <c r="G339" s="18"/>
    </row>
    <row r="340" spans="3:7" x14ac:dyDescent="0.25">
      <c r="C340"/>
      <c r="D340"/>
      <c r="E340"/>
      <c r="F340"/>
      <c r="G340" s="18"/>
    </row>
    <row r="341" spans="3:7" x14ac:dyDescent="0.25">
      <c r="C341"/>
      <c r="D341"/>
      <c r="E341"/>
      <c r="F341"/>
      <c r="G341" s="18"/>
    </row>
    <row r="342" spans="3:7" x14ac:dyDescent="0.25">
      <c r="C342"/>
      <c r="D342"/>
      <c r="E342"/>
      <c r="F342"/>
      <c r="G342" s="18"/>
    </row>
    <row r="343" spans="3:7" x14ac:dyDescent="0.25">
      <c r="C343"/>
      <c r="D343"/>
      <c r="E343"/>
      <c r="F343"/>
      <c r="G343" s="18"/>
    </row>
    <row r="344" spans="3:7" x14ac:dyDescent="0.25">
      <c r="C344"/>
      <c r="D344"/>
      <c r="E344"/>
      <c r="F344"/>
      <c r="G344" s="18"/>
    </row>
    <row r="345" spans="3:7" x14ac:dyDescent="0.25">
      <c r="C345"/>
      <c r="D345"/>
      <c r="E345"/>
      <c r="F345"/>
      <c r="G345" s="18"/>
    </row>
    <row r="346" spans="3:7" x14ac:dyDescent="0.25">
      <c r="C346"/>
      <c r="D346"/>
      <c r="E346"/>
      <c r="F346"/>
      <c r="G346" s="18"/>
    </row>
    <row r="347" spans="3:7" x14ac:dyDescent="0.25">
      <c r="C347"/>
      <c r="D347"/>
      <c r="E347"/>
      <c r="F347"/>
      <c r="G347" s="18"/>
    </row>
    <row r="348" spans="3:7" x14ac:dyDescent="0.25">
      <c r="C348"/>
      <c r="D348"/>
      <c r="E348"/>
      <c r="F348"/>
      <c r="G348" s="18"/>
    </row>
    <row r="349" spans="3:7" x14ac:dyDescent="0.25">
      <c r="C349"/>
      <c r="D349"/>
      <c r="E349"/>
      <c r="F349"/>
      <c r="G349" s="18"/>
    </row>
    <row r="350" spans="3:7" x14ac:dyDescent="0.25">
      <c r="C350"/>
      <c r="D350"/>
      <c r="E350"/>
      <c r="F350"/>
      <c r="G350" s="18"/>
    </row>
    <row r="351" spans="3:7" x14ac:dyDescent="0.25">
      <c r="C351"/>
      <c r="D351"/>
      <c r="E351"/>
      <c r="F351"/>
      <c r="G351" s="18"/>
    </row>
    <row r="352" spans="3:7" x14ac:dyDescent="0.25">
      <c r="C352"/>
      <c r="D352"/>
      <c r="E352"/>
      <c r="F352"/>
      <c r="G352" s="18"/>
    </row>
    <row r="353" spans="3:7" x14ac:dyDescent="0.25">
      <c r="C353"/>
      <c r="D353"/>
      <c r="E353"/>
      <c r="F353"/>
      <c r="G353" s="18"/>
    </row>
    <row r="354" spans="3:7" x14ac:dyDescent="0.25">
      <c r="C354"/>
      <c r="D354"/>
      <c r="E354"/>
      <c r="F354"/>
      <c r="G354" s="18"/>
    </row>
    <row r="355" spans="3:7" x14ac:dyDescent="0.25">
      <c r="C355"/>
      <c r="D355"/>
      <c r="E355"/>
      <c r="F355"/>
      <c r="G355" s="18"/>
    </row>
    <row r="356" spans="3:7" x14ac:dyDescent="0.25">
      <c r="C356"/>
      <c r="D356"/>
      <c r="E356"/>
      <c r="F356"/>
      <c r="G356" s="18"/>
    </row>
    <row r="357" spans="3:7" x14ac:dyDescent="0.25">
      <c r="C357"/>
      <c r="D357"/>
      <c r="E357"/>
      <c r="F357"/>
      <c r="G357" s="18"/>
    </row>
    <row r="358" spans="3:7" x14ac:dyDescent="0.25">
      <c r="C358"/>
      <c r="D358"/>
      <c r="E358"/>
      <c r="F358"/>
      <c r="G358" s="18"/>
    </row>
    <row r="359" spans="3:7" x14ac:dyDescent="0.25">
      <c r="C359"/>
      <c r="D359"/>
      <c r="E359"/>
      <c r="F359"/>
      <c r="G359" s="18"/>
    </row>
    <row r="360" spans="3:7" x14ac:dyDescent="0.25">
      <c r="C360"/>
      <c r="D360"/>
      <c r="E360"/>
      <c r="F360"/>
      <c r="G360" s="18"/>
    </row>
    <row r="361" spans="3:7" x14ac:dyDescent="0.25">
      <c r="C361"/>
      <c r="D361"/>
      <c r="E361"/>
      <c r="F361"/>
      <c r="G361" s="18"/>
    </row>
    <row r="362" spans="3:7" x14ac:dyDescent="0.25">
      <c r="C362"/>
      <c r="D362"/>
      <c r="E362"/>
      <c r="F362"/>
      <c r="G362" s="18"/>
    </row>
    <row r="363" spans="3:7" x14ac:dyDescent="0.25">
      <c r="C363"/>
      <c r="D363"/>
      <c r="E363"/>
      <c r="F363"/>
      <c r="G363" s="18"/>
    </row>
    <row r="364" spans="3:7" x14ac:dyDescent="0.25">
      <c r="C364"/>
      <c r="D364"/>
      <c r="E364"/>
      <c r="F364"/>
      <c r="G364" s="18"/>
    </row>
    <row r="365" spans="3:7" x14ac:dyDescent="0.25">
      <c r="C365"/>
      <c r="D365"/>
      <c r="E365"/>
      <c r="F365"/>
      <c r="G365" s="18"/>
    </row>
    <row r="366" spans="3:7" x14ac:dyDescent="0.25">
      <c r="C366"/>
      <c r="D366"/>
      <c r="E366"/>
      <c r="F366"/>
      <c r="G366" s="18"/>
    </row>
    <row r="367" spans="3:7" x14ac:dyDescent="0.25">
      <c r="C367"/>
      <c r="D367"/>
      <c r="E367"/>
      <c r="F367"/>
      <c r="G367" s="18"/>
    </row>
    <row r="368" spans="3:7" x14ac:dyDescent="0.25">
      <c r="C368"/>
      <c r="D368"/>
      <c r="E368"/>
      <c r="F368"/>
      <c r="G368" s="18"/>
    </row>
    <row r="369" spans="3:7" x14ac:dyDescent="0.25">
      <c r="C369"/>
      <c r="D369"/>
      <c r="E369"/>
      <c r="F369"/>
      <c r="G369" s="18"/>
    </row>
    <row r="370" spans="3:7" x14ac:dyDescent="0.25">
      <c r="C370"/>
      <c r="D370"/>
      <c r="E370"/>
      <c r="F370"/>
      <c r="G370" s="18"/>
    </row>
    <row r="371" spans="3:7" x14ac:dyDescent="0.25">
      <c r="C371"/>
      <c r="D371"/>
      <c r="E371"/>
      <c r="F371"/>
      <c r="G371" s="18"/>
    </row>
    <row r="372" spans="3:7" x14ac:dyDescent="0.25">
      <c r="C372"/>
      <c r="D372"/>
      <c r="E372"/>
      <c r="F372"/>
      <c r="G372" s="18"/>
    </row>
    <row r="373" spans="3:7" x14ac:dyDescent="0.25">
      <c r="C373"/>
      <c r="D373"/>
      <c r="E373"/>
      <c r="F373"/>
      <c r="G373" s="18"/>
    </row>
    <row r="374" spans="3:7" x14ac:dyDescent="0.25">
      <c r="C374"/>
      <c r="D374"/>
      <c r="E374"/>
      <c r="F374"/>
      <c r="G374" s="18"/>
    </row>
    <row r="375" spans="3:7" x14ac:dyDescent="0.25">
      <c r="C375"/>
      <c r="D375"/>
      <c r="E375"/>
      <c r="F375"/>
      <c r="G375" s="18"/>
    </row>
    <row r="376" spans="3:7" x14ac:dyDescent="0.25">
      <c r="C376"/>
      <c r="D376"/>
      <c r="E376"/>
      <c r="F376"/>
      <c r="G376" s="18"/>
    </row>
    <row r="377" spans="3:7" x14ac:dyDescent="0.25">
      <c r="C377"/>
      <c r="D377"/>
      <c r="E377"/>
      <c r="F377"/>
      <c r="G377" s="18"/>
    </row>
    <row r="378" spans="3:7" x14ac:dyDescent="0.25">
      <c r="C378"/>
      <c r="D378"/>
      <c r="E378"/>
      <c r="F378"/>
      <c r="G378" s="18"/>
    </row>
    <row r="379" spans="3:7" x14ac:dyDescent="0.25">
      <c r="C379"/>
      <c r="D379"/>
      <c r="E379"/>
      <c r="F379"/>
      <c r="G379" s="18"/>
    </row>
    <row r="380" spans="3:7" x14ac:dyDescent="0.25">
      <c r="C380"/>
      <c r="D380"/>
      <c r="E380"/>
      <c r="F380"/>
      <c r="G380" s="18"/>
    </row>
    <row r="381" spans="3:7" x14ac:dyDescent="0.25">
      <c r="C381"/>
      <c r="D381"/>
      <c r="E381"/>
      <c r="F381"/>
      <c r="G381" s="18"/>
    </row>
    <row r="382" spans="3:7" x14ac:dyDescent="0.25">
      <c r="C382"/>
      <c r="D382"/>
      <c r="E382"/>
      <c r="F382"/>
      <c r="G382" s="18"/>
    </row>
    <row r="383" spans="3:7" x14ac:dyDescent="0.25">
      <c r="C383"/>
      <c r="D383"/>
      <c r="E383"/>
      <c r="F383"/>
      <c r="G383" s="18"/>
    </row>
    <row r="384" spans="3:7" x14ac:dyDescent="0.25">
      <c r="C384"/>
      <c r="D384"/>
      <c r="E384"/>
      <c r="F384"/>
      <c r="G384" s="18"/>
    </row>
    <row r="385" spans="3:7" x14ac:dyDescent="0.25">
      <c r="C385"/>
      <c r="D385"/>
      <c r="E385"/>
      <c r="F385"/>
      <c r="G385" s="18"/>
    </row>
    <row r="386" spans="3:7" x14ac:dyDescent="0.25">
      <c r="C386"/>
      <c r="D386"/>
      <c r="E386"/>
      <c r="F386"/>
      <c r="G386" s="18"/>
    </row>
    <row r="387" spans="3:7" x14ac:dyDescent="0.25">
      <c r="C387"/>
      <c r="D387"/>
      <c r="E387"/>
      <c r="F387"/>
      <c r="G387" s="18"/>
    </row>
    <row r="388" spans="3:7" x14ac:dyDescent="0.25">
      <c r="C388"/>
      <c r="D388"/>
      <c r="E388"/>
      <c r="F388"/>
      <c r="G388" s="18"/>
    </row>
    <row r="389" spans="3:7" x14ac:dyDescent="0.25">
      <c r="C389"/>
      <c r="D389"/>
      <c r="E389"/>
      <c r="F389"/>
      <c r="G389" s="18"/>
    </row>
    <row r="390" spans="3:7" x14ac:dyDescent="0.25">
      <c r="C390"/>
      <c r="D390"/>
      <c r="E390"/>
      <c r="F390"/>
      <c r="G390" s="18"/>
    </row>
    <row r="391" spans="3:7" x14ac:dyDescent="0.25">
      <c r="C391"/>
      <c r="D391"/>
      <c r="E391"/>
      <c r="F391"/>
      <c r="G391" s="18"/>
    </row>
    <row r="392" spans="3:7" x14ac:dyDescent="0.25">
      <c r="C392"/>
      <c r="D392"/>
      <c r="E392"/>
      <c r="F392"/>
      <c r="G392" s="18"/>
    </row>
    <row r="393" spans="3:7" x14ac:dyDescent="0.25">
      <c r="C393"/>
      <c r="D393"/>
      <c r="E393"/>
      <c r="F393"/>
      <c r="G393" s="18"/>
    </row>
    <row r="394" spans="3:7" x14ac:dyDescent="0.25">
      <c r="C394"/>
      <c r="D394"/>
      <c r="E394"/>
      <c r="F394"/>
      <c r="G394" s="18"/>
    </row>
    <row r="395" spans="3:7" x14ac:dyDescent="0.25">
      <c r="C395"/>
      <c r="D395"/>
      <c r="E395"/>
      <c r="F395"/>
      <c r="G395" s="18"/>
    </row>
    <row r="396" spans="3:7" x14ac:dyDescent="0.25">
      <c r="C396"/>
      <c r="D396"/>
      <c r="E396"/>
      <c r="F396"/>
      <c r="G396" s="18"/>
    </row>
    <row r="397" spans="3:7" x14ac:dyDescent="0.25">
      <c r="C397"/>
      <c r="D397"/>
      <c r="E397"/>
      <c r="F397"/>
      <c r="G397" s="18"/>
    </row>
    <row r="398" spans="3:7" x14ac:dyDescent="0.25">
      <c r="C398"/>
      <c r="D398"/>
      <c r="E398"/>
      <c r="F398"/>
      <c r="G398" s="18"/>
    </row>
    <row r="399" spans="3:7" x14ac:dyDescent="0.25">
      <c r="C399"/>
      <c r="D399"/>
      <c r="E399"/>
      <c r="F399"/>
      <c r="G399" s="18"/>
    </row>
    <row r="400" spans="3:7" x14ac:dyDescent="0.25">
      <c r="C400"/>
      <c r="D400"/>
      <c r="E400"/>
      <c r="F400"/>
      <c r="G400" s="18"/>
    </row>
    <row r="401" spans="3:7" x14ac:dyDescent="0.25">
      <c r="C401"/>
      <c r="D401"/>
      <c r="E401"/>
      <c r="F401"/>
      <c r="G401" s="18"/>
    </row>
    <row r="402" spans="3:7" x14ac:dyDescent="0.25">
      <c r="C402"/>
      <c r="D402"/>
      <c r="E402"/>
      <c r="F402"/>
      <c r="G402" s="18"/>
    </row>
    <row r="403" spans="3:7" x14ac:dyDescent="0.25">
      <c r="C403"/>
      <c r="D403"/>
      <c r="E403"/>
      <c r="F403"/>
      <c r="G403" s="18"/>
    </row>
    <row r="404" spans="3:7" x14ac:dyDescent="0.25">
      <c r="C404"/>
      <c r="D404"/>
      <c r="E404"/>
      <c r="F404"/>
      <c r="G404" s="18"/>
    </row>
    <row r="405" spans="3:7" x14ac:dyDescent="0.25">
      <c r="C405"/>
      <c r="D405"/>
      <c r="E405"/>
      <c r="F405"/>
      <c r="G405" s="18"/>
    </row>
    <row r="406" spans="3:7" x14ac:dyDescent="0.25">
      <c r="C406"/>
      <c r="D406"/>
      <c r="E406"/>
      <c r="F406"/>
      <c r="G406" s="18"/>
    </row>
    <row r="407" spans="3:7" x14ac:dyDescent="0.25">
      <c r="C407"/>
      <c r="D407"/>
      <c r="E407"/>
      <c r="F407"/>
      <c r="G407" s="18"/>
    </row>
    <row r="408" spans="3:7" x14ac:dyDescent="0.25">
      <c r="C408"/>
      <c r="D408"/>
      <c r="E408"/>
      <c r="F408"/>
      <c r="G408" s="18"/>
    </row>
    <row r="409" spans="3:7" x14ac:dyDescent="0.25">
      <c r="C409"/>
      <c r="D409"/>
      <c r="E409"/>
      <c r="F409"/>
      <c r="G409" s="18"/>
    </row>
    <row r="410" spans="3:7" x14ac:dyDescent="0.25">
      <c r="C410"/>
      <c r="D410"/>
      <c r="E410"/>
      <c r="F410"/>
      <c r="G410" s="18"/>
    </row>
    <row r="411" spans="3:7" x14ac:dyDescent="0.25">
      <c r="C411"/>
      <c r="D411"/>
      <c r="E411"/>
      <c r="F411"/>
      <c r="G411" s="18"/>
    </row>
    <row r="412" spans="3:7" x14ac:dyDescent="0.25">
      <c r="C412"/>
      <c r="D412"/>
      <c r="E412"/>
      <c r="F412"/>
      <c r="G412" s="18"/>
    </row>
    <row r="413" spans="3:7" x14ac:dyDescent="0.25">
      <c r="C413"/>
      <c r="D413"/>
      <c r="E413"/>
      <c r="F413"/>
      <c r="G413" s="18"/>
    </row>
    <row r="414" spans="3:7" x14ac:dyDescent="0.25">
      <c r="C414"/>
      <c r="D414"/>
      <c r="E414"/>
      <c r="F414"/>
      <c r="G414" s="18"/>
    </row>
    <row r="415" spans="3:7" x14ac:dyDescent="0.25">
      <c r="C415"/>
      <c r="D415"/>
      <c r="E415"/>
      <c r="F415"/>
      <c r="G415" s="18"/>
    </row>
    <row r="416" spans="3:7" x14ac:dyDescent="0.25">
      <c r="C416"/>
      <c r="D416"/>
      <c r="E416"/>
      <c r="F416"/>
      <c r="G416" s="18"/>
    </row>
    <row r="417" spans="3:7" x14ac:dyDescent="0.25">
      <c r="C417"/>
      <c r="D417"/>
      <c r="E417"/>
      <c r="F417"/>
      <c r="G417" s="18"/>
    </row>
    <row r="418" spans="3:7" x14ac:dyDescent="0.25">
      <c r="C418"/>
      <c r="D418"/>
      <c r="E418"/>
      <c r="F418"/>
      <c r="G418" s="18"/>
    </row>
    <row r="419" spans="3:7" x14ac:dyDescent="0.25">
      <c r="C419"/>
      <c r="D419"/>
      <c r="E419"/>
      <c r="F419"/>
      <c r="G419" s="18"/>
    </row>
    <row r="420" spans="3:7" x14ac:dyDescent="0.25">
      <c r="C420"/>
      <c r="D420"/>
      <c r="E420"/>
      <c r="F420"/>
      <c r="G420" s="18"/>
    </row>
    <row r="421" spans="3:7" x14ac:dyDescent="0.25">
      <c r="C421"/>
      <c r="D421"/>
      <c r="E421"/>
      <c r="F421"/>
      <c r="G421" s="18"/>
    </row>
    <row r="422" spans="3:7" x14ac:dyDescent="0.25">
      <c r="C422"/>
      <c r="D422"/>
      <c r="E422"/>
      <c r="F422"/>
      <c r="G422" s="18"/>
    </row>
    <row r="423" spans="3:7" x14ac:dyDescent="0.25">
      <c r="C423"/>
      <c r="D423"/>
      <c r="E423"/>
      <c r="F423"/>
      <c r="G423" s="18"/>
    </row>
    <row r="424" spans="3:7" x14ac:dyDescent="0.25">
      <c r="C424"/>
      <c r="D424"/>
      <c r="E424"/>
      <c r="F424"/>
      <c r="G424" s="18"/>
    </row>
    <row r="425" spans="3:7" x14ac:dyDescent="0.25">
      <c r="C425"/>
      <c r="D425"/>
      <c r="E425"/>
      <c r="F425"/>
      <c r="G425" s="18"/>
    </row>
    <row r="426" spans="3:7" x14ac:dyDescent="0.25">
      <c r="C426"/>
      <c r="D426"/>
      <c r="E426"/>
      <c r="F426"/>
      <c r="G426" s="18"/>
    </row>
    <row r="427" spans="3:7" x14ac:dyDescent="0.25">
      <c r="C427"/>
      <c r="D427"/>
      <c r="E427"/>
      <c r="F427"/>
      <c r="G427" s="18"/>
    </row>
    <row r="428" spans="3:7" x14ac:dyDescent="0.25">
      <c r="C428"/>
      <c r="D428"/>
      <c r="E428"/>
      <c r="F428"/>
      <c r="G428" s="18"/>
    </row>
    <row r="429" spans="3:7" x14ac:dyDescent="0.25">
      <c r="C429"/>
      <c r="D429"/>
      <c r="E429"/>
      <c r="F429"/>
      <c r="G429" s="18"/>
    </row>
    <row r="430" spans="3:7" x14ac:dyDescent="0.25">
      <c r="C430"/>
      <c r="D430"/>
      <c r="E430"/>
      <c r="F430"/>
      <c r="G430" s="18"/>
    </row>
    <row r="431" spans="3:7" x14ac:dyDescent="0.25">
      <c r="C431"/>
      <c r="D431"/>
      <c r="E431"/>
      <c r="F431"/>
      <c r="G431" s="18"/>
    </row>
    <row r="432" spans="3:7" x14ac:dyDescent="0.25">
      <c r="C432"/>
      <c r="D432"/>
      <c r="E432"/>
      <c r="F432"/>
      <c r="G432" s="18"/>
    </row>
    <row r="433" spans="3:7" x14ac:dyDescent="0.25">
      <c r="C433"/>
      <c r="D433"/>
      <c r="E433"/>
      <c r="F433"/>
      <c r="G433" s="18"/>
    </row>
    <row r="434" spans="3:7" x14ac:dyDescent="0.25">
      <c r="C434"/>
      <c r="D434"/>
      <c r="E434"/>
      <c r="F434"/>
      <c r="G434" s="18"/>
    </row>
    <row r="435" spans="3:7" x14ac:dyDescent="0.25">
      <c r="C435"/>
      <c r="D435"/>
      <c r="E435"/>
      <c r="F435"/>
      <c r="G435" s="18"/>
    </row>
    <row r="436" spans="3:7" x14ac:dyDescent="0.25">
      <c r="C436"/>
      <c r="D436"/>
      <c r="E436"/>
      <c r="F436"/>
      <c r="G436" s="18"/>
    </row>
    <row r="437" spans="3:7" x14ac:dyDescent="0.25">
      <c r="C437"/>
      <c r="D437"/>
      <c r="E437"/>
      <c r="F437"/>
      <c r="G437" s="18"/>
    </row>
    <row r="438" spans="3:7" x14ac:dyDescent="0.25">
      <c r="C438"/>
      <c r="D438"/>
      <c r="E438"/>
      <c r="F438"/>
      <c r="G438" s="18"/>
    </row>
    <row r="439" spans="3:7" x14ac:dyDescent="0.25">
      <c r="C439"/>
      <c r="D439"/>
      <c r="E439"/>
      <c r="F439"/>
      <c r="G439" s="18"/>
    </row>
    <row r="440" spans="3:7" x14ac:dyDescent="0.25">
      <c r="C440"/>
      <c r="D440"/>
      <c r="E440"/>
      <c r="F440"/>
      <c r="G440" s="18"/>
    </row>
    <row r="441" spans="3:7" x14ac:dyDescent="0.25">
      <c r="C441"/>
      <c r="D441"/>
      <c r="E441"/>
      <c r="F441"/>
      <c r="G441" s="18"/>
    </row>
    <row r="442" spans="3:7" x14ac:dyDescent="0.25">
      <c r="C442"/>
      <c r="D442"/>
      <c r="E442"/>
      <c r="F442"/>
      <c r="G442" s="18"/>
    </row>
    <row r="443" spans="3:7" x14ac:dyDescent="0.25">
      <c r="C443"/>
      <c r="D443"/>
      <c r="E443"/>
      <c r="F443"/>
      <c r="G443" s="18"/>
    </row>
    <row r="444" spans="3:7" x14ac:dyDescent="0.25">
      <c r="C444"/>
      <c r="D444"/>
      <c r="E444"/>
      <c r="F444"/>
      <c r="G444" s="18"/>
    </row>
    <row r="445" spans="3:7" x14ac:dyDescent="0.25">
      <c r="C445"/>
      <c r="D445"/>
      <c r="E445"/>
      <c r="F445"/>
      <c r="G445" s="18"/>
    </row>
    <row r="446" spans="3:7" x14ac:dyDescent="0.25">
      <c r="C446"/>
      <c r="D446"/>
      <c r="E446"/>
      <c r="F446"/>
      <c r="G446" s="18"/>
    </row>
    <row r="447" spans="3:7" x14ac:dyDescent="0.25">
      <c r="C447"/>
      <c r="D447"/>
      <c r="E447"/>
      <c r="F447"/>
      <c r="G447" s="18"/>
    </row>
    <row r="448" spans="3:7" x14ac:dyDescent="0.25">
      <c r="C448"/>
      <c r="D448"/>
      <c r="E448"/>
      <c r="F448"/>
      <c r="G448" s="18"/>
    </row>
    <row r="449" spans="3:7" x14ac:dyDescent="0.25">
      <c r="C449"/>
      <c r="D449"/>
      <c r="E449"/>
      <c r="F449"/>
      <c r="G449" s="18"/>
    </row>
    <row r="450" spans="3:7" x14ac:dyDescent="0.25">
      <c r="C450"/>
      <c r="D450"/>
      <c r="E450"/>
      <c r="F450"/>
      <c r="G450" s="18"/>
    </row>
    <row r="451" spans="3:7" x14ac:dyDescent="0.25">
      <c r="C451"/>
      <c r="D451"/>
      <c r="E451"/>
      <c r="F451"/>
      <c r="G451" s="18"/>
    </row>
    <row r="452" spans="3:7" x14ac:dyDescent="0.25">
      <c r="C452"/>
      <c r="D452"/>
      <c r="E452"/>
      <c r="F452"/>
      <c r="G452" s="18"/>
    </row>
    <row r="453" spans="3:7" x14ac:dyDescent="0.25">
      <c r="C453"/>
      <c r="D453"/>
      <c r="E453"/>
      <c r="F453"/>
      <c r="G453" s="18"/>
    </row>
    <row r="454" spans="3:7" x14ac:dyDescent="0.25">
      <c r="C454"/>
      <c r="D454"/>
      <c r="E454"/>
      <c r="F454"/>
      <c r="G454" s="18"/>
    </row>
    <row r="455" spans="3:7" x14ac:dyDescent="0.25">
      <c r="C455"/>
      <c r="D455"/>
      <c r="E455"/>
      <c r="F455"/>
      <c r="G455" s="18"/>
    </row>
    <row r="456" spans="3:7" x14ac:dyDescent="0.25">
      <c r="C456"/>
      <c r="D456"/>
      <c r="E456"/>
      <c r="F456"/>
      <c r="G456" s="18"/>
    </row>
    <row r="457" spans="3:7" x14ac:dyDescent="0.25">
      <c r="C457"/>
      <c r="D457"/>
      <c r="E457"/>
      <c r="F457"/>
      <c r="G457" s="18"/>
    </row>
    <row r="458" spans="3:7" x14ac:dyDescent="0.25">
      <c r="C458"/>
      <c r="D458"/>
      <c r="E458"/>
      <c r="F458"/>
      <c r="G458" s="18"/>
    </row>
    <row r="459" spans="3:7" x14ac:dyDescent="0.25">
      <c r="C459"/>
      <c r="D459"/>
      <c r="E459"/>
      <c r="F459"/>
      <c r="G459" s="18"/>
    </row>
    <row r="460" spans="3:7" x14ac:dyDescent="0.25">
      <c r="C460"/>
      <c r="D460"/>
      <c r="E460"/>
      <c r="F460"/>
      <c r="G460" s="18"/>
    </row>
    <row r="461" spans="3:7" x14ac:dyDescent="0.25">
      <c r="C461"/>
      <c r="D461"/>
      <c r="E461"/>
      <c r="F461"/>
      <c r="G461" s="18"/>
    </row>
    <row r="462" spans="3:7" x14ac:dyDescent="0.25">
      <c r="C462"/>
      <c r="D462"/>
      <c r="E462"/>
      <c r="F462"/>
      <c r="G462" s="18"/>
    </row>
    <row r="463" spans="3:7" x14ac:dyDescent="0.25">
      <c r="C463"/>
      <c r="D463"/>
      <c r="E463"/>
      <c r="F463"/>
      <c r="G463" s="18"/>
    </row>
    <row r="464" spans="3:7" x14ac:dyDescent="0.25">
      <c r="C464"/>
      <c r="D464"/>
      <c r="E464"/>
      <c r="F464"/>
      <c r="G464" s="18"/>
    </row>
    <row r="465" spans="3:7" x14ac:dyDescent="0.25">
      <c r="C465"/>
      <c r="D465"/>
      <c r="E465"/>
      <c r="F465"/>
      <c r="G465" s="18"/>
    </row>
    <row r="466" spans="3:7" x14ac:dyDescent="0.25">
      <c r="C466"/>
      <c r="D466"/>
      <c r="E466"/>
      <c r="F466"/>
      <c r="G466" s="18"/>
    </row>
    <row r="467" spans="3:7" x14ac:dyDescent="0.25">
      <c r="C467"/>
      <c r="D467"/>
      <c r="E467"/>
      <c r="F467"/>
      <c r="G467" s="18"/>
    </row>
    <row r="468" spans="3:7" x14ac:dyDescent="0.25">
      <c r="C468"/>
      <c r="D468"/>
      <c r="E468"/>
      <c r="F468"/>
      <c r="G468" s="18"/>
    </row>
    <row r="469" spans="3:7" x14ac:dyDescent="0.25">
      <c r="C469"/>
      <c r="D469"/>
      <c r="E469"/>
      <c r="F469"/>
      <c r="G469" s="18"/>
    </row>
    <row r="470" spans="3:7" x14ac:dyDescent="0.25">
      <c r="C470"/>
      <c r="D470"/>
      <c r="E470"/>
      <c r="F470"/>
      <c r="G470" s="18"/>
    </row>
    <row r="471" spans="3:7" x14ac:dyDescent="0.25">
      <c r="C471"/>
      <c r="D471"/>
      <c r="E471"/>
      <c r="F471"/>
      <c r="G471" s="18"/>
    </row>
    <row r="472" spans="3:7" x14ac:dyDescent="0.25">
      <c r="C472"/>
      <c r="D472"/>
      <c r="E472"/>
      <c r="F472"/>
      <c r="G472" s="18"/>
    </row>
    <row r="473" spans="3:7" x14ac:dyDescent="0.25">
      <c r="C473"/>
      <c r="D473"/>
      <c r="E473"/>
      <c r="F473"/>
      <c r="G473" s="18"/>
    </row>
    <row r="474" spans="3:7" x14ac:dyDescent="0.25">
      <c r="C474"/>
      <c r="D474"/>
      <c r="E474"/>
      <c r="F474"/>
      <c r="G474" s="18"/>
    </row>
    <row r="475" spans="3:7" x14ac:dyDescent="0.25">
      <c r="C475"/>
      <c r="D475"/>
      <c r="E475"/>
      <c r="F475"/>
      <c r="G475" s="18"/>
    </row>
    <row r="476" spans="3:7" x14ac:dyDescent="0.25">
      <c r="C476"/>
      <c r="D476"/>
      <c r="E476"/>
      <c r="F476"/>
      <c r="G476" s="18"/>
    </row>
    <row r="477" spans="3:7" x14ac:dyDescent="0.25">
      <c r="C477"/>
      <c r="D477"/>
      <c r="E477"/>
      <c r="F477"/>
      <c r="G477" s="18"/>
    </row>
    <row r="478" spans="3:7" x14ac:dyDescent="0.25">
      <c r="C478"/>
      <c r="D478"/>
      <c r="E478"/>
      <c r="F478"/>
      <c r="G478" s="18"/>
    </row>
    <row r="479" spans="3:7" x14ac:dyDescent="0.25">
      <c r="C479"/>
      <c r="D479"/>
      <c r="E479"/>
      <c r="F479"/>
      <c r="G479" s="18"/>
    </row>
    <row r="480" spans="3:7" x14ac:dyDescent="0.25">
      <c r="C480"/>
      <c r="D480"/>
      <c r="E480"/>
      <c r="F480"/>
      <c r="G480" s="18"/>
    </row>
    <row r="481" spans="3:7" x14ac:dyDescent="0.25">
      <c r="C481"/>
      <c r="D481"/>
      <c r="E481"/>
      <c r="F481"/>
      <c r="G481" s="18"/>
    </row>
    <row r="482" spans="3:7" x14ac:dyDescent="0.25">
      <c r="C482"/>
      <c r="D482"/>
      <c r="E482"/>
      <c r="F482"/>
      <c r="G482" s="18"/>
    </row>
    <row r="483" spans="3:7" x14ac:dyDescent="0.25">
      <c r="C483"/>
      <c r="D483"/>
      <c r="E483"/>
      <c r="F483"/>
      <c r="G483" s="18"/>
    </row>
    <row r="484" spans="3:7" x14ac:dyDescent="0.25">
      <c r="C484"/>
      <c r="D484"/>
      <c r="E484"/>
      <c r="F484"/>
      <c r="G484" s="18"/>
    </row>
    <row r="485" spans="3:7" x14ac:dyDescent="0.25">
      <c r="C485"/>
      <c r="D485"/>
      <c r="E485"/>
      <c r="F485"/>
      <c r="G485" s="18"/>
    </row>
    <row r="486" spans="3:7" x14ac:dyDescent="0.25">
      <c r="C486"/>
      <c r="D486"/>
      <c r="E486"/>
      <c r="F486"/>
      <c r="G486" s="18"/>
    </row>
    <row r="487" spans="3:7" x14ac:dyDescent="0.25">
      <c r="C487"/>
      <c r="D487"/>
      <c r="E487"/>
      <c r="F487"/>
      <c r="G487" s="18"/>
    </row>
    <row r="488" spans="3:7" x14ac:dyDescent="0.25">
      <c r="C488"/>
      <c r="D488"/>
      <c r="E488"/>
      <c r="F488"/>
      <c r="G488" s="18"/>
    </row>
    <row r="489" spans="3:7" x14ac:dyDescent="0.25">
      <c r="C489"/>
      <c r="D489"/>
      <c r="E489"/>
      <c r="F489"/>
      <c r="G489" s="18"/>
    </row>
    <row r="490" spans="3:7" x14ac:dyDescent="0.25">
      <c r="C490"/>
      <c r="D490"/>
      <c r="E490"/>
      <c r="F490"/>
      <c r="G490" s="18"/>
    </row>
    <row r="491" spans="3:7" x14ac:dyDescent="0.25">
      <c r="C491"/>
      <c r="D491"/>
      <c r="E491"/>
      <c r="F491"/>
      <c r="G491" s="18"/>
    </row>
    <row r="492" spans="3:7" x14ac:dyDescent="0.25">
      <c r="C492"/>
      <c r="D492"/>
      <c r="E492"/>
      <c r="F492"/>
      <c r="G492" s="18"/>
    </row>
    <row r="493" spans="3:7" x14ac:dyDescent="0.25">
      <c r="C493"/>
      <c r="D493"/>
      <c r="E493"/>
      <c r="F493"/>
      <c r="G493" s="18"/>
    </row>
    <row r="494" spans="3:7" x14ac:dyDescent="0.25">
      <c r="C494"/>
      <c r="D494"/>
      <c r="E494"/>
      <c r="F494"/>
      <c r="G494" s="18"/>
    </row>
    <row r="495" spans="3:7" x14ac:dyDescent="0.25">
      <c r="C495"/>
      <c r="D495"/>
      <c r="E495"/>
      <c r="F495"/>
      <c r="G495" s="18"/>
    </row>
    <row r="496" spans="3:7" x14ac:dyDescent="0.25">
      <c r="C496"/>
      <c r="D496"/>
      <c r="E496"/>
      <c r="F496"/>
      <c r="G496" s="18"/>
    </row>
    <row r="497" spans="3:7" x14ac:dyDescent="0.25">
      <c r="C497"/>
      <c r="D497"/>
      <c r="E497"/>
      <c r="F497"/>
      <c r="G497" s="18"/>
    </row>
    <row r="498" spans="3:7" x14ac:dyDescent="0.25">
      <c r="C498"/>
      <c r="D498"/>
      <c r="E498"/>
      <c r="F498"/>
      <c r="G498" s="18"/>
    </row>
    <row r="499" spans="3:7" x14ac:dyDescent="0.25">
      <c r="C499"/>
      <c r="D499"/>
      <c r="E499"/>
      <c r="F499"/>
      <c r="G499" s="18"/>
    </row>
    <row r="500" spans="3:7" x14ac:dyDescent="0.25">
      <c r="C500"/>
      <c r="D500"/>
      <c r="E500"/>
      <c r="F500"/>
      <c r="G500" s="18"/>
    </row>
    <row r="501" spans="3:7" x14ac:dyDescent="0.25">
      <c r="C501"/>
      <c r="D501"/>
      <c r="E501"/>
      <c r="F501"/>
      <c r="G501" s="18"/>
    </row>
    <row r="502" spans="3:7" x14ac:dyDescent="0.25">
      <c r="C502"/>
      <c r="D502"/>
      <c r="E502"/>
      <c r="F502"/>
      <c r="G502" s="18"/>
    </row>
    <row r="503" spans="3:7" x14ac:dyDescent="0.25">
      <c r="C503"/>
      <c r="D503"/>
      <c r="E503"/>
      <c r="F503"/>
      <c r="G503" s="18"/>
    </row>
    <row r="504" spans="3:7" x14ac:dyDescent="0.25">
      <c r="C504"/>
      <c r="D504"/>
      <c r="E504"/>
      <c r="F504"/>
      <c r="G504" s="18"/>
    </row>
    <row r="505" spans="3:7" x14ac:dyDescent="0.25">
      <c r="C505"/>
      <c r="D505"/>
      <c r="E505"/>
      <c r="F505"/>
      <c r="G505" s="18"/>
    </row>
  </sheetData>
  <sheetProtection pivotTables="0"/>
  <pageMargins left="0" right="0" top="0" bottom="0" header="0.31496062992125984" footer="0.31496062992125984"/>
  <pageSetup paperSize="9" scale="90" fitToHeight="2" orientation="portrait" horizontalDpi="4294967294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837"/>
  <sheetViews>
    <sheetView showGridLines="0" workbookViewId="0">
      <pane ySplit="1" topLeftCell="A2" activePane="bottomLeft" state="frozen"/>
      <selection pane="bottomLeft" activeCell="J1480" sqref="J1480"/>
    </sheetView>
  </sheetViews>
  <sheetFormatPr defaultRowHeight="11.25" x14ac:dyDescent="0.2"/>
  <cols>
    <col min="1" max="1" width="1.7109375" style="35" customWidth="1"/>
    <col min="2" max="2" width="10.5703125" style="35" bestFit="1" customWidth="1"/>
    <col min="3" max="3" width="9.140625" style="35"/>
    <col min="4" max="4" width="19.5703125" style="35" bestFit="1" customWidth="1"/>
    <col min="5" max="5" width="5.42578125" style="35" bestFit="1" customWidth="1"/>
    <col min="6" max="6" width="9.5703125" style="35" customWidth="1"/>
    <col min="7" max="7" width="5.85546875" style="35" bestFit="1" customWidth="1"/>
    <col min="8" max="9" width="5.85546875" style="35" customWidth="1"/>
    <col min="10" max="10" width="9.5703125" style="35" customWidth="1"/>
    <col min="11" max="11" width="7.5703125" style="35" bestFit="1" customWidth="1"/>
    <col min="12" max="13" width="9.140625" style="35"/>
    <col min="14" max="14" width="12.5703125" style="35" bestFit="1" customWidth="1"/>
    <col min="15" max="16384" width="9.140625" style="35"/>
  </cols>
  <sheetData>
    <row r="1" spans="2:15" x14ac:dyDescent="0.2">
      <c r="B1" s="35" t="s">
        <v>591</v>
      </c>
      <c r="D1" s="33" t="s">
        <v>439</v>
      </c>
      <c r="E1" s="33" t="s">
        <v>413</v>
      </c>
      <c r="F1" s="33" t="s">
        <v>320</v>
      </c>
      <c r="G1" s="33" t="s">
        <v>83</v>
      </c>
      <c r="H1" s="33" t="s">
        <v>589</v>
      </c>
      <c r="I1" s="33" t="s">
        <v>437</v>
      </c>
      <c r="J1" s="33" t="s">
        <v>412</v>
      </c>
      <c r="K1" s="51" t="s">
        <v>586</v>
      </c>
      <c r="L1" s="33" t="s">
        <v>1089</v>
      </c>
      <c r="N1" s="35" t="s">
        <v>1116</v>
      </c>
    </row>
    <row r="2" spans="2:15" ht="11.25" hidden="1" customHeight="1" x14ac:dyDescent="0.2">
      <c r="B2" s="35" t="s">
        <v>292</v>
      </c>
      <c r="D2" s="45" t="str">
        <f>CONCATENATE(kategorie[[#This Row],[rok]],"::",kategorie[[#This Row],[závod]],"::",kategorie[[#This Row],[m/ž]],"::",kategorie[[#This Row],[věk]])</f>
        <v>2009::dětský::M::0</v>
      </c>
      <c r="E2" s="34">
        <v>2009</v>
      </c>
      <c r="F2" s="37" t="s">
        <v>411</v>
      </c>
      <c r="G2" s="34" t="s">
        <v>278</v>
      </c>
      <c r="H2" s="34">
        <f>kategorie[[#This Row],[rok]]-kategorie[[#This Row],[věk]]</f>
        <v>2009</v>
      </c>
      <c r="I2" s="34">
        <v>0</v>
      </c>
      <c r="J2" s="46" t="s">
        <v>969</v>
      </c>
      <c r="K2" s="50">
        <v>0.16</v>
      </c>
      <c r="L2" s="241"/>
      <c r="N2" s="35" t="s">
        <v>1117</v>
      </c>
      <c r="O2" s="255">
        <f>IF(COUNTIF(REGISTRACE!D:D,"hlavní závod")&gt;50,1,0)</f>
        <v>1</v>
      </c>
    </row>
    <row r="3" spans="2:15" ht="11.25" hidden="1" customHeight="1" x14ac:dyDescent="0.2">
      <c r="B3" s="35" t="s">
        <v>293</v>
      </c>
      <c r="D3" s="45" t="str">
        <f>CONCATENATE(kategorie[[#This Row],[rok]],"::",kategorie[[#This Row],[závod]],"::",kategorie[[#This Row],[m/ž]],"::",kategorie[[#This Row],[věk]])</f>
        <v>2009::dětský::M::1</v>
      </c>
      <c r="E3" s="34">
        <v>2009</v>
      </c>
      <c r="F3" s="37" t="s">
        <v>411</v>
      </c>
      <c r="G3" s="34" t="s">
        <v>278</v>
      </c>
      <c r="H3" s="34">
        <f>kategorie[[#This Row],[rok]]-kategorie[[#This Row],[věk]]</f>
        <v>2008</v>
      </c>
      <c r="I3" s="34">
        <v>1</v>
      </c>
      <c r="J3" s="46" t="s">
        <v>969</v>
      </c>
      <c r="K3" s="50">
        <v>0.16</v>
      </c>
      <c r="L3" s="241"/>
      <c r="N3" s="35" t="s">
        <v>1118</v>
      </c>
    </row>
    <row r="4" spans="2:15" ht="11.25" hidden="1" customHeight="1" x14ac:dyDescent="0.2">
      <c r="B4" s="35" t="s">
        <v>410</v>
      </c>
      <c r="D4" s="45" t="str">
        <f>CONCATENATE(kategorie[[#This Row],[rok]],"::",kategorie[[#This Row],[závod]],"::",kategorie[[#This Row],[m/ž]],"::",kategorie[[#This Row],[věk]])</f>
        <v>2009::dětský::M::2</v>
      </c>
      <c r="E4" s="34">
        <v>2009</v>
      </c>
      <c r="F4" s="37" t="s">
        <v>411</v>
      </c>
      <c r="G4" s="34" t="s">
        <v>278</v>
      </c>
      <c r="H4" s="34">
        <f>kategorie[[#This Row],[rok]]-kategorie[[#This Row],[věk]]</f>
        <v>2007</v>
      </c>
      <c r="I4" s="34">
        <v>2</v>
      </c>
      <c r="J4" s="46" t="s">
        <v>969</v>
      </c>
      <c r="K4" s="50">
        <v>0.16</v>
      </c>
      <c r="L4" s="241"/>
    </row>
    <row r="5" spans="2:15" ht="11.25" hidden="1" customHeight="1" x14ac:dyDescent="0.2">
      <c r="B5" s="35" t="s">
        <v>411</v>
      </c>
      <c r="D5" s="45" t="str">
        <f>CONCATENATE(kategorie[[#This Row],[rok]],"::",kategorie[[#This Row],[závod]],"::",kategorie[[#This Row],[m/ž]],"::",kategorie[[#This Row],[věk]])</f>
        <v>2009::dětský::M::3</v>
      </c>
      <c r="E5" s="34">
        <v>2009</v>
      </c>
      <c r="F5" s="37" t="s">
        <v>411</v>
      </c>
      <c r="G5" s="34" t="s">
        <v>278</v>
      </c>
      <c r="H5" s="34">
        <f>kategorie[[#This Row],[rok]]-kategorie[[#This Row],[věk]]</f>
        <v>2006</v>
      </c>
      <c r="I5" s="34">
        <v>3</v>
      </c>
      <c r="J5" s="46" t="s">
        <v>969</v>
      </c>
      <c r="K5" s="50">
        <v>0.16</v>
      </c>
      <c r="L5" s="241"/>
    </row>
    <row r="6" spans="2:15" ht="11.25" hidden="1" customHeight="1" x14ac:dyDescent="0.2">
      <c r="D6" s="45" t="str">
        <f>CONCATENATE(kategorie[[#This Row],[rok]],"::",kategorie[[#This Row],[závod]],"::",kategorie[[#This Row],[m/ž]],"::",kategorie[[#This Row],[věk]])</f>
        <v>2009::dětský::M::4</v>
      </c>
      <c r="E6" s="34">
        <v>2009</v>
      </c>
      <c r="F6" s="37" t="s">
        <v>411</v>
      </c>
      <c r="G6" s="34" t="s">
        <v>278</v>
      </c>
      <c r="H6" s="34">
        <f>kategorie[[#This Row],[rok]]-kategorie[[#This Row],[věk]]</f>
        <v>2005</v>
      </c>
      <c r="I6" s="34">
        <v>4</v>
      </c>
      <c r="J6" s="46" t="s">
        <v>969</v>
      </c>
      <c r="K6" s="50">
        <v>0.16</v>
      </c>
      <c r="L6" s="241"/>
    </row>
    <row r="7" spans="2:15" ht="11.25" hidden="1" customHeight="1" x14ac:dyDescent="0.2">
      <c r="D7" s="45" t="str">
        <f>CONCATENATE(kategorie[[#This Row],[rok]],"::",kategorie[[#This Row],[závod]],"::",kategorie[[#This Row],[m/ž]],"::",kategorie[[#This Row],[věk]])</f>
        <v>2009::dětský::M::5</v>
      </c>
      <c r="E7" s="34">
        <v>2009</v>
      </c>
      <c r="F7" s="37" t="s">
        <v>411</v>
      </c>
      <c r="G7" s="34" t="s">
        <v>278</v>
      </c>
      <c r="H7" s="34">
        <f>kategorie[[#This Row],[rok]]-kategorie[[#This Row],[věk]]</f>
        <v>2004</v>
      </c>
      <c r="I7" s="34">
        <v>5</v>
      </c>
      <c r="J7" s="46" t="s">
        <v>969</v>
      </c>
      <c r="K7" s="50">
        <v>0.16</v>
      </c>
      <c r="L7" s="241"/>
    </row>
    <row r="8" spans="2:15" ht="11.25" hidden="1" customHeight="1" x14ac:dyDescent="0.2">
      <c r="D8" s="45" t="str">
        <f>CONCATENATE(kategorie[[#This Row],[rok]],"::",kategorie[[#This Row],[závod]],"::",kategorie[[#This Row],[m/ž]],"::",kategorie[[#This Row],[věk]])</f>
        <v>2009::dětský::M::6</v>
      </c>
      <c r="E8" s="34">
        <v>2009</v>
      </c>
      <c r="F8" s="37" t="s">
        <v>411</v>
      </c>
      <c r="G8" s="34" t="s">
        <v>278</v>
      </c>
      <c r="H8" s="34">
        <f>kategorie[[#This Row],[rok]]-kategorie[[#This Row],[věk]]</f>
        <v>2003</v>
      </c>
      <c r="I8" s="34">
        <v>6</v>
      </c>
      <c r="J8" s="46" t="s">
        <v>969</v>
      </c>
      <c r="K8" s="50">
        <v>0.16</v>
      </c>
      <c r="L8" s="241"/>
    </row>
    <row r="9" spans="2:15" ht="11.25" hidden="1" customHeight="1" x14ac:dyDescent="0.2">
      <c r="D9" s="45" t="str">
        <f>CONCATENATE(kategorie[[#This Row],[rok]],"::",kategorie[[#This Row],[závod]],"::",kategorie[[#This Row],[m/ž]],"::",kategorie[[#This Row],[věk]])</f>
        <v>2009::dětský::M::7</v>
      </c>
      <c r="E9" s="34">
        <v>2009</v>
      </c>
      <c r="F9" s="37" t="s">
        <v>411</v>
      </c>
      <c r="G9" s="34" t="s">
        <v>278</v>
      </c>
      <c r="H9" s="34">
        <f>kategorie[[#This Row],[rok]]-kategorie[[#This Row],[věk]]</f>
        <v>2002</v>
      </c>
      <c r="I9" s="34">
        <v>7</v>
      </c>
      <c r="J9" s="46" t="s">
        <v>971</v>
      </c>
      <c r="K9" s="50">
        <v>0.32</v>
      </c>
      <c r="L9" s="241"/>
    </row>
    <row r="10" spans="2:15" ht="11.25" hidden="1" customHeight="1" x14ac:dyDescent="0.2">
      <c r="D10" s="45" t="str">
        <f>CONCATENATE(kategorie[[#This Row],[rok]],"::",kategorie[[#This Row],[závod]],"::",kategorie[[#This Row],[m/ž]],"::",kategorie[[#This Row],[věk]])</f>
        <v>2009::dětský::M::8</v>
      </c>
      <c r="E10" s="34">
        <v>2009</v>
      </c>
      <c r="F10" s="37" t="s">
        <v>411</v>
      </c>
      <c r="G10" s="34" t="s">
        <v>278</v>
      </c>
      <c r="H10" s="34">
        <f>kategorie[[#This Row],[rok]]-kategorie[[#This Row],[věk]]</f>
        <v>2001</v>
      </c>
      <c r="I10" s="34">
        <v>8</v>
      </c>
      <c r="J10" s="46" t="s">
        <v>971</v>
      </c>
      <c r="K10" s="50">
        <v>0.32</v>
      </c>
      <c r="L10" s="241"/>
    </row>
    <row r="11" spans="2:15" ht="11.25" hidden="1" customHeight="1" x14ac:dyDescent="0.2">
      <c r="D11" s="45" t="str">
        <f>CONCATENATE(kategorie[[#This Row],[rok]],"::",kategorie[[#This Row],[závod]],"::",kategorie[[#This Row],[m/ž]],"::",kategorie[[#This Row],[věk]])</f>
        <v>2009::dětský::M::9</v>
      </c>
      <c r="E11" s="34">
        <v>2009</v>
      </c>
      <c r="F11" s="37" t="s">
        <v>411</v>
      </c>
      <c r="G11" s="34" t="s">
        <v>278</v>
      </c>
      <c r="H11" s="34">
        <f>kategorie[[#This Row],[rok]]-kategorie[[#This Row],[věk]]</f>
        <v>2000</v>
      </c>
      <c r="I11" s="34">
        <v>9</v>
      </c>
      <c r="J11" s="46" t="s">
        <v>971</v>
      </c>
      <c r="K11" s="50">
        <v>0.32</v>
      </c>
      <c r="L11" s="241"/>
    </row>
    <row r="12" spans="2:15" ht="11.25" hidden="1" customHeight="1" x14ac:dyDescent="0.2">
      <c r="D12" s="45" t="str">
        <f>CONCATENATE(kategorie[[#This Row],[rok]],"::",kategorie[[#This Row],[závod]],"::",kategorie[[#This Row],[m/ž]],"::",kategorie[[#This Row],[věk]])</f>
        <v>2009::dětský::M::10</v>
      </c>
      <c r="E12" s="34">
        <v>2009</v>
      </c>
      <c r="F12" s="37" t="s">
        <v>411</v>
      </c>
      <c r="G12" s="34" t="s">
        <v>278</v>
      </c>
      <c r="H12" s="34">
        <f>kategorie[[#This Row],[rok]]-kategorie[[#This Row],[věk]]</f>
        <v>1999</v>
      </c>
      <c r="I12" s="34">
        <v>10</v>
      </c>
      <c r="J12" s="46" t="s">
        <v>582</v>
      </c>
      <c r="K12" s="50">
        <v>0.32</v>
      </c>
      <c r="L12" s="241"/>
    </row>
    <row r="13" spans="2:15" ht="11.25" hidden="1" customHeight="1" x14ac:dyDescent="0.2">
      <c r="D13" s="45" t="str">
        <f>CONCATENATE(kategorie[[#This Row],[rok]],"::",kategorie[[#This Row],[závod]],"::",kategorie[[#This Row],[m/ž]],"::",kategorie[[#This Row],[věk]])</f>
        <v>2009::dětský::M::11</v>
      </c>
      <c r="E13" s="34">
        <v>2009</v>
      </c>
      <c r="F13" s="37" t="s">
        <v>411</v>
      </c>
      <c r="G13" s="34" t="s">
        <v>278</v>
      </c>
      <c r="H13" s="34">
        <f>kategorie[[#This Row],[rok]]-kategorie[[#This Row],[věk]]</f>
        <v>1998</v>
      </c>
      <c r="I13" s="34">
        <v>11</v>
      </c>
      <c r="J13" s="46" t="s">
        <v>582</v>
      </c>
      <c r="K13" s="50">
        <v>0.32</v>
      </c>
      <c r="L13" s="241"/>
    </row>
    <row r="14" spans="2:15" ht="11.25" hidden="1" customHeight="1" x14ac:dyDescent="0.2">
      <c r="D14" s="45" t="str">
        <f>CONCATENATE(kategorie[[#This Row],[rok]],"::",kategorie[[#This Row],[závod]],"::",kategorie[[#This Row],[m/ž]],"::",kategorie[[#This Row],[věk]])</f>
        <v>2009::dětský::M::12</v>
      </c>
      <c r="E14" s="34">
        <v>2009</v>
      </c>
      <c r="F14" s="37" t="s">
        <v>411</v>
      </c>
      <c r="G14" s="34" t="s">
        <v>278</v>
      </c>
      <c r="H14" s="34">
        <f>kategorie[[#This Row],[rok]]-kategorie[[#This Row],[věk]]</f>
        <v>1997</v>
      </c>
      <c r="I14" s="34">
        <v>12</v>
      </c>
      <c r="J14" s="46" t="s">
        <v>584</v>
      </c>
      <c r="K14" s="50">
        <v>0.48</v>
      </c>
      <c r="L14" s="241"/>
    </row>
    <row r="15" spans="2:15" ht="11.25" hidden="1" customHeight="1" x14ac:dyDescent="0.2">
      <c r="D15" s="45" t="str">
        <f>CONCATENATE(kategorie[[#This Row],[rok]],"::",kategorie[[#This Row],[závod]],"::",kategorie[[#This Row],[m/ž]],"::",kategorie[[#This Row],[věk]])</f>
        <v>2009::dětský::M::13</v>
      </c>
      <c r="E15" s="34">
        <v>2009</v>
      </c>
      <c r="F15" s="37" t="s">
        <v>411</v>
      </c>
      <c r="G15" s="34" t="s">
        <v>278</v>
      </c>
      <c r="H15" s="34">
        <f>kategorie[[#This Row],[rok]]-kategorie[[#This Row],[věk]]</f>
        <v>1996</v>
      </c>
      <c r="I15" s="34">
        <v>13</v>
      </c>
      <c r="J15" s="46" t="s">
        <v>584</v>
      </c>
      <c r="K15" s="50">
        <v>0.48</v>
      </c>
      <c r="L15" s="241"/>
    </row>
    <row r="16" spans="2:15" ht="11.25" hidden="1" customHeight="1" x14ac:dyDescent="0.2">
      <c r="D16" s="45" t="str">
        <f>CONCATENATE(kategorie[[#This Row],[rok]],"::",kategorie[[#This Row],[závod]],"::",kategorie[[#This Row],[m/ž]],"::",kategorie[[#This Row],[věk]])</f>
        <v>2009::dětský::M::14</v>
      </c>
      <c r="E16" s="34">
        <v>2009</v>
      </c>
      <c r="F16" s="37" t="s">
        <v>411</v>
      </c>
      <c r="G16" s="34" t="s">
        <v>278</v>
      </c>
      <c r="H16" s="34">
        <f>kategorie[[#This Row],[rok]]-kategorie[[#This Row],[věk]]</f>
        <v>1995</v>
      </c>
      <c r="I16" s="34">
        <v>14</v>
      </c>
      <c r="J16" s="46" t="s">
        <v>585</v>
      </c>
      <c r="K16" s="50">
        <v>1</v>
      </c>
      <c r="L16" s="241"/>
    </row>
    <row r="17" spans="4:12" ht="11.25" hidden="1" customHeight="1" x14ac:dyDescent="0.2">
      <c r="D17" s="45" t="str">
        <f>CONCATENATE(kategorie[[#This Row],[rok]],"::",kategorie[[#This Row],[závod]],"::",kategorie[[#This Row],[m/ž]],"::",kategorie[[#This Row],[věk]])</f>
        <v>2009::dětský::M::15</v>
      </c>
      <c r="E17" s="34">
        <v>2009</v>
      </c>
      <c r="F17" s="37" t="s">
        <v>411</v>
      </c>
      <c r="G17" s="34" t="s">
        <v>278</v>
      </c>
      <c r="H17" s="34">
        <f>kategorie[[#This Row],[rok]]-kategorie[[#This Row],[věk]]</f>
        <v>1994</v>
      </c>
      <c r="I17" s="34">
        <v>15</v>
      </c>
      <c r="J17" s="46" t="s">
        <v>585</v>
      </c>
      <c r="K17" s="50">
        <v>1</v>
      </c>
      <c r="L17" s="241"/>
    </row>
    <row r="18" spans="4:12" ht="11.25" hidden="1" customHeight="1" x14ac:dyDescent="0.2">
      <c r="D18" s="45" t="str">
        <f>CONCATENATE(kategorie[[#This Row],[rok]],"::",kategorie[[#This Row],[závod]],"::",kategorie[[#This Row],[m/ž]],"::",kategorie[[#This Row],[věk]])</f>
        <v>2009::dětský::M::16</v>
      </c>
      <c r="E18" s="34">
        <v>2009</v>
      </c>
      <c r="F18" s="37" t="s">
        <v>411</v>
      </c>
      <c r="G18" s="34" t="s">
        <v>278</v>
      </c>
      <c r="H18" s="34">
        <f>kategorie[[#This Row],[rok]]-kategorie[[#This Row],[věk]]</f>
        <v>1993</v>
      </c>
      <c r="I18" s="34">
        <v>16</v>
      </c>
      <c r="J18" s="46" t="s">
        <v>583</v>
      </c>
      <c r="K18" s="50">
        <v>1.7</v>
      </c>
      <c r="L18" s="241"/>
    </row>
    <row r="19" spans="4:12" ht="11.25" hidden="1" customHeight="1" x14ac:dyDescent="0.2">
      <c r="D19" s="45" t="str">
        <f>CONCATENATE(kategorie[[#This Row],[rok]],"::",kategorie[[#This Row],[závod]],"::",kategorie[[#This Row],[m/ž]],"::",kategorie[[#This Row],[věk]])</f>
        <v>2009::dětský::M::17</v>
      </c>
      <c r="E19" s="34">
        <v>2009</v>
      </c>
      <c r="F19" s="37" t="s">
        <v>411</v>
      </c>
      <c r="G19" s="34" t="s">
        <v>278</v>
      </c>
      <c r="H19" s="34">
        <f>kategorie[[#This Row],[rok]]-kategorie[[#This Row],[věk]]</f>
        <v>1992</v>
      </c>
      <c r="I19" s="34">
        <v>17</v>
      </c>
      <c r="J19" s="46" t="s">
        <v>583</v>
      </c>
      <c r="K19" s="50">
        <v>1.7</v>
      </c>
      <c r="L19" s="241"/>
    </row>
    <row r="20" spans="4:12" ht="11.25" hidden="1" customHeight="1" x14ac:dyDescent="0.2">
      <c r="D20" s="45" t="str">
        <f>CONCATENATE(kategorie[[#This Row],[rok]],"::",kategorie[[#This Row],[závod]],"::",kategorie[[#This Row],[m/ž]],"::",kategorie[[#This Row],[věk]])</f>
        <v>2009::dětský::M::18</v>
      </c>
      <c r="E20" s="34">
        <v>2009</v>
      </c>
      <c r="F20" s="37" t="s">
        <v>411</v>
      </c>
      <c r="G20" s="34" t="s">
        <v>278</v>
      </c>
      <c r="H20" s="34">
        <f>kategorie[[#This Row],[rok]]-kategorie[[#This Row],[věk]]</f>
        <v>1991</v>
      </c>
      <c r="I20" s="34">
        <v>18</v>
      </c>
      <c r="J20" s="46" t="s">
        <v>583</v>
      </c>
      <c r="K20" s="50">
        <v>1.7</v>
      </c>
      <c r="L20" s="241"/>
    </row>
    <row r="21" spans="4:12" ht="11.25" hidden="1" customHeight="1" x14ac:dyDescent="0.2">
      <c r="D21" s="47" t="str">
        <f>CONCATENATE(kategorie[[#This Row],[rok]],"::",kategorie[[#This Row],[závod]],"::",kategorie[[#This Row],[m/ž]],"::",kategorie[[#This Row],[věk]])</f>
        <v>2009::dětský::Z::0</v>
      </c>
      <c r="E21" s="34">
        <v>2009</v>
      </c>
      <c r="F21" s="37" t="s">
        <v>411</v>
      </c>
      <c r="G21" s="34" t="s">
        <v>438</v>
      </c>
      <c r="H21" s="34">
        <f>kategorie[[#This Row],[rok]]-kategorie[[#This Row],[věk]]</f>
        <v>2009</v>
      </c>
      <c r="I21" s="34">
        <v>0</v>
      </c>
      <c r="J21" s="46" t="s">
        <v>969</v>
      </c>
      <c r="K21" s="50">
        <v>0.16</v>
      </c>
      <c r="L21" s="241"/>
    </row>
    <row r="22" spans="4:12" ht="11.25" hidden="1" customHeight="1" x14ac:dyDescent="0.2">
      <c r="D22" s="47" t="str">
        <f>CONCATENATE(kategorie[[#This Row],[rok]],"::",kategorie[[#This Row],[závod]],"::",kategorie[[#This Row],[m/ž]],"::",kategorie[[#This Row],[věk]])</f>
        <v>2009::dětský::Z::1</v>
      </c>
      <c r="E22" s="34">
        <v>2009</v>
      </c>
      <c r="F22" s="37" t="s">
        <v>411</v>
      </c>
      <c r="G22" s="34" t="s">
        <v>438</v>
      </c>
      <c r="H22" s="34">
        <f>kategorie[[#This Row],[rok]]-kategorie[[#This Row],[věk]]</f>
        <v>2008</v>
      </c>
      <c r="I22" s="34">
        <v>1</v>
      </c>
      <c r="J22" s="46" t="s">
        <v>969</v>
      </c>
      <c r="K22" s="50">
        <v>0.16</v>
      </c>
      <c r="L22" s="241"/>
    </row>
    <row r="23" spans="4:12" ht="11.25" hidden="1" customHeight="1" x14ac:dyDescent="0.2">
      <c r="D23" s="47" t="str">
        <f>CONCATENATE(kategorie[[#This Row],[rok]],"::",kategorie[[#This Row],[závod]],"::",kategorie[[#This Row],[m/ž]],"::",kategorie[[#This Row],[věk]])</f>
        <v>2009::dětský::Z::2</v>
      </c>
      <c r="E23" s="34">
        <v>2009</v>
      </c>
      <c r="F23" s="37" t="s">
        <v>411</v>
      </c>
      <c r="G23" s="34" t="s">
        <v>438</v>
      </c>
      <c r="H23" s="34">
        <f>kategorie[[#This Row],[rok]]-kategorie[[#This Row],[věk]]</f>
        <v>2007</v>
      </c>
      <c r="I23" s="34">
        <v>2</v>
      </c>
      <c r="J23" s="46" t="s">
        <v>969</v>
      </c>
      <c r="K23" s="50">
        <v>0.16</v>
      </c>
      <c r="L23" s="241"/>
    </row>
    <row r="24" spans="4:12" ht="11.25" hidden="1" customHeight="1" x14ac:dyDescent="0.2">
      <c r="D24" s="47" t="str">
        <f>CONCATENATE(kategorie[[#This Row],[rok]],"::",kategorie[[#This Row],[závod]],"::",kategorie[[#This Row],[m/ž]],"::",kategorie[[#This Row],[věk]])</f>
        <v>2009::dětský::Z::3</v>
      </c>
      <c r="E24" s="34">
        <v>2009</v>
      </c>
      <c r="F24" s="37" t="s">
        <v>411</v>
      </c>
      <c r="G24" s="34" t="s">
        <v>438</v>
      </c>
      <c r="H24" s="34">
        <f>kategorie[[#This Row],[rok]]-kategorie[[#This Row],[věk]]</f>
        <v>2006</v>
      </c>
      <c r="I24" s="34">
        <v>3</v>
      </c>
      <c r="J24" s="46" t="s">
        <v>969</v>
      </c>
      <c r="K24" s="50">
        <v>0.16</v>
      </c>
      <c r="L24" s="241"/>
    </row>
    <row r="25" spans="4:12" ht="11.25" hidden="1" customHeight="1" x14ac:dyDescent="0.2">
      <c r="D25" s="47" t="str">
        <f>CONCATENATE(kategorie[[#This Row],[rok]],"::",kategorie[[#This Row],[závod]],"::",kategorie[[#This Row],[m/ž]],"::",kategorie[[#This Row],[věk]])</f>
        <v>2009::dětský::Z::4</v>
      </c>
      <c r="E25" s="34">
        <v>2009</v>
      </c>
      <c r="F25" s="37" t="s">
        <v>411</v>
      </c>
      <c r="G25" s="34" t="s">
        <v>438</v>
      </c>
      <c r="H25" s="34">
        <f>kategorie[[#This Row],[rok]]-kategorie[[#This Row],[věk]]</f>
        <v>2005</v>
      </c>
      <c r="I25" s="34">
        <v>4</v>
      </c>
      <c r="J25" s="46" t="s">
        <v>969</v>
      </c>
      <c r="K25" s="50">
        <v>0.16</v>
      </c>
      <c r="L25" s="241"/>
    </row>
    <row r="26" spans="4:12" ht="11.25" hidden="1" customHeight="1" x14ac:dyDescent="0.2">
      <c r="D26" s="47" t="str">
        <f>CONCATENATE(kategorie[[#This Row],[rok]],"::",kategorie[[#This Row],[závod]],"::",kategorie[[#This Row],[m/ž]],"::",kategorie[[#This Row],[věk]])</f>
        <v>2009::dětský::Z::5</v>
      </c>
      <c r="E26" s="34">
        <v>2009</v>
      </c>
      <c r="F26" s="37" t="s">
        <v>411</v>
      </c>
      <c r="G26" s="34" t="s">
        <v>438</v>
      </c>
      <c r="H26" s="34">
        <f>kategorie[[#This Row],[rok]]-kategorie[[#This Row],[věk]]</f>
        <v>2004</v>
      </c>
      <c r="I26" s="34">
        <v>5</v>
      </c>
      <c r="J26" s="46" t="s">
        <v>969</v>
      </c>
      <c r="K26" s="50">
        <v>0.16</v>
      </c>
      <c r="L26" s="241"/>
    </row>
    <row r="27" spans="4:12" ht="11.25" hidden="1" customHeight="1" x14ac:dyDescent="0.2">
      <c r="D27" s="47" t="str">
        <f>CONCATENATE(kategorie[[#This Row],[rok]],"::",kategorie[[#This Row],[závod]],"::",kategorie[[#This Row],[m/ž]],"::",kategorie[[#This Row],[věk]])</f>
        <v>2009::dětský::Z::6</v>
      </c>
      <c r="E27" s="34">
        <v>2009</v>
      </c>
      <c r="F27" s="37" t="s">
        <v>411</v>
      </c>
      <c r="G27" s="34" t="s">
        <v>438</v>
      </c>
      <c r="H27" s="34">
        <f>kategorie[[#This Row],[rok]]-kategorie[[#This Row],[věk]]</f>
        <v>2003</v>
      </c>
      <c r="I27" s="34">
        <v>6</v>
      </c>
      <c r="J27" s="46" t="s">
        <v>969</v>
      </c>
      <c r="K27" s="50">
        <v>0.16</v>
      </c>
      <c r="L27" s="241"/>
    </row>
    <row r="28" spans="4:12" ht="11.25" hidden="1" customHeight="1" x14ac:dyDescent="0.2">
      <c r="D28" s="47" t="str">
        <f>CONCATENATE(kategorie[[#This Row],[rok]],"::",kategorie[[#This Row],[závod]],"::",kategorie[[#This Row],[m/ž]],"::",kategorie[[#This Row],[věk]])</f>
        <v>2009::dětský::Z::7</v>
      </c>
      <c r="E28" s="34">
        <v>2009</v>
      </c>
      <c r="F28" s="37" t="s">
        <v>411</v>
      </c>
      <c r="G28" s="34" t="s">
        <v>438</v>
      </c>
      <c r="H28" s="34">
        <f>kategorie[[#This Row],[rok]]-kategorie[[#This Row],[věk]]</f>
        <v>2002</v>
      </c>
      <c r="I28" s="34">
        <v>7</v>
      </c>
      <c r="J28" s="46" t="s">
        <v>971</v>
      </c>
      <c r="K28" s="50">
        <v>0.32</v>
      </c>
      <c r="L28" s="241"/>
    </row>
    <row r="29" spans="4:12" ht="11.25" hidden="1" customHeight="1" x14ac:dyDescent="0.2">
      <c r="D29" s="47" t="str">
        <f>CONCATENATE(kategorie[[#This Row],[rok]],"::",kategorie[[#This Row],[závod]],"::",kategorie[[#This Row],[m/ž]],"::",kategorie[[#This Row],[věk]])</f>
        <v>2009::dětský::Z::8</v>
      </c>
      <c r="E29" s="34">
        <v>2009</v>
      </c>
      <c r="F29" s="37" t="s">
        <v>411</v>
      </c>
      <c r="G29" s="34" t="s">
        <v>438</v>
      </c>
      <c r="H29" s="34">
        <f>kategorie[[#This Row],[rok]]-kategorie[[#This Row],[věk]]</f>
        <v>2001</v>
      </c>
      <c r="I29" s="34">
        <v>8</v>
      </c>
      <c r="J29" s="46" t="s">
        <v>971</v>
      </c>
      <c r="K29" s="50">
        <v>0.32</v>
      </c>
      <c r="L29" s="241"/>
    </row>
    <row r="30" spans="4:12" ht="11.25" hidden="1" customHeight="1" x14ac:dyDescent="0.2">
      <c r="D30" s="47" t="str">
        <f>CONCATENATE(kategorie[[#This Row],[rok]],"::",kategorie[[#This Row],[závod]],"::",kategorie[[#This Row],[m/ž]],"::",kategorie[[#This Row],[věk]])</f>
        <v>2009::dětský::Z::9</v>
      </c>
      <c r="E30" s="34">
        <v>2009</v>
      </c>
      <c r="F30" s="37" t="s">
        <v>411</v>
      </c>
      <c r="G30" s="34" t="s">
        <v>438</v>
      </c>
      <c r="H30" s="34">
        <f>kategorie[[#This Row],[rok]]-kategorie[[#This Row],[věk]]</f>
        <v>2000</v>
      </c>
      <c r="I30" s="34">
        <v>9</v>
      </c>
      <c r="J30" s="46" t="s">
        <v>971</v>
      </c>
      <c r="K30" s="50">
        <v>0.32</v>
      </c>
      <c r="L30" s="241"/>
    </row>
    <row r="31" spans="4:12" ht="11.25" hidden="1" customHeight="1" x14ac:dyDescent="0.2">
      <c r="D31" s="47" t="str">
        <f>CONCATENATE(kategorie[[#This Row],[rok]],"::",kategorie[[#This Row],[závod]],"::",kategorie[[#This Row],[m/ž]],"::",kategorie[[#This Row],[věk]])</f>
        <v>2009::dětský::Z::10</v>
      </c>
      <c r="E31" s="34">
        <v>2009</v>
      </c>
      <c r="F31" s="37" t="s">
        <v>411</v>
      </c>
      <c r="G31" s="34" t="s">
        <v>438</v>
      </c>
      <c r="H31" s="34">
        <f>kategorie[[#This Row],[rok]]-kategorie[[#This Row],[věk]]</f>
        <v>1999</v>
      </c>
      <c r="I31" s="34">
        <v>10</v>
      </c>
      <c r="J31" s="46" t="s">
        <v>582</v>
      </c>
      <c r="K31" s="50">
        <v>0.32</v>
      </c>
      <c r="L31" s="241"/>
    </row>
    <row r="32" spans="4:12" ht="11.25" hidden="1" customHeight="1" x14ac:dyDescent="0.2">
      <c r="D32" s="47" t="str">
        <f>CONCATENATE(kategorie[[#This Row],[rok]],"::",kategorie[[#This Row],[závod]],"::",kategorie[[#This Row],[m/ž]],"::",kategorie[[#This Row],[věk]])</f>
        <v>2009::dětský::Z::11</v>
      </c>
      <c r="E32" s="34">
        <v>2009</v>
      </c>
      <c r="F32" s="37" t="s">
        <v>411</v>
      </c>
      <c r="G32" s="34" t="s">
        <v>438</v>
      </c>
      <c r="H32" s="34">
        <f>kategorie[[#This Row],[rok]]-kategorie[[#This Row],[věk]]</f>
        <v>1998</v>
      </c>
      <c r="I32" s="34">
        <v>11</v>
      </c>
      <c r="J32" s="46" t="s">
        <v>582</v>
      </c>
      <c r="K32" s="50">
        <v>0.32</v>
      </c>
      <c r="L32" s="241"/>
    </row>
    <row r="33" spans="4:12" ht="11.25" hidden="1" customHeight="1" x14ac:dyDescent="0.2">
      <c r="D33" s="47" t="str">
        <f>CONCATENATE(kategorie[[#This Row],[rok]],"::",kategorie[[#This Row],[závod]],"::",kategorie[[#This Row],[m/ž]],"::",kategorie[[#This Row],[věk]])</f>
        <v>2009::dětský::Z::12</v>
      </c>
      <c r="E33" s="34">
        <v>2009</v>
      </c>
      <c r="F33" s="37" t="s">
        <v>411</v>
      </c>
      <c r="G33" s="34" t="s">
        <v>438</v>
      </c>
      <c r="H33" s="34">
        <f>kategorie[[#This Row],[rok]]-kategorie[[#This Row],[věk]]</f>
        <v>1997</v>
      </c>
      <c r="I33" s="34">
        <v>12</v>
      </c>
      <c r="J33" s="46" t="s">
        <v>584</v>
      </c>
      <c r="K33" s="50">
        <v>0.48</v>
      </c>
      <c r="L33" s="241"/>
    </row>
    <row r="34" spans="4:12" ht="11.25" hidden="1" customHeight="1" x14ac:dyDescent="0.2">
      <c r="D34" s="47" t="str">
        <f>CONCATENATE(kategorie[[#This Row],[rok]],"::",kategorie[[#This Row],[závod]],"::",kategorie[[#This Row],[m/ž]],"::",kategorie[[#This Row],[věk]])</f>
        <v>2009::dětský::Z::13</v>
      </c>
      <c r="E34" s="34">
        <v>2009</v>
      </c>
      <c r="F34" s="37" t="s">
        <v>411</v>
      </c>
      <c r="G34" s="34" t="s">
        <v>438</v>
      </c>
      <c r="H34" s="34">
        <f>kategorie[[#This Row],[rok]]-kategorie[[#This Row],[věk]]</f>
        <v>1996</v>
      </c>
      <c r="I34" s="34">
        <v>13</v>
      </c>
      <c r="J34" s="46" t="s">
        <v>584</v>
      </c>
      <c r="K34" s="50">
        <v>0.48</v>
      </c>
      <c r="L34" s="241"/>
    </row>
    <row r="35" spans="4:12" ht="11.25" hidden="1" customHeight="1" x14ac:dyDescent="0.2">
      <c r="D35" s="47" t="str">
        <f>CONCATENATE(kategorie[[#This Row],[rok]],"::",kategorie[[#This Row],[závod]],"::",kategorie[[#This Row],[m/ž]],"::",kategorie[[#This Row],[věk]])</f>
        <v>2009::dětský::Z::14</v>
      </c>
      <c r="E35" s="34">
        <v>2009</v>
      </c>
      <c r="F35" s="37" t="s">
        <v>411</v>
      </c>
      <c r="G35" s="34" t="s">
        <v>438</v>
      </c>
      <c r="H35" s="34">
        <f>kategorie[[#This Row],[rok]]-kategorie[[#This Row],[věk]]</f>
        <v>1995</v>
      </c>
      <c r="I35" s="34">
        <v>14</v>
      </c>
      <c r="J35" s="46" t="s">
        <v>585</v>
      </c>
      <c r="K35" s="50">
        <v>1</v>
      </c>
      <c r="L35" s="241"/>
    </row>
    <row r="36" spans="4:12" ht="11.25" hidden="1" customHeight="1" x14ac:dyDescent="0.2">
      <c r="D36" s="47" t="str">
        <f>CONCATENATE(kategorie[[#This Row],[rok]],"::",kategorie[[#This Row],[závod]],"::",kategorie[[#This Row],[m/ž]],"::",kategorie[[#This Row],[věk]])</f>
        <v>2009::dětský::Z::15</v>
      </c>
      <c r="E36" s="34">
        <v>2009</v>
      </c>
      <c r="F36" s="37" t="s">
        <v>411</v>
      </c>
      <c r="G36" s="34" t="s">
        <v>438</v>
      </c>
      <c r="H36" s="34">
        <f>kategorie[[#This Row],[rok]]-kategorie[[#This Row],[věk]]</f>
        <v>1994</v>
      </c>
      <c r="I36" s="34">
        <v>15</v>
      </c>
      <c r="J36" s="46" t="s">
        <v>585</v>
      </c>
      <c r="K36" s="50">
        <v>1</v>
      </c>
      <c r="L36" s="241"/>
    </row>
    <row r="37" spans="4:12" ht="11.25" hidden="1" customHeight="1" x14ac:dyDescent="0.2">
      <c r="D37" s="47" t="str">
        <f>CONCATENATE(kategorie[[#This Row],[rok]],"::",kategorie[[#This Row],[závod]],"::",kategorie[[#This Row],[m/ž]],"::",kategorie[[#This Row],[věk]])</f>
        <v>2009::dětský::Z::16</v>
      </c>
      <c r="E37" s="34">
        <v>2009</v>
      </c>
      <c r="F37" s="37" t="s">
        <v>411</v>
      </c>
      <c r="G37" s="34" t="s">
        <v>438</v>
      </c>
      <c r="H37" s="34">
        <f>kategorie[[#This Row],[rok]]-kategorie[[#This Row],[věk]]</f>
        <v>1993</v>
      </c>
      <c r="I37" s="34">
        <v>16</v>
      </c>
      <c r="J37" s="46" t="s">
        <v>583</v>
      </c>
      <c r="K37" s="50">
        <v>1.7</v>
      </c>
      <c r="L37" s="241"/>
    </row>
    <row r="38" spans="4:12" ht="11.25" hidden="1" customHeight="1" x14ac:dyDescent="0.2">
      <c r="D38" s="47" t="str">
        <f>CONCATENATE(kategorie[[#This Row],[rok]],"::",kategorie[[#This Row],[závod]],"::",kategorie[[#This Row],[m/ž]],"::",kategorie[[#This Row],[věk]])</f>
        <v>2009::dětský::Z::17</v>
      </c>
      <c r="E38" s="34">
        <v>2009</v>
      </c>
      <c r="F38" s="37" t="s">
        <v>411</v>
      </c>
      <c r="G38" s="34" t="s">
        <v>438</v>
      </c>
      <c r="H38" s="34">
        <f>kategorie[[#This Row],[rok]]-kategorie[[#This Row],[věk]]</f>
        <v>1992</v>
      </c>
      <c r="I38" s="34">
        <v>17</v>
      </c>
      <c r="J38" s="46" t="s">
        <v>583</v>
      </c>
      <c r="K38" s="50">
        <v>1.7</v>
      </c>
      <c r="L38" s="241"/>
    </row>
    <row r="39" spans="4:12" ht="11.25" hidden="1" customHeight="1" x14ac:dyDescent="0.2">
      <c r="D39" s="47" t="str">
        <f>CONCATENATE(kategorie[[#This Row],[rok]],"::",kategorie[[#This Row],[závod]],"::",kategorie[[#This Row],[m/ž]],"::",kategorie[[#This Row],[věk]])</f>
        <v>2009::dětský::Z::18</v>
      </c>
      <c r="E39" s="34">
        <v>2009</v>
      </c>
      <c r="F39" s="37" t="s">
        <v>411</v>
      </c>
      <c r="G39" s="34" t="s">
        <v>438</v>
      </c>
      <c r="H39" s="34">
        <f>kategorie[[#This Row],[rok]]-kategorie[[#This Row],[věk]]</f>
        <v>1991</v>
      </c>
      <c r="I39" s="34">
        <v>18</v>
      </c>
      <c r="J39" s="46" t="s">
        <v>583</v>
      </c>
      <c r="K39" s="50">
        <v>1.7</v>
      </c>
      <c r="L39" s="241"/>
    </row>
    <row r="40" spans="4:12" ht="11.25" hidden="1" customHeight="1" x14ac:dyDescent="0.2">
      <c r="D40" s="47" t="str">
        <f>CONCATENATE(kategorie[[#This Row],[rok]],"::",kategorie[[#This Row],[závod]],"::",kategorie[[#This Row],[m/ž]],"::",kategorie[[#This Row],[věk]])</f>
        <v>2009::hlavní závod::M::15</v>
      </c>
      <c r="E40" s="34">
        <v>2009</v>
      </c>
      <c r="F40" s="37" t="s">
        <v>292</v>
      </c>
      <c r="G40" s="34" t="s">
        <v>278</v>
      </c>
      <c r="H40" s="34">
        <f>kategorie[[#This Row],[rok]]-kategorie[[#This Row],[věk]]</f>
        <v>1994</v>
      </c>
      <c r="I40" s="34">
        <v>15</v>
      </c>
      <c r="J40" s="46" t="s">
        <v>761</v>
      </c>
      <c r="K40" s="50">
        <v>15</v>
      </c>
      <c r="L40" s="241"/>
    </row>
    <row r="41" spans="4:12" ht="11.25" hidden="1" customHeight="1" x14ac:dyDescent="0.2">
      <c r="D41" s="47" t="str">
        <f>CONCATENATE(kategorie[[#This Row],[rok]],"::",kategorie[[#This Row],[závod]],"::",kategorie[[#This Row],[m/ž]],"::",kategorie[[#This Row],[věk]])</f>
        <v>2009::hlavní závod::M::16</v>
      </c>
      <c r="E41" s="34">
        <v>2009</v>
      </c>
      <c r="F41" s="37" t="s">
        <v>292</v>
      </c>
      <c r="G41" s="34" t="s">
        <v>278</v>
      </c>
      <c r="H41" s="34">
        <f>kategorie[[#This Row],[rok]]-kategorie[[#This Row],[věk]]</f>
        <v>1993</v>
      </c>
      <c r="I41" s="34">
        <v>16</v>
      </c>
      <c r="J41" s="46" t="s">
        <v>761</v>
      </c>
      <c r="K41" s="50">
        <v>15</v>
      </c>
      <c r="L41" s="241"/>
    </row>
    <row r="42" spans="4:12" ht="11.25" hidden="1" customHeight="1" x14ac:dyDescent="0.2">
      <c r="D42" s="47" t="str">
        <f>CONCATENATE(kategorie[[#This Row],[rok]],"::",kategorie[[#This Row],[závod]],"::",kategorie[[#This Row],[m/ž]],"::",kategorie[[#This Row],[věk]])</f>
        <v>2009::hlavní závod::M::17</v>
      </c>
      <c r="E42" s="34">
        <v>2009</v>
      </c>
      <c r="F42" s="37" t="s">
        <v>292</v>
      </c>
      <c r="G42" s="34" t="s">
        <v>278</v>
      </c>
      <c r="H42" s="34">
        <f>kategorie[[#This Row],[rok]]-kategorie[[#This Row],[věk]]</f>
        <v>1992</v>
      </c>
      <c r="I42" s="34">
        <v>17</v>
      </c>
      <c r="J42" s="46" t="s">
        <v>761</v>
      </c>
      <c r="K42" s="50">
        <v>15</v>
      </c>
      <c r="L42" s="241"/>
    </row>
    <row r="43" spans="4:12" ht="11.25" hidden="1" customHeight="1" x14ac:dyDescent="0.2">
      <c r="D43" s="47" t="str">
        <f>CONCATENATE(kategorie[[#This Row],[rok]],"::",kategorie[[#This Row],[závod]],"::",kategorie[[#This Row],[m/ž]],"::",kategorie[[#This Row],[věk]])</f>
        <v>2009::hlavní závod::M::18</v>
      </c>
      <c r="E43" s="34">
        <v>2009</v>
      </c>
      <c r="F43" s="37" t="s">
        <v>292</v>
      </c>
      <c r="G43" s="34" t="s">
        <v>278</v>
      </c>
      <c r="H43" s="34">
        <f>kategorie[[#This Row],[rok]]-kategorie[[#This Row],[věk]]</f>
        <v>1991</v>
      </c>
      <c r="I43" s="34">
        <v>18</v>
      </c>
      <c r="J43" s="46" t="s">
        <v>761</v>
      </c>
      <c r="K43" s="50">
        <v>15</v>
      </c>
      <c r="L43" s="241"/>
    </row>
    <row r="44" spans="4:12" ht="11.25" hidden="1" customHeight="1" x14ac:dyDescent="0.2">
      <c r="D44" s="45" t="str">
        <f>CONCATENATE(kategorie[[#This Row],[rok]],"::",kategorie[[#This Row],[závod]],"::",kategorie[[#This Row],[m/ž]],"::",kategorie[[#This Row],[věk]])</f>
        <v>2009::hlavní závod::M::19</v>
      </c>
      <c r="E44" s="34">
        <v>2009</v>
      </c>
      <c r="F44" s="37" t="s">
        <v>292</v>
      </c>
      <c r="G44" s="34" t="s">
        <v>278</v>
      </c>
      <c r="H44" s="34">
        <f>kategorie[[#This Row],[rok]]-kategorie[[#This Row],[věk]]</f>
        <v>1990</v>
      </c>
      <c r="I44" s="34">
        <v>19</v>
      </c>
      <c r="J44" s="46" t="s">
        <v>321</v>
      </c>
      <c r="K44" s="50">
        <v>15</v>
      </c>
      <c r="L44" s="241"/>
    </row>
    <row r="45" spans="4:12" ht="11.25" hidden="1" customHeight="1" x14ac:dyDescent="0.2">
      <c r="D45" s="45" t="str">
        <f>CONCATENATE(kategorie[[#This Row],[rok]],"::",kategorie[[#This Row],[závod]],"::",kategorie[[#This Row],[m/ž]],"::",kategorie[[#This Row],[věk]])</f>
        <v>2009::hlavní závod::M::20</v>
      </c>
      <c r="E45" s="34">
        <v>2009</v>
      </c>
      <c r="F45" s="37" t="s">
        <v>292</v>
      </c>
      <c r="G45" s="34" t="s">
        <v>278</v>
      </c>
      <c r="H45" s="34">
        <f>kategorie[[#This Row],[rok]]-kategorie[[#This Row],[věk]]</f>
        <v>1989</v>
      </c>
      <c r="I45" s="34">
        <v>20</v>
      </c>
      <c r="J45" s="46" t="s">
        <v>321</v>
      </c>
      <c r="K45" s="50">
        <v>15</v>
      </c>
      <c r="L45" s="241"/>
    </row>
    <row r="46" spans="4:12" ht="11.25" hidden="1" customHeight="1" x14ac:dyDescent="0.2">
      <c r="D46" s="45" t="str">
        <f>CONCATENATE(kategorie[[#This Row],[rok]],"::",kategorie[[#This Row],[závod]],"::",kategorie[[#This Row],[m/ž]],"::",kategorie[[#This Row],[věk]])</f>
        <v>2009::hlavní závod::M::21</v>
      </c>
      <c r="E46" s="34">
        <v>2009</v>
      </c>
      <c r="F46" s="37" t="s">
        <v>292</v>
      </c>
      <c r="G46" s="34" t="s">
        <v>278</v>
      </c>
      <c r="H46" s="34">
        <f>kategorie[[#This Row],[rok]]-kategorie[[#This Row],[věk]]</f>
        <v>1988</v>
      </c>
      <c r="I46" s="34">
        <v>21</v>
      </c>
      <c r="J46" s="46" t="s">
        <v>321</v>
      </c>
      <c r="K46" s="50">
        <v>15</v>
      </c>
      <c r="L46" s="241"/>
    </row>
    <row r="47" spans="4:12" ht="11.25" hidden="1" customHeight="1" x14ac:dyDescent="0.2">
      <c r="D47" s="45" t="str">
        <f>CONCATENATE(kategorie[[#This Row],[rok]],"::",kategorie[[#This Row],[závod]],"::",kategorie[[#This Row],[m/ž]],"::",kategorie[[#This Row],[věk]])</f>
        <v>2009::hlavní závod::M::22</v>
      </c>
      <c r="E47" s="34">
        <v>2009</v>
      </c>
      <c r="F47" s="37" t="s">
        <v>292</v>
      </c>
      <c r="G47" s="34" t="s">
        <v>278</v>
      </c>
      <c r="H47" s="34">
        <f>kategorie[[#This Row],[rok]]-kategorie[[#This Row],[věk]]</f>
        <v>1987</v>
      </c>
      <c r="I47" s="34">
        <v>22</v>
      </c>
      <c r="J47" s="46" t="s">
        <v>321</v>
      </c>
      <c r="K47" s="50">
        <v>15</v>
      </c>
      <c r="L47" s="241"/>
    </row>
    <row r="48" spans="4:12" ht="11.25" hidden="1" customHeight="1" x14ac:dyDescent="0.2">
      <c r="D48" s="45" t="str">
        <f>CONCATENATE(kategorie[[#This Row],[rok]],"::",kategorie[[#This Row],[závod]],"::",kategorie[[#This Row],[m/ž]],"::",kategorie[[#This Row],[věk]])</f>
        <v>2009::hlavní závod::M::23</v>
      </c>
      <c r="E48" s="34">
        <v>2009</v>
      </c>
      <c r="F48" s="37" t="s">
        <v>292</v>
      </c>
      <c r="G48" s="34" t="s">
        <v>278</v>
      </c>
      <c r="H48" s="34">
        <f>kategorie[[#This Row],[rok]]-kategorie[[#This Row],[věk]]</f>
        <v>1986</v>
      </c>
      <c r="I48" s="34">
        <v>23</v>
      </c>
      <c r="J48" s="46" t="s">
        <v>321</v>
      </c>
      <c r="K48" s="50">
        <v>15</v>
      </c>
      <c r="L48" s="241"/>
    </row>
    <row r="49" spans="4:12" ht="11.25" hidden="1" customHeight="1" x14ac:dyDescent="0.2">
      <c r="D49" s="45" t="str">
        <f>CONCATENATE(kategorie[[#This Row],[rok]],"::",kategorie[[#This Row],[závod]],"::",kategorie[[#This Row],[m/ž]],"::",kategorie[[#This Row],[věk]])</f>
        <v>2009::hlavní závod::M::24</v>
      </c>
      <c r="E49" s="34">
        <v>2009</v>
      </c>
      <c r="F49" s="37" t="s">
        <v>292</v>
      </c>
      <c r="G49" s="34" t="s">
        <v>278</v>
      </c>
      <c r="H49" s="34">
        <f>kategorie[[#This Row],[rok]]-kategorie[[#This Row],[věk]]</f>
        <v>1985</v>
      </c>
      <c r="I49" s="34">
        <v>24</v>
      </c>
      <c r="J49" s="46" t="s">
        <v>321</v>
      </c>
      <c r="K49" s="50">
        <v>15</v>
      </c>
      <c r="L49" s="241"/>
    </row>
    <row r="50" spans="4:12" ht="11.25" hidden="1" customHeight="1" x14ac:dyDescent="0.2">
      <c r="D50" s="45" t="str">
        <f>CONCATENATE(kategorie[[#This Row],[rok]],"::",kategorie[[#This Row],[závod]],"::",kategorie[[#This Row],[m/ž]],"::",kategorie[[#This Row],[věk]])</f>
        <v>2009::hlavní závod::M::25</v>
      </c>
      <c r="E50" s="34">
        <v>2009</v>
      </c>
      <c r="F50" s="37" t="s">
        <v>292</v>
      </c>
      <c r="G50" s="34" t="s">
        <v>278</v>
      </c>
      <c r="H50" s="34">
        <f>kategorie[[#This Row],[rok]]-kategorie[[#This Row],[věk]]</f>
        <v>1984</v>
      </c>
      <c r="I50" s="34">
        <v>25</v>
      </c>
      <c r="J50" s="46" t="s">
        <v>321</v>
      </c>
      <c r="K50" s="50">
        <v>15</v>
      </c>
      <c r="L50" s="241"/>
    </row>
    <row r="51" spans="4:12" ht="11.25" hidden="1" customHeight="1" x14ac:dyDescent="0.2">
      <c r="D51" s="45" t="str">
        <f>CONCATENATE(kategorie[[#This Row],[rok]],"::",kategorie[[#This Row],[závod]],"::",kategorie[[#This Row],[m/ž]],"::",kategorie[[#This Row],[věk]])</f>
        <v>2009::hlavní závod::M::26</v>
      </c>
      <c r="E51" s="34">
        <v>2009</v>
      </c>
      <c r="F51" s="37" t="s">
        <v>292</v>
      </c>
      <c r="G51" s="34" t="s">
        <v>278</v>
      </c>
      <c r="H51" s="34">
        <f>kategorie[[#This Row],[rok]]-kategorie[[#This Row],[věk]]</f>
        <v>1983</v>
      </c>
      <c r="I51" s="34">
        <v>26</v>
      </c>
      <c r="J51" s="46" t="s">
        <v>321</v>
      </c>
      <c r="K51" s="50">
        <v>15</v>
      </c>
      <c r="L51" s="241"/>
    </row>
    <row r="52" spans="4:12" ht="11.25" hidden="1" customHeight="1" x14ac:dyDescent="0.2">
      <c r="D52" s="45" t="str">
        <f>CONCATENATE(kategorie[[#This Row],[rok]],"::",kategorie[[#This Row],[závod]],"::",kategorie[[#This Row],[m/ž]],"::",kategorie[[#This Row],[věk]])</f>
        <v>2009::hlavní závod::M::27</v>
      </c>
      <c r="E52" s="34">
        <v>2009</v>
      </c>
      <c r="F52" s="37" t="s">
        <v>292</v>
      </c>
      <c r="G52" s="34" t="s">
        <v>278</v>
      </c>
      <c r="H52" s="34">
        <f>kategorie[[#This Row],[rok]]-kategorie[[#This Row],[věk]]</f>
        <v>1982</v>
      </c>
      <c r="I52" s="34">
        <v>27</v>
      </c>
      <c r="J52" s="46" t="s">
        <v>321</v>
      </c>
      <c r="K52" s="50">
        <v>15</v>
      </c>
      <c r="L52" s="241"/>
    </row>
    <row r="53" spans="4:12" ht="11.25" hidden="1" customHeight="1" x14ac:dyDescent="0.2">
      <c r="D53" s="45" t="str">
        <f>CONCATENATE(kategorie[[#This Row],[rok]],"::",kategorie[[#This Row],[závod]],"::",kategorie[[#This Row],[m/ž]],"::",kategorie[[#This Row],[věk]])</f>
        <v>2009::hlavní závod::M::28</v>
      </c>
      <c r="E53" s="34">
        <v>2009</v>
      </c>
      <c r="F53" s="37" t="s">
        <v>292</v>
      </c>
      <c r="G53" s="34" t="s">
        <v>278</v>
      </c>
      <c r="H53" s="34">
        <f>kategorie[[#This Row],[rok]]-kategorie[[#This Row],[věk]]</f>
        <v>1981</v>
      </c>
      <c r="I53" s="34">
        <v>28</v>
      </c>
      <c r="J53" s="46" t="s">
        <v>321</v>
      </c>
      <c r="K53" s="50">
        <v>15</v>
      </c>
      <c r="L53" s="241"/>
    </row>
    <row r="54" spans="4:12" ht="11.25" hidden="1" customHeight="1" x14ac:dyDescent="0.2">
      <c r="D54" s="45" t="str">
        <f>CONCATENATE(kategorie[[#This Row],[rok]],"::",kategorie[[#This Row],[závod]],"::",kategorie[[#This Row],[m/ž]],"::",kategorie[[#This Row],[věk]])</f>
        <v>2009::hlavní závod::M::29</v>
      </c>
      <c r="E54" s="34">
        <v>2009</v>
      </c>
      <c r="F54" s="37" t="s">
        <v>292</v>
      </c>
      <c r="G54" s="34" t="s">
        <v>278</v>
      </c>
      <c r="H54" s="34">
        <f>kategorie[[#This Row],[rok]]-kategorie[[#This Row],[věk]]</f>
        <v>1980</v>
      </c>
      <c r="I54" s="34">
        <v>29</v>
      </c>
      <c r="J54" s="46" t="s">
        <v>321</v>
      </c>
      <c r="K54" s="50">
        <v>15</v>
      </c>
      <c r="L54" s="241"/>
    </row>
    <row r="55" spans="4:12" ht="11.25" hidden="1" customHeight="1" x14ac:dyDescent="0.2">
      <c r="D55" s="45" t="str">
        <f>CONCATENATE(kategorie[[#This Row],[rok]],"::",kategorie[[#This Row],[závod]],"::",kategorie[[#This Row],[m/ž]],"::",kategorie[[#This Row],[věk]])</f>
        <v>2009::hlavní závod::M::30</v>
      </c>
      <c r="E55" s="34">
        <v>2009</v>
      </c>
      <c r="F55" s="37" t="s">
        <v>292</v>
      </c>
      <c r="G55" s="34" t="s">
        <v>278</v>
      </c>
      <c r="H55" s="34">
        <f>kategorie[[#This Row],[rok]]-kategorie[[#This Row],[věk]]</f>
        <v>1979</v>
      </c>
      <c r="I55" s="34">
        <v>30</v>
      </c>
      <c r="J55" s="46" t="s">
        <v>321</v>
      </c>
      <c r="K55" s="50">
        <v>15</v>
      </c>
      <c r="L55" s="241"/>
    </row>
    <row r="56" spans="4:12" ht="11.25" hidden="1" customHeight="1" x14ac:dyDescent="0.2">
      <c r="D56" s="45" t="str">
        <f>CONCATENATE(kategorie[[#This Row],[rok]],"::",kategorie[[#This Row],[závod]],"::",kategorie[[#This Row],[m/ž]],"::",kategorie[[#This Row],[věk]])</f>
        <v>2009::hlavní závod::M::31</v>
      </c>
      <c r="E56" s="34">
        <v>2009</v>
      </c>
      <c r="F56" s="37" t="s">
        <v>292</v>
      </c>
      <c r="G56" s="34" t="s">
        <v>278</v>
      </c>
      <c r="H56" s="34">
        <f>kategorie[[#This Row],[rok]]-kategorie[[#This Row],[věk]]</f>
        <v>1978</v>
      </c>
      <c r="I56" s="34">
        <v>31</v>
      </c>
      <c r="J56" s="46" t="s">
        <v>321</v>
      </c>
      <c r="K56" s="50">
        <v>15</v>
      </c>
      <c r="L56" s="241"/>
    </row>
    <row r="57" spans="4:12" ht="11.25" hidden="1" customHeight="1" x14ac:dyDescent="0.2">
      <c r="D57" s="45" t="str">
        <f>CONCATENATE(kategorie[[#This Row],[rok]],"::",kategorie[[#This Row],[závod]],"::",kategorie[[#This Row],[m/ž]],"::",kategorie[[#This Row],[věk]])</f>
        <v>2009::hlavní závod::M::32</v>
      </c>
      <c r="E57" s="34">
        <v>2009</v>
      </c>
      <c r="F57" s="37" t="s">
        <v>292</v>
      </c>
      <c r="G57" s="34" t="s">
        <v>278</v>
      </c>
      <c r="H57" s="34">
        <f>kategorie[[#This Row],[rok]]-kategorie[[#This Row],[věk]]</f>
        <v>1977</v>
      </c>
      <c r="I57" s="34">
        <v>32</v>
      </c>
      <c r="J57" s="46" t="s">
        <v>321</v>
      </c>
      <c r="K57" s="50">
        <v>15</v>
      </c>
      <c r="L57" s="241"/>
    </row>
    <row r="58" spans="4:12" ht="11.25" hidden="1" customHeight="1" x14ac:dyDescent="0.2">
      <c r="D58" s="45" t="str">
        <f>CONCATENATE(kategorie[[#This Row],[rok]],"::",kategorie[[#This Row],[závod]],"::",kategorie[[#This Row],[m/ž]],"::",kategorie[[#This Row],[věk]])</f>
        <v>2009::hlavní závod::M::33</v>
      </c>
      <c r="E58" s="34">
        <v>2009</v>
      </c>
      <c r="F58" s="37" t="s">
        <v>292</v>
      </c>
      <c r="G58" s="34" t="s">
        <v>278</v>
      </c>
      <c r="H58" s="34">
        <f>kategorie[[#This Row],[rok]]-kategorie[[#This Row],[věk]]</f>
        <v>1976</v>
      </c>
      <c r="I58" s="34">
        <v>33</v>
      </c>
      <c r="J58" s="46" t="s">
        <v>321</v>
      </c>
      <c r="K58" s="50">
        <v>15</v>
      </c>
      <c r="L58" s="241"/>
    </row>
    <row r="59" spans="4:12" ht="11.25" hidden="1" customHeight="1" x14ac:dyDescent="0.2">
      <c r="D59" s="45" t="str">
        <f>CONCATENATE(kategorie[[#This Row],[rok]],"::",kategorie[[#This Row],[závod]],"::",kategorie[[#This Row],[m/ž]],"::",kategorie[[#This Row],[věk]])</f>
        <v>2009::hlavní závod::M::34</v>
      </c>
      <c r="E59" s="34">
        <v>2009</v>
      </c>
      <c r="F59" s="37" t="s">
        <v>292</v>
      </c>
      <c r="G59" s="34" t="s">
        <v>278</v>
      </c>
      <c r="H59" s="34">
        <f>kategorie[[#This Row],[rok]]-kategorie[[#This Row],[věk]]</f>
        <v>1975</v>
      </c>
      <c r="I59" s="34">
        <v>34</v>
      </c>
      <c r="J59" s="46" t="s">
        <v>321</v>
      </c>
      <c r="K59" s="50">
        <v>15</v>
      </c>
      <c r="L59" s="241"/>
    </row>
    <row r="60" spans="4:12" ht="11.25" hidden="1" customHeight="1" x14ac:dyDescent="0.2">
      <c r="D60" s="45" t="str">
        <f>CONCATENATE(kategorie[[#This Row],[rok]],"::",kategorie[[#This Row],[závod]],"::",kategorie[[#This Row],[m/ž]],"::",kategorie[[#This Row],[věk]])</f>
        <v>2009::hlavní závod::M::35</v>
      </c>
      <c r="E60" s="34">
        <v>2009</v>
      </c>
      <c r="F60" s="37" t="s">
        <v>292</v>
      </c>
      <c r="G60" s="34" t="s">
        <v>278</v>
      </c>
      <c r="H60" s="34">
        <f>kategorie[[#This Row],[rok]]-kategorie[[#This Row],[věk]]</f>
        <v>1974</v>
      </c>
      <c r="I60" s="34">
        <v>35</v>
      </c>
      <c r="J60" s="46" t="s">
        <v>321</v>
      </c>
      <c r="K60" s="50">
        <v>15</v>
      </c>
      <c r="L60" s="241"/>
    </row>
    <row r="61" spans="4:12" ht="11.25" hidden="1" customHeight="1" x14ac:dyDescent="0.2">
      <c r="D61" s="45" t="str">
        <f>CONCATENATE(kategorie[[#This Row],[rok]],"::",kategorie[[#This Row],[závod]],"::",kategorie[[#This Row],[m/ž]],"::",kategorie[[#This Row],[věk]])</f>
        <v>2009::hlavní závod::M::36</v>
      </c>
      <c r="E61" s="34">
        <v>2009</v>
      </c>
      <c r="F61" s="37" t="s">
        <v>292</v>
      </c>
      <c r="G61" s="34" t="s">
        <v>278</v>
      </c>
      <c r="H61" s="34">
        <f>kategorie[[#This Row],[rok]]-kategorie[[#This Row],[věk]]</f>
        <v>1973</v>
      </c>
      <c r="I61" s="34">
        <v>36</v>
      </c>
      <c r="J61" s="46" t="s">
        <v>321</v>
      </c>
      <c r="K61" s="50">
        <v>15</v>
      </c>
      <c r="L61" s="241"/>
    </row>
    <row r="62" spans="4:12" ht="11.25" hidden="1" customHeight="1" x14ac:dyDescent="0.2">
      <c r="D62" s="45" t="str">
        <f>CONCATENATE(kategorie[[#This Row],[rok]],"::",kategorie[[#This Row],[závod]],"::",kategorie[[#This Row],[m/ž]],"::",kategorie[[#This Row],[věk]])</f>
        <v>2009::hlavní závod::M::37</v>
      </c>
      <c r="E62" s="34">
        <v>2009</v>
      </c>
      <c r="F62" s="37" t="s">
        <v>292</v>
      </c>
      <c r="G62" s="34" t="s">
        <v>278</v>
      </c>
      <c r="H62" s="34">
        <f>kategorie[[#This Row],[rok]]-kategorie[[#This Row],[věk]]</f>
        <v>1972</v>
      </c>
      <c r="I62" s="34">
        <v>37</v>
      </c>
      <c r="J62" s="46" t="s">
        <v>321</v>
      </c>
      <c r="K62" s="50">
        <v>15</v>
      </c>
      <c r="L62" s="241"/>
    </row>
    <row r="63" spans="4:12" ht="11.25" hidden="1" customHeight="1" x14ac:dyDescent="0.2">
      <c r="D63" s="45" t="str">
        <f>CONCATENATE(kategorie[[#This Row],[rok]],"::",kategorie[[#This Row],[závod]],"::",kategorie[[#This Row],[m/ž]],"::",kategorie[[#This Row],[věk]])</f>
        <v>2009::hlavní závod::M::38</v>
      </c>
      <c r="E63" s="34">
        <v>2009</v>
      </c>
      <c r="F63" s="37" t="s">
        <v>292</v>
      </c>
      <c r="G63" s="34" t="s">
        <v>278</v>
      </c>
      <c r="H63" s="34">
        <f>kategorie[[#This Row],[rok]]-kategorie[[#This Row],[věk]]</f>
        <v>1971</v>
      </c>
      <c r="I63" s="34">
        <v>38</v>
      </c>
      <c r="J63" s="46" t="s">
        <v>321</v>
      </c>
      <c r="K63" s="50">
        <v>15</v>
      </c>
      <c r="L63" s="241"/>
    </row>
    <row r="64" spans="4:12" ht="11.25" hidden="1" customHeight="1" x14ac:dyDescent="0.2">
      <c r="D64" s="45" t="str">
        <f>CONCATENATE(kategorie[[#This Row],[rok]],"::",kategorie[[#This Row],[závod]],"::",kategorie[[#This Row],[m/ž]],"::",kategorie[[#This Row],[věk]])</f>
        <v>2009::hlavní závod::M::39</v>
      </c>
      <c r="E64" s="34">
        <v>2009</v>
      </c>
      <c r="F64" s="37" t="s">
        <v>292</v>
      </c>
      <c r="G64" s="34" t="s">
        <v>278</v>
      </c>
      <c r="H64" s="34">
        <f>kategorie[[#This Row],[rok]]-kategorie[[#This Row],[věk]]</f>
        <v>1970</v>
      </c>
      <c r="I64" s="34">
        <v>39</v>
      </c>
      <c r="J64" s="46" t="s">
        <v>321</v>
      </c>
      <c r="K64" s="50">
        <v>15</v>
      </c>
      <c r="L64" s="241"/>
    </row>
    <row r="65" spans="4:12" ht="11.25" hidden="1" customHeight="1" x14ac:dyDescent="0.2">
      <c r="D65" s="45" t="str">
        <f>CONCATENATE(kategorie[[#This Row],[rok]],"::",kategorie[[#This Row],[závod]],"::",kategorie[[#This Row],[m/ž]],"::",kategorie[[#This Row],[věk]])</f>
        <v>2009::hlavní závod::M::40</v>
      </c>
      <c r="E65" s="34">
        <v>2009</v>
      </c>
      <c r="F65" s="37" t="s">
        <v>292</v>
      </c>
      <c r="G65" s="34" t="s">
        <v>278</v>
      </c>
      <c r="H65" s="34">
        <f>kategorie[[#This Row],[rok]]-kategorie[[#This Row],[věk]]</f>
        <v>1969</v>
      </c>
      <c r="I65" s="34">
        <v>40</v>
      </c>
      <c r="J65" s="46" t="s">
        <v>322</v>
      </c>
      <c r="K65" s="50">
        <v>15</v>
      </c>
      <c r="L65" s="241"/>
    </row>
    <row r="66" spans="4:12" ht="11.25" hidden="1" customHeight="1" x14ac:dyDescent="0.2">
      <c r="D66" s="45" t="str">
        <f>CONCATENATE(kategorie[[#This Row],[rok]],"::",kategorie[[#This Row],[závod]],"::",kategorie[[#This Row],[m/ž]],"::",kategorie[[#This Row],[věk]])</f>
        <v>2009::hlavní závod::M::41</v>
      </c>
      <c r="E66" s="34">
        <v>2009</v>
      </c>
      <c r="F66" s="37" t="s">
        <v>292</v>
      </c>
      <c r="G66" s="34" t="s">
        <v>278</v>
      </c>
      <c r="H66" s="34">
        <f>kategorie[[#This Row],[rok]]-kategorie[[#This Row],[věk]]</f>
        <v>1968</v>
      </c>
      <c r="I66" s="34">
        <v>41</v>
      </c>
      <c r="J66" s="46" t="s">
        <v>322</v>
      </c>
      <c r="K66" s="50">
        <v>15</v>
      </c>
      <c r="L66" s="241"/>
    </row>
    <row r="67" spans="4:12" ht="11.25" hidden="1" customHeight="1" x14ac:dyDescent="0.2">
      <c r="D67" s="45" t="str">
        <f>CONCATENATE(kategorie[[#This Row],[rok]],"::",kategorie[[#This Row],[závod]],"::",kategorie[[#This Row],[m/ž]],"::",kategorie[[#This Row],[věk]])</f>
        <v>2009::hlavní závod::M::42</v>
      </c>
      <c r="E67" s="34">
        <v>2009</v>
      </c>
      <c r="F67" s="37" t="s">
        <v>292</v>
      </c>
      <c r="G67" s="34" t="s">
        <v>278</v>
      </c>
      <c r="H67" s="34">
        <f>kategorie[[#This Row],[rok]]-kategorie[[#This Row],[věk]]</f>
        <v>1967</v>
      </c>
      <c r="I67" s="34">
        <v>42</v>
      </c>
      <c r="J67" s="46" t="s">
        <v>322</v>
      </c>
      <c r="K67" s="50">
        <v>15</v>
      </c>
      <c r="L67" s="241"/>
    </row>
    <row r="68" spans="4:12" ht="11.25" hidden="1" customHeight="1" x14ac:dyDescent="0.2">
      <c r="D68" s="45" t="str">
        <f>CONCATENATE(kategorie[[#This Row],[rok]],"::",kategorie[[#This Row],[závod]],"::",kategorie[[#This Row],[m/ž]],"::",kategorie[[#This Row],[věk]])</f>
        <v>2009::hlavní závod::M::43</v>
      </c>
      <c r="E68" s="34">
        <v>2009</v>
      </c>
      <c r="F68" s="37" t="s">
        <v>292</v>
      </c>
      <c r="G68" s="34" t="s">
        <v>278</v>
      </c>
      <c r="H68" s="34">
        <f>kategorie[[#This Row],[rok]]-kategorie[[#This Row],[věk]]</f>
        <v>1966</v>
      </c>
      <c r="I68" s="34">
        <v>43</v>
      </c>
      <c r="J68" s="46" t="s">
        <v>322</v>
      </c>
      <c r="K68" s="50">
        <v>15</v>
      </c>
      <c r="L68" s="241"/>
    </row>
    <row r="69" spans="4:12" ht="11.25" hidden="1" customHeight="1" x14ac:dyDescent="0.2">
      <c r="D69" s="45" t="str">
        <f>CONCATENATE(kategorie[[#This Row],[rok]],"::",kategorie[[#This Row],[závod]],"::",kategorie[[#This Row],[m/ž]],"::",kategorie[[#This Row],[věk]])</f>
        <v>2009::hlavní závod::M::44</v>
      </c>
      <c r="E69" s="34">
        <v>2009</v>
      </c>
      <c r="F69" s="37" t="s">
        <v>292</v>
      </c>
      <c r="G69" s="34" t="s">
        <v>278</v>
      </c>
      <c r="H69" s="34">
        <f>kategorie[[#This Row],[rok]]-kategorie[[#This Row],[věk]]</f>
        <v>1965</v>
      </c>
      <c r="I69" s="34">
        <v>44</v>
      </c>
      <c r="J69" s="46" t="s">
        <v>322</v>
      </c>
      <c r="K69" s="50">
        <v>15</v>
      </c>
      <c r="L69" s="241"/>
    </row>
    <row r="70" spans="4:12" ht="11.25" hidden="1" customHeight="1" x14ac:dyDescent="0.2">
      <c r="D70" s="45" t="str">
        <f>CONCATENATE(kategorie[[#This Row],[rok]],"::",kategorie[[#This Row],[závod]],"::",kategorie[[#This Row],[m/ž]],"::",kategorie[[#This Row],[věk]])</f>
        <v>2009::hlavní závod::M::45</v>
      </c>
      <c r="E70" s="34">
        <v>2009</v>
      </c>
      <c r="F70" s="37" t="s">
        <v>292</v>
      </c>
      <c r="G70" s="34" t="s">
        <v>278</v>
      </c>
      <c r="H70" s="34">
        <f>kategorie[[#This Row],[rok]]-kategorie[[#This Row],[věk]]</f>
        <v>1964</v>
      </c>
      <c r="I70" s="34">
        <v>45</v>
      </c>
      <c r="J70" s="46" t="s">
        <v>322</v>
      </c>
      <c r="K70" s="50">
        <v>15</v>
      </c>
      <c r="L70" s="241"/>
    </row>
    <row r="71" spans="4:12" ht="11.25" hidden="1" customHeight="1" x14ac:dyDescent="0.2">
      <c r="D71" s="45" t="str">
        <f>CONCATENATE(kategorie[[#This Row],[rok]],"::",kategorie[[#This Row],[závod]],"::",kategorie[[#This Row],[m/ž]],"::",kategorie[[#This Row],[věk]])</f>
        <v>2009::hlavní závod::M::46</v>
      </c>
      <c r="E71" s="34">
        <v>2009</v>
      </c>
      <c r="F71" s="37" t="s">
        <v>292</v>
      </c>
      <c r="G71" s="34" t="s">
        <v>278</v>
      </c>
      <c r="H71" s="34">
        <f>kategorie[[#This Row],[rok]]-kategorie[[#This Row],[věk]]</f>
        <v>1963</v>
      </c>
      <c r="I71" s="34">
        <v>46</v>
      </c>
      <c r="J71" s="46" t="s">
        <v>322</v>
      </c>
      <c r="K71" s="50">
        <v>15</v>
      </c>
      <c r="L71" s="241"/>
    </row>
    <row r="72" spans="4:12" ht="11.25" hidden="1" customHeight="1" x14ac:dyDescent="0.2">
      <c r="D72" s="45" t="str">
        <f>CONCATENATE(kategorie[[#This Row],[rok]],"::",kategorie[[#This Row],[závod]],"::",kategorie[[#This Row],[m/ž]],"::",kategorie[[#This Row],[věk]])</f>
        <v>2009::hlavní závod::M::47</v>
      </c>
      <c r="E72" s="34">
        <v>2009</v>
      </c>
      <c r="F72" s="37" t="s">
        <v>292</v>
      </c>
      <c r="G72" s="34" t="s">
        <v>278</v>
      </c>
      <c r="H72" s="34">
        <f>kategorie[[#This Row],[rok]]-kategorie[[#This Row],[věk]]</f>
        <v>1962</v>
      </c>
      <c r="I72" s="34">
        <v>47</v>
      </c>
      <c r="J72" s="46" t="s">
        <v>322</v>
      </c>
      <c r="K72" s="50">
        <v>15</v>
      </c>
      <c r="L72" s="241"/>
    </row>
    <row r="73" spans="4:12" ht="11.25" hidden="1" customHeight="1" x14ac:dyDescent="0.2">
      <c r="D73" s="45" t="str">
        <f>CONCATENATE(kategorie[[#This Row],[rok]],"::",kategorie[[#This Row],[závod]],"::",kategorie[[#This Row],[m/ž]],"::",kategorie[[#This Row],[věk]])</f>
        <v>2009::hlavní závod::M::48</v>
      </c>
      <c r="E73" s="34">
        <v>2009</v>
      </c>
      <c r="F73" s="37" t="s">
        <v>292</v>
      </c>
      <c r="G73" s="34" t="s">
        <v>278</v>
      </c>
      <c r="H73" s="34">
        <f>kategorie[[#This Row],[rok]]-kategorie[[#This Row],[věk]]</f>
        <v>1961</v>
      </c>
      <c r="I73" s="34">
        <v>48</v>
      </c>
      <c r="J73" s="46" t="s">
        <v>322</v>
      </c>
      <c r="K73" s="50">
        <v>15</v>
      </c>
      <c r="L73" s="241"/>
    </row>
    <row r="74" spans="4:12" ht="11.25" hidden="1" customHeight="1" x14ac:dyDescent="0.2">
      <c r="D74" s="45" t="str">
        <f>CONCATENATE(kategorie[[#This Row],[rok]],"::",kategorie[[#This Row],[závod]],"::",kategorie[[#This Row],[m/ž]],"::",kategorie[[#This Row],[věk]])</f>
        <v>2009::hlavní závod::M::49</v>
      </c>
      <c r="E74" s="34">
        <v>2009</v>
      </c>
      <c r="F74" s="37" t="s">
        <v>292</v>
      </c>
      <c r="G74" s="34" t="s">
        <v>278</v>
      </c>
      <c r="H74" s="34">
        <f>kategorie[[#This Row],[rok]]-kategorie[[#This Row],[věk]]</f>
        <v>1960</v>
      </c>
      <c r="I74" s="34">
        <v>49</v>
      </c>
      <c r="J74" s="46" t="s">
        <v>322</v>
      </c>
      <c r="K74" s="50">
        <v>15</v>
      </c>
      <c r="L74" s="241"/>
    </row>
    <row r="75" spans="4:12" ht="11.25" hidden="1" customHeight="1" x14ac:dyDescent="0.2">
      <c r="D75" s="45" t="str">
        <f>CONCATENATE(kategorie[[#This Row],[rok]],"::",kategorie[[#This Row],[závod]],"::",kategorie[[#This Row],[m/ž]],"::",kategorie[[#This Row],[věk]])</f>
        <v>2009::hlavní závod::M::50</v>
      </c>
      <c r="E75" s="34">
        <v>2009</v>
      </c>
      <c r="F75" s="37" t="s">
        <v>292</v>
      </c>
      <c r="G75" s="34" t="s">
        <v>278</v>
      </c>
      <c r="H75" s="34">
        <f>kategorie[[#This Row],[rok]]-kategorie[[#This Row],[věk]]</f>
        <v>1959</v>
      </c>
      <c r="I75" s="34">
        <v>50</v>
      </c>
      <c r="J75" s="46" t="s">
        <v>323</v>
      </c>
      <c r="K75" s="50">
        <v>15</v>
      </c>
      <c r="L75" s="241"/>
    </row>
    <row r="76" spans="4:12" ht="11.25" hidden="1" customHeight="1" x14ac:dyDescent="0.2">
      <c r="D76" s="45" t="str">
        <f>CONCATENATE(kategorie[[#This Row],[rok]],"::",kategorie[[#This Row],[závod]],"::",kategorie[[#This Row],[m/ž]],"::",kategorie[[#This Row],[věk]])</f>
        <v>2009::hlavní závod::M::51</v>
      </c>
      <c r="E76" s="34">
        <v>2009</v>
      </c>
      <c r="F76" s="37" t="s">
        <v>292</v>
      </c>
      <c r="G76" s="34" t="s">
        <v>278</v>
      </c>
      <c r="H76" s="34">
        <f>kategorie[[#This Row],[rok]]-kategorie[[#This Row],[věk]]</f>
        <v>1958</v>
      </c>
      <c r="I76" s="34">
        <v>51</v>
      </c>
      <c r="J76" s="46" t="s">
        <v>323</v>
      </c>
      <c r="K76" s="50">
        <v>15</v>
      </c>
      <c r="L76" s="241"/>
    </row>
    <row r="77" spans="4:12" ht="11.25" hidden="1" customHeight="1" x14ac:dyDescent="0.2">
      <c r="D77" s="45" t="str">
        <f>CONCATENATE(kategorie[[#This Row],[rok]],"::",kategorie[[#This Row],[závod]],"::",kategorie[[#This Row],[m/ž]],"::",kategorie[[#This Row],[věk]])</f>
        <v>2009::hlavní závod::M::52</v>
      </c>
      <c r="E77" s="34">
        <v>2009</v>
      </c>
      <c r="F77" s="37" t="s">
        <v>292</v>
      </c>
      <c r="G77" s="34" t="s">
        <v>278</v>
      </c>
      <c r="H77" s="34">
        <f>kategorie[[#This Row],[rok]]-kategorie[[#This Row],[věk]]</f>
        <v>1957</v>
      </c>
      <c r="I77" s="34">
        <v>52</v>
      </c>
      <c r="J77" s="46" t="s">
        <v>323</v>
      </c>
      <c r="K77" s="50">
        <v>15</v>
      </c>
      <c r="L77" s="241"/>
    </row>
    <row r="78" spans="4:12" ht="11.25" hidden="1" customHeight="1" x14ac:dyDescent="0.2">
      <c r="D78" s="45" t="str">
        <f>CONCATENATE(kategorie[[#This Row],[rok]],"::",kategorie[[#This Row],[závod]],"::",kategorie[[#This Row],[m/ž]],"::",kategorie[[#This Row],[věk]])</f>
        <v>2009::hlavní závod::M::53</v>
      </c>
      <c r="E78" s="34">
        <v>2009</v>
      </c>
      <c r="F78" s="37" t="s">
        <v>292</v>
      </c>
      <c r="G78" s="34" t="s">
        <v>278</v>
      </c>
      <c r="H78" s="34">
        <f>kategorie[[#This Row],[rok]]-kategorie[[#This Row],[věk]]</f>
        <v>1956</v>
      </c>
      <c r="I78" s="34">
        <v>53</v>
      </c>
      <c r="J78" s="46" t="s">
        <v>323</v>
      </c>
      <c r="K78" s="50">
        <v>15</v>
      </c>
      <c r="L78" s="241"/>
    </row>
    <row r="79" spans="4:12" ht="11.25" hidden="1" customHeight="1" x14ac:dyDescent="0.2">
      <c r="D79" s="45" t="str">
        <f>CONCATENATE(kategorie[[#This Row],[rok]],"::",kategorie[[#This Row],[závod]],"::",kategorie[[#This Row],[m/ž]],"::",kategorie[[#This Row],[věk]])</f>
        <v>2009::hlavní závod::M::54</v>
      </c>
      <c r="E79" s="34">
        <v>2009</v>
      </c>
      <c r="F79" s="37" t="s">
        <v>292</v>
      </c>
      <c r="G79" s="34" t="s">
        <v>278</v>
      </c>
      <c r="H79" s="34">
        <f>kategorie[[#This Row],[rok]]-kategorie[[#This Row],[věk]]</f>
        <v>1955</v>
      </c>
      <c r="I79" s="34">
        <v>54</v>
      </c>
      <c r="J79" s="46" t="s">
        <v>323</v>
      </c>
      <c r="K79" s="50">
        <v>15</v>
      </c>
      <c r="L79" s="241"/>
    </row>
    <row r="80" spans="4:12" ht="11.25" hidden="1" customHeight="1" x14ac:dyDescent="0.2">
      <c r="D80" s="45" t="str">
        <f>CONCATENATE(kategorie[[#This Row],[rok]],"::",kategorie[[#This Row],[závod]],"::",kategorie[[#This Row],[m/ž]],"::",kategorie[[#This Row],[věk]])</f>
        <v>2009::hlavní závod::M::55</v>
      </c>
      <c r="E80" s="34">
        <v>2009</v>
      </c>
      <c r="F80" s="37" t="s">
        <v>292</v>
      </c>
      <c r="G80" s="34" t="s">
        <v>278</v>
      </c>
      <c r="H80" s="34">
        <f>kategorie[[#This Row],[rok]]-kategorie[[#This Row],[věk]]</f>
        <v>1954</v>
      </c>
      <c r="I80" s="34">
        <v>55</v>
      </c>
      <c r="J80" s="46" t="s">
        <v>323</v>
      </c>
      <c r="K80" s="50">
        <v>15</v>
      </c>
      <c r="L80" s="241"/>
    </row>
    <row r="81" spans="4:12" ht="11.25" hidden="1" customHeight="1" x14ac:dyDescent="0.2">
      <c r="D81" s="45" t="str">
        <f>CONCATENATE(kategorie[[#This Row],[rok]],"::",kategorie[[#This Row],[závod]],"::",kategorie[[#This Row],[m/ž]],"::",kategorie[[#This Row],[věk]])</f>
        <v>2009::hlavní závod::M::56</v>
      </c>
      <c r="E81" s="34">
        <v>2009</v>
      </c>
      <c r="F81" s="37" t="s">
        <v>292</v>
      </c>
      <c r="G81" s="34" t="s">
        <v>278</v>
      </c>
      <c r="H81" s="34">
        <f>kategorie[[#This Row],[rok]]-kategorie[[#This Row],[věk]]</f>
        <v>1953</v>
      </c>
      <c r="I81" s="34">
        <v>56</v>
      </c>
      <c r="J81" s="46" t="s">
        <v>323</v>
      </c>
      <c r="K81" s="50">
        <v>15</v>
      </c>
      <c r="L81" s="241"/>
    </row>
    <row r="82" spans="4:12" ht="11.25" hidden="1" customHeight="1" x14ac:dyDescent="0.2">
      <c r="D82" s="45" t="str">
        <f>CONCATENATE(kategorie[[#This Row],[rok]],"::",kategorie[[#This Row],[závod]],"::",kategorie[[#This Row],[m/ž]],"::",kategorie[[#This Row],[věk]])</f>
        <v>2009::hlavní závod::M::57</v>
      </c>
      <c r="E82" s="34">
        <v>2009</v>
      </c>
      <c r="F82" s="37" t="s">
        <v>292</v>
      </c>
      <c r="G82" s="34" t="s">
        <v>278</v>
      </c>
      <c r="H82" s="34">
        <f>kategorie[[#This Row],[rok]]-kategorie[[#This Row],[věk]]</f>
        <v>1952</v>
      </c>
      <c r="I82" s="34">
        <v>57</v>
      </c>
      <c r="J82" s="46" t="s">
        <v>323</v>
      </c>
      <c r="K82" s="50">
        <v>15</v>
      </c>
      <c r="L82" s="241"/>
    </row>
    <row r="83" spans="4:12" ht="11.25" hidden="1" customHeight="1" x14ac:dyDescent="0.2">
      <c r="D83" s="45" t="str">
        <f>CONCATENATE(kategorie[[#This Row],[rok]],"::",kategorie[[#This Row],[závod]],"::",kategorie[[#This Row],[m/ž]],"::",kategorie[[#This Row],[věk]])</f>
        <v>2009::hlavní závod::M::58</v>
      </c>
      <c r="E83" s="34">
        <v>2009</v>
      </c>
      <c r="F83" s="37" t="s">
        <v>292</v>
      </c>
      <c r="G83" s="34" t="s">
        <v>278</v>
      </c>
      <c r="H83" s="34">
        <f>kategorie[[#This Row],[rok]]-kategorie[[#This Row],[věk]]</f>
        <v>1951</v>
      </c>
      <c r="I83" s="34">
        <v>58</v>
      </c>
      <c r="J83" s="46" t="s">
        <v>323</v>
      </c>
      <c r="K83" s="50">
        <v>15</v>
      </c>
      <c r="L83" s="241"/>
    </row>
    <row r="84" spans="4:12" ht="11.25" hidden="1" customHeight="1" x14ac:dyDescent="0.2">
      <c r="D84" s="45" t="str">
        <f>CONCATENATE(kategorie[[#This Row],[rok]],"::",kategorie[[#This Row],[závod]],"::",kategorie[[#This Row],[m/ž]],"::",kategorie[[#This Row],[věk]])</f>
        <v>2009::hlavní závod::M::59</v>
      </c>
      <c r="E84" s="34">
        <v>2009</v>
      </c>
      <c r="F84" s="37" t="s">
        <v>292</v>
      </c>
      <c r="G84" s="34" t="s">
        <v>278</v>
      </c>
      <c r="H84" s="34">
        <f>kategorie[[#This Row],[rok]]-kategorie[[#This Row],[věk]]</f>
        <v>1950</v>
      </c>
      <c r="I84" s="34">
        <v>59</v>
      </c>
      <c r="J84" s="46" t="s">
        <v>323</v>
      </c>
      <c r="K84" s="50">
        <v>15</v>
      </c>
      <c r="L84" s="241"/>
    </row>
    <row r="85" spans="4:12" ht="11.25" hidden="1" customHeight="1" x14ac:dyDescent="0.2">
      <c r="D85" s="45" t="str">
        <f>CONCATENATE(kategorie[[#This Row],[rok]],"::",kategorie[[#This Row],[závod]],"::",kategorie[[#This Row],[m/ž]],"::",kategorie[[#This Row],[věk]])</f>
        <v>2009::hlavní závod::M::60</v>
      </c>
      <c r="E85" s="34">
        <v>2009</v>
      </c>
      <c r="F85" s="37" t="s">
        <v>292</v>
      </c>
      <c r="G85" s="34" t="s">
        <v>278</v>
      </c>
      <c r="H85" s="34">
        <f>kategorie[[#This Row],[rok]]-kategorie[[#This Row],[věk]]</f>
        <v>1949</v>
      </c>
      <c r="I85" s="34">
        <v>60</v>
      </c>
      <c r="J85" s="46" t="s">
        <v>323</v>
      </c>
      <c r="K85" s="50">
        <v>15</v>
      </c>
      <c r="L85" s="241"/>
    </row>
    <row r="86" spans="4:12" ht="11.25" hidden="1" customHeight="1" x14ac:dyDescent="0.2">
      <c r="D86" s="45" t="str">
        <f>CONCATENATE(kategorie[[#This Row],[rok]],"::",kategorie[[#This Row],[závod]],"::",kategorie[[#This Row],[m/ž]],"::",kategorie[[#This Row],[věk]])</f>
        <v>2009::hlavní závod::M::61</v>
      </c>
      <c r="E86" s="34">
        <v>2009</v>
      </c>
      <c r="F86" s="37" t="s">
        <v>292</v>
      </c>
      <c r="G86" s="34" t="s">
        <v>278</v>
      </c>
      <c r="H86" s="34">
        <f>kategorie[[#This Row],[rok]]-kategorie[[#This Row],[věk]]</f>
        <v>1948</v>
      </c>
      <c r="I86" s="34">
        <v>61</v>
      </c>
      <c r="J86" s="46" t="s">
        <v>323</v>
      </c>
      <c r="K86" s="50">
        <v>15</v>
      </c>
      <c r="L86" s="241"/>
    </row>
    <row r="87" spans="4:12" ht="11.25" hidden="1" customHeight="1" x14ac:dyDescent="0.2">
      <c r="D87" s="45" t="str">
        <f>CONCATENATE(kategorie[[#This Row],[rok]],"::",kategorie[[#This Row],[závod]],"::",kategorie[[#This Row],[m/ž]],"::",kategorie[[#This Row],[věk]])</f>
        <v>2009::hlavní závod::M::62</v>
      </c>
      <c r="E87" s="34">
        <v>2009</v>
      </c>
      <c r="F87" s="37" t="s">
        <v>292</v>
      </c>
      <c r="G87" s="34" t="s">
        <v>278</v>
      </c>
      <c r="H87" s="34">
        <f>kategorie[[#This Row],[rok]]-kategorie[[#This Row],[věk]]</f>
        <v>1947</v>
      </c>
      <c r="I87" s="34">
        <v>62</v>
      </c>
      <c r="J87" s="46" t="s">
        <v>323</v>
      </c>
      <c r="K87" s="50">
        <v>15</v>
      </c>
      <c r="L87" s="241"/>
    </row>
    <row r="88" spans="4:12" ht="11.25" hidden="1" customHeight="1" x14ac:dyDescent="0.2">
      <c r="D88" s="45" t="str">
        <f>CONCATENATE(kategorie[[#This Row],[rok]],"::",kategorie[[#This Row],[závod]],"::",kategorie[[#This Row],[m/ž]],"::",kategorie[[#This Row],[věk]])</f>
        <v>2009::hlavní závod::M::63</v>
      </c>
      <c r="E88" s="34">
        <v>2009</v>
      </c>
      <c r="F88" s="37" t="s">
        <v>292</v>
      </c>
      <c r="G88" s="34" t="s">
        <v>278</v>
      </c>
      <c r="H88" s="34">
        <f>kategorie[[#This Row],[rok]]-kategorie[[#This Row],[věk]]</f>
        <v>1946</v>
      </c>
      <c r="I88" s="34">
        <v>63</v>
      </c>
      <c r="J88" s="46" t="s">
        <v>323</v>
      </c>
      <c r="K88" s="50">
        <v>15</v>
      </c>
      <c r="L88" s="241"/>
    </row>
    <row r="89" spans="4:12" ht="11.25" hidden="1" customHeight="1" x14ac:dyDescent="0.2">
      <c r="D89" s="45" t="str">
        <f>CONCATENATE(kategorie[[#This Row],[rok]],"::",kategorie[[#This Row],[závod]],"::",kategorie[[#This Row],[m/ž]],"::",kategorie[[#This Row],[věk]])</f>
        <v>2009::hlavní závod::M::64</v>
      </c>
      <c r="E89" s="34">
        <v>2009</v>
      </c>
      <c r="F89" s="37" t="s">
        <v>292</v>
      </c>
      <c r="G89" s="34" t="s">
        <v>278</v>
      </c>
      <c r="H89" s="34">
        <f>kategorie[[#This Row],[rok]]-kategorie[[#This Row],[věk]]</f>
        <v>1945</v>
      </c>
      <c r="I89" s="34">
        <v>64</v>
      </c>
      <c r="J89" s="46" t="s">
        <v>323</v>
      </c>
      <c r="K89" s="50">
        <v>15</v>
      </c>
      <c r="L89" s="241"/>
    </row>
    <row r="90" spans="4:12" ht="11.25" hidden="1" customHeight="1" x14ac:dyDescent="0.2">
      <c r="D90" s="45" t="str">
        <f>CONCATENATE(kategorie[[#This Row],[rok]],"::",kategorie[[#This Row],[závod]],"::",kategorie[[#This Row],[m/ž]],"::",kategorie[[#This Row],[věk]])</f>
        <v>2009::hlavní závod::M::65</v>
      </c>
      <c r="E90" s="34">
        <v>2009</v>
      </c>
      <c r="F90" s="37" t="s">
        <v>292</v>
      </c>
      <c r="G90" s="34" t="s">
        <v>278</v>
      </c>
      <c r="H90" s="34">
        <f>kategorie[[#This Row],[rok]]-kategorie[[#This Row],[věk]]</f>
        <v>1944</v>
      </c>
      <c r="I90" s="34">
        <v>65</v>
      </c>
      <c r="J90" s="46" t="s">
        <v>323</v>
      </c>
      <c r="K90" s="50">
        <v>15</v>
      </c>
      <c r="L90" s="241"/>
    </row>
    <row r="91" spans="4:12" ht="11.25" hidden="1" customHeight="1" x14ac:dyDescent="0.2">
      <c r="D91" s="45" t="str">
        <f>CONCATENATE(kategorie[[#This Row],[rok]],"::",kategorie[[#This Row],[závod]],"::",kategorie[[#This Row],[m/ž]],"::",kategorie[[#This Row],[věk]])</f>
        <v>2009::hlavní závod::M::66</v>
      </c>
      <c r="E91" s="34">
        <v>2009</v>
      </c>
      <c r="F91" s="37" t="s">
        <v>292</v>
      </c>
      <c r="G91" s="34" t="s">
        <v>278</v>
      </c>
      <c r="H91" s="34">
        <f>kategorie[[#This Row],[rok]]-kategorie[[#This Row],[věk]]</f>
        <v>1943</v>
      </c>
      <c r="I91" s="34">
        <v>66</v>
      </c>
      <c r="J91" s="46" t="s">
        <v>323</v>
      </c>
      <c r="K91" s="50">
        <v>15</v>
      </c>
      <c r="L91" s="241"/>
    </row>
    <row r="92" spans="4:12" ht="11.25" hidden="1" customHeight="1" x14ac:dyDescent="0.2">
      <c r="D92" s="45" t="str">
        <f>CONCATENATE(kategorie[[#This Row],[rok]],"::",kategorie[[#This Row],[závod]],"::",kategorie[[#This Row],[m/ž]],"::",kategorie[[#This Row],[věk]])</f>
        <v>2009::hlavní závod::M::67</v>
      </c>
      <c r="E92" s="34">
        <v>2009</v>
      </c>
      <c r="F92" s="37" t="s">
        <v>292</v>
      </c>
      <c r="G92" s="34" t="s">
        <v>278</v>
      </c>
      <c r="H92" s="34">
        <f>kategorie[[#This Row],[rok]]-kategorie[[#This Row],[věk]]</f>
        <v>1942</v>
      </c>
      <c r="I92" s="34">
        <v>67</v>
      </c>
      <c r="J92" s="46" t="s">
        <v>323</v>
      </c>
      <c r="K92" s="50">
        <v>15</v>
      </c>
      <c r="L92" s="241"/>
    </row>
    <row r="93" spans="4:12" ht="11.25" hidden="1" customHeight="1" x14ac:dyDescent="0.2">
      <c r="D93" s="45" t="str">
        <f>CONCATENATE(kategorie[[#This Row],[rok]],"::",kategorie[[#This Row],[závod]],"::",kategorie[[#This Row],[m/ž]],"::",kategorie[[#This Row],[věk]])</f>
        <v>2009::hlavní závod::M::68</v>
      </c>
      <c r="E93" s="34">
        <v>2009</v>
      </c>
      <c r="F93" s="37" t="s">
        <v>292</v>
      </c>
      <c r="G93" s="34" t="s">
        <v>278</v>
      </c>
      <c r="H93" s="34">
        <f>kategorie[[#This Row],[rok]]-kategorie[[#This Row],[věk]]</f>
        <v>1941</v>
      </c>
      <c r="I93" s="34">
        <v>68</v>
      </c>
      <c r="J93" s="46" t="s">
        <v>323</v>
      </c>
      <c r="K93" s="50">
        <v>15</v>
      </c>
      <c r="L93" s="241"/>
    </row>
    <row r="94" spans="4:12" ht="11.25" hidden="1" customHeight="1" x14ac:dyDescent="0.2">
      <c r="D94" s="45" t="str">
        <f>CONCATENATE(kategorie[[#This Row],[rok]],"::",kategorie[[#This Row],[závod]],"::",kategorie[[#This Row],[m/ž]],"::",kategorie[[#This Row],[věk]])</f>
        <v>2009::hlavní závod::M::69</v>
      </c>
      <c r="E94" s="34">
        <v>2009</v>
      </c>
      <c r="F94" s="37" t="s">
        <v>292</v>
      </c>
      <c r="G94" s="34" t="s">
        <v>278</v>
      </c>
      <c r="H94" s="34">
        <f>kategorie[[#This Row],[rok]]-kategorie[[#This Row],[věk]]</f>
        <v>1940</v>
      </c>
      <c r="I94" s="34">
        <v>69</v>
      </c>
      <c r="J94" s="46" t="s">
        <v>323</v>
      </c>
      <c r="K94" s="50">
        <v>15</v>
      </c>
      <c r="L94" s="241"/>
    </row>
    <row r="95" spans="4:12" ht="11.25" hidden="1" customHeight="1" x14ac:dyDescent="0.2">
      <c r="D95" s="45" t="str">
        <f>CONCATENATE(kategorie[[#This Row],[rok]],"::",kategorie[[#This Row],[závod]],"::",kategorie[[#This Row],[m/ž]],"::",kategorie[[#This Row],[věk]])</f>
        <v>2009::hlavní závod::M::70</v>
      </c>
      <c r="E95" s="34">
        <v>2009</v>
      </c>
      <c r="F95" s="37" t="s">
        <v>292</v>
      </c>
      <c r="G95" s="34" t="s">
        <v>278</v>
      </c>
      <c r="H95" s="34">
        <f>kategorie[[#This Row],[rok]]-kategorie[[#This Row],[věk]]</f>
        <v>1939</v>
      </c>
      <c r="I95" s="34">
        <v>70</v>
      </c>
      <c r="J95" s="46" t="s">
        <v>323</v>
      </c>
      <c r="K95" s="50">
        <v>15</v>
      </c>
      <c r="L95" s="241"/>
    </row>
    <row r="96" spans="4:12" ht="11.25" hidden="1" customHeight="1" x14ac:dyDescent="0.2">
      <c r="D96" s="45" t="str">
        <f>CONCATENATE(kategorie[[#This Row],[rok]],"::",kategorie[[#This Row],[závod]],"::",kategorie[[#This Row],[m/ž]],"::",kategorie[[#This Row],[věk]])</f>
        <v>2009::hlavní závod::M::71</v>
      </c>
      <c r="E96" s="34">
        <v>2009</v>
      </c>
      <c r="F96" s="37" t="s">
        <v>292</v>
      </c>
      <c r="G96" s="34" t="s">
        <v>278</v>
      </c>
      <c r="H96" s="34">
        <f>kategorie[[#This Row],[rok]]-kategorie[[#This Row],[věk]]</f>
        <v>1938</v>
      </c>
      <c r="I96" s="34">
        <v>71</v>
      </c>
      <c r="J96" s="46" t="s">
        <v>323</v>
      </c>
      <c r="K96" s="50">
        <v>15</v>
      </c>
      <c r="L96" s="241"/>
    </row>
    <row r="97" spans="4:12" ht="11.25" hidden="1" customHeight="1" x14ac:dyDescent="0.2">
      <c r="D97" s="45" t="str">
        <f>CONCATENATE(kategorie[[#This Row],[rok]],"::",kategorie[[#This Row],[závod]],"::",kategorie[[#This Row],[m/ž]],"::",kategorie[[#This Row],[věk]])</f>
        <v>2009::hlavní závod::M::72</v>
      </c>
      <c r="E97" s="34">
        <v>2009</v>
      </c>
      <c r="F97" s="37" t="s">
        <v>292</v>
      </c>
      <c r="G97" s="34" t="s">
        <v>278</v>
      </c>
      <c r="H97" s="34">
        <f>kategorie[[#This Row],[rok]]-kategorie[[#This Row],[věk]]</f>
        <v>1937</v>
      </c>
      <c r="I97" s="34">
        <v>72</v>
      </c>
      <c r="J97" s="46" t="s">
        <v>323</v>
      </c>
      <c r="K97" s="50">
        <v>15</v>
      </c>
      <c r="L97" s="241"/>
    </row>
    <row r="98" spans="4:12" ht="11.25" hidden="1" customHeight="1" x14ac:dyDescent="0.2">
      <c r="D98" s="45" t="str">
        <f>CONCATENATE(kategorie[[#This Row],[rok]],"::",kategorie[[#This Row],[závod]],"::",kategorie[[#This Row],[m/ž]],"::",kategorie[[#This Row],[věk]])</f>
        <v>2009::hlavní závod::M::73</v>
      </c>
      <c r="E98" s="34">
        <v>2009</v>
      </c>
      <c r="F98" s="37" t="s">
        <v>292</v>
      </c>
      <c r="G98" s="34" t="s">
        <v>278</v>
      </c>
      <c r="H98" s="34">
        <f>kategorie[[#This Row],[rok]]-kategorie[[#This Row],[věk]]</f>
        <v>1936</v>
      </c>
      <c r="I98" s="34">
        <v>73</v>
      </c>
      <c r="J98" s="46" t="s">
        <v>323</v>
      </c>
      <c r="K98" s="50">
        <v>15</v>
      </c>
      <c r="L98" s="241"/>
    </row>
    <row r="99" spans="4:12" ht="11.25" hidden="1" customHeight="1" x14ac:dyDescent="0.2">
      <c r="D99" s="45" t="str">
        <f>CONCATENATE(kategorie[[#This Row],[rok]],"::",kategorie[[#This Row],[závod]],"::",kategorie[[#This Row],[m/ž]],"::",kategorie[[#This Row],[věk]])</f>
        <v>2009::hlavní závod::M::74</v>
      </c>
      <c r="E99" s="34">
        <v>2009</v>
      </c>
      <c r="F99" s="37" t="s">
        <v>292</v>
      </c>
      <c r="G99" s="34" t="s">
        <v>278</v>
      </c>
      <c r="H99" s="34">
        <f>kategorie[[#This Row],[rok]]-kategorie[[#This Row],[věk]]</f>
        <v>1935</v>
      </c>
      <c r="I99" s="34">
        <v>74</v>
      </c>
      <c r="J99" s="46" t="s">
        <v>323</v>
      </c>
      <c r="K99" s="50">
        <v>15</v>
      </c>
      <c r="L99" s="241"/>
    </row>
    <row r="100" spans="4:12" ht="11.25" hidden="1" customHeight="1" x14ac:dyDescent="0.2">
      <c r="D100" s="45" t="str">
        <f>CONCATENATE(kategorie[[#This Row],[rok]],"::",kategorie[[#This Row],[závod]],"::",kategorie[[#This Row],[m/ž]],"::",kategorie[[#This Row],[věk]])</f>
        <v>2009::hlavní závod::M::75</v>
      </c>
      <c r="E100" s="34">
        <v>2009</v>
      </c>
      <c r="F100" s="37" t="s">
        <v>292</v>
      </c>
      <c r="G100" s="34" t="s">
        <v>278</v>
      </c>
      <c r="H100" s="34">
        <f>kategorie[[#This Row],[rok]]-kategorie[[#This Row],[věk]]</f>
        <v>1934</v>
      </c>
      <c r="I100" s="34">
        <v>75</v>
      </c>
      <c r="J100" s="46" t="s">
        <v>323</v>
      </c>
      <c r="K100" s="50">
        <v>15</v>
      </c>
      <c r="L100" s="241"/>
    </row>
    <row r="101" spans="4:12" ht="11.25" hidden="1" customHeight="1" x14ac:dyDescent="0.2">
      <c r="D101" s="45" t="str">
        <f>CONCATENATE(kategorie[[#This Row],[rok]],"::",kategorie[[#This Row],[závod]],"::",kategorie[[#This Row],[m/ž]],"::",kategorie[[#This Row],[věk]])</f>
        <v>2009::hlavní závod::M::76</v>
      </c>
      <c r="E101" s="34">
        <v>2009</v>
      </c>
      <c r="F101" s="37" t="s">
        <v>292</v>
      </c>
      <c r="G101" s="34" t="s">
        <v>278</v>
      </c>
      <c r="H101" s="34">
        <f>kategorie[[#This Row],[rok]]-kategorie[[#This Row],[věk]]</f>
        <v>1933</v>
      </c>
      <c r="I101" s="34">
        <v>76</v>
      </c>
      <c r="J101" s="46" t="s">
        <v>323</v>
      </c>
      <c r="K101" s="50">
        <v>15</v>
      </c>
      <c r="L101" s="241"/>
    </row>
    <row r="102" spans="4:12" ht="11.25" hidden="1" customHeight="1" x14ac:dyDescent="0.2">
      <c r="D102" s="45" t="str">
        <f>CONCATENATE(kategorie[[#This Row],[rok]],"::",kategorie[[#This Row],[závod]],"::",kategorie[[#This Row],[m/ž]],"::",kategorie[[#This Row],[věk]])</f>
        <v>2009::hlavní závod::M::77</v>
      </c>
      <c r="E102" s="34">
        <v>2009</v>
      </c>
      <c r="F102" s="37" t="s">
        <v>292</v>
      </c>
      <c r="G102" s="34" t="s">
        <v>278</v>
      </c>
      <c r="H102" s="34">
        <f>kategorie[[#This Row],[rok]]-kategorie[[#This Row],[věk]]</f>
        <v>1932</v>
      </c>
      <c r="I102" s="34">
        <v>77</v>
      </c>
      <c r="J102" s="46" t="s">
        <v>323</v>
      </c>
      <c r="K102" s="50">
        <v>15</v>
      </c>
      <c r="L102" s="241"/>
    </row>
    <row r="103" spans="4:12" ht="11.25" hidden="1" customHeight="1" x14ac:dyDescent="0.2">
      <c r="D103" s="45" t="str">
        <f>CONCATENATE(kategorie[[#This Row],[rok]],"::",kategorie[[#This Row],[závod]],"::",kategorie[[#This Row],[m/ž]],"::",kategorie[[#This Row],[věk]])</f>
        <v>2009::hlavní závod::M::78</v>
      </c>
      <c r="E103" s="34">
        <v>2009</v>
      </c>
      <c r="F103" s="37" t="s">
        <v>292</v>
      </c>
      <c r="G103" s="34" t="s">
        <v>278</v>
      </c>
      <c r="H103" s="34">
        <f>kategorie[[#This Row],[rok]]-kategorie[[#This Row],[věk]]</f>
        <v>1931</v>
      </c>
      <c r="I103" s="34">
        <v>78</v>
      </c>
      <c r="J103" s="46" t="s">
        <v>323</v>
      </c>
      <c r="K103" s="50">
        <v>15</v>
      </c>
      <c r="L103" s="241"/>
    </row>
    <row r="104" spans="4:12" ht="11.25" hidden="1" customHeight="1" x14ac:dyDescent="0.2">
      <c r="D104" s="45" t="str">
        <f>CONCATENATE(kategorie[[#This Row],[rok]],"::",kategorie[[#This Row],[závod]],"::",kategorie[[#This Row],[m/ž]],"::",kategorie[[#This Row],[věk]])</f>
        <v>2009::hlavní závod::M::79</v>
      </c>
      <c r="E104" s="34">
        <v>2009</v>
      </c>
      <c r="F104" s="37" t="s">
        <v>292</v>
      </c>
      <c r="G104" s="34" t="s">
        <v>278</v>
      </c>
      <c r="H104" s="34">
        <f>kategorie[[#This Row],[rok]]-kategorie[[#This Row],[věk]]</f>
        <v>1930</v>
      </c>
      <c r="I104" s="34">
        <v>79</v>
      </c>
      <c r="J104" s="46" t="s">
        <v>323</v>
      </c>
      <c r="K104" s="50">
        <v>15</v>
      </c>
      <c r="L104" s="241"/>
    </row>
    <row r="105" spans="4:12" ht="11.25" hidden="1" customHeight="1" x14ac:dyDescent="0.2">
      <c r="D105" s="45" t="str">
        <f>CONCATENATE(kategorie[[#This Row],[rok]],"::",kategorie[[#This Row],[závod]],"::",kategorie[[#This Row],[m/ž]],"::",kategorie[[#This Row],[věk]])</f>
        <v>2009::hlavní závod::M::80</v>
      </c>
      <c r="E105" s="34">
        <v>2009</v>
      </c>
      <c r="F105" s="37" t="s">
        <v>292</v>
      </c>
      <c r="G105" s="34" t="s">
        <v>278</v>
      </c>
      <c r="H105" s="34">
        <f>kategorie[[#This Row],[rok]]-kategorie[[#This Row],[věk]]</f>
        <v>1929</v>
      </c>
      <c r="I105" s="34">
        <v>80</v>
      </c>
      <c r="J105" s="46" t="s">
        <v>323</v>
      </c>
      <c r="K105" s="50">
        <v>15</v>
      </c>
      <c r="L105" s="241"/>
    </row>
    <row r="106" spans="4:12" ht="11.25" hidden="1" customHeight="1" x14ac:dyDescent="0.2">
      <c r="D106" s="45" t="str">
        <f>CONCATENATE(kategorie[[#This Row],[rok]],"::",kategorie[[#This Row],[závod]],"::",kategorie[[#This Row],[m/ž]],"::",kategorie[[#This Row],[věk]])</f>
        <v>2009::hlavní závod::Z::15</v>
      </c>
      <c r="E106" s="34">
        <v>2009</v>
      </c>
      <c r="F106" s="37" t="s">
        <v>292</v>
      </c>
      <c r="G106" s="34" t="s">
        <v>438</v>
      </c>
      <c r="H106" s="34">
        <f>kategorie[[#This Row],[rok]]-kategorie[[#This Row],[věk]]</f>
        <v>1994</v>
      </c>
      <c r="I106" s="34">
        <v>15</v>
      </c>
      <c r="J106" s="46" t="s">
        <v>761</v>
      </c>
      <c r="K106" s="50">
        <v>15</v>
      </c>
      <c r="L106" s="241"/>
    </row>
    <row r="107" spans="4:12" ht="11.25" hidden="1" customHeight="1" x14ac:dyDescent="0.2">
      <c r="D107" s="45" t="str">
        <f>CONCATENATE(kategorie[[#This Row],[rok]],"::",kategorie[[#This Row],[závod]],"::",kategorie[[#This Row],[m/ž]],"::",kategorie[[#This Row],[věk]])</f>
        <v>2009::hlavní závod::Z::16</v>
      </c>
      <c r="E107" s="34">
        <v>2009</v>
      </c>
      <c r="F107" s="37" t="s">
        <v>292</v>
      </c>
      <c r="G107" s="34" t="s">
        <v>438</v>
      </c>
      <c r="H107" s="34">
        <f>kategorie[[#This Row],[rok]]-kategorie[[#This Row],[věk]]</f>
        <v>1993</v>
      </c>
      <c r="I107" s="34">
        <v>16</v>
      </c>
      <c r="J107" s="46" t="s">
        <v>761</v>
      </c>
      <c r="K107" s="50">
        <v>15</v>
      </c>
      <c r="L107" s="241"/>
    </row>
    <row r="108" spans="4:12" ht="11.25" hidden="1" customHeight="1" x14ac:dyDescent="0.2">
      <c r="D108" s="45" t="str">
        <f>CONCATENATE(kategorie[[#This Row],[rok]],"::",kategorie[[#This Row],[závod]],"::",kategorie[[#This Row],[m/ž]],"::",kategorie[[#This Row],[věk]])</f>
        <v>2009::hlavní závod::Z::17</v>
      </c>
      <c r="E108" s="34">
        <v>2009</v>
      </c>
      <c r="F108" s="37" t="s">
        <v>292</v>
      </c>
      <c r="G108" s="34" t="s">
        <v>438</v>
      </c>
      <c r="H108" s="34">
        <f>kategorie[[#This Row],[rok]]-kategorie[[#This Row],[věk]]</f>
        <v>1992</v>
      </c>
      <c r="I108" s="34">
        <v>17</v>
      </c>
      <c r="J108" s="46" t="s">
        <v>761</v>
      </c>
      <c r="K108" s="50">
        <v>15</v>
      </c>
      <c r="L108" s="241"/>
    </row>
    <row r="109" spans="4:12" ht="11.25" hidden="1" customHeight="1" x14ac:dyDescent="0.2">
      <c r="D109" s="45" t="str">
        <f>CONCATENATE(kategorie[[#This Row],[rok]],"::",kategorie[[#This Row],[závod]],"::",kategorie[[#This Row],[m/ž]],"::",kategorie[[#This Row],[věk]])</f>
        <v>2009::hlavní závod::Z::18</v>
      </c>
      <c r="E109" s="34">
        <v>2009</v>
      </c>
      <c r="F109" s="37" t="s">
        <v>292</v>
      </c>
      <c r="G109" s="34" t="s">
        <v>438</v>
      </c>
      <c r="H109" s="34">
        <f>kategorie[[#This Row],[rok]]-kategorie[[#This Row],[věk]]</f>
        <v>1991</v>
      </c>
      <c r="I109" s="34">
        <v>18</v>
      </c>
      <c r="J109" s="46" t="s">
        <v>761</v>
      </c>
      <c r="K109" s="50">
        <v>15</v>
      </c>
      <c r="L109" s="241"/>
    </row>
    <row r="110" spans="4:12" ht="11.25" hidden="1" customHeight="1" x14ac:dyDescent="0.2">
      <c r="D110" s="45" t="str">
        <f>CONCATENATE(kategorie[[#This Row],[rok]],"::",kategorie[[#This Row],[závod]],"::",kategorie[[#This Row],[m/ž]],"::",kategorie[[#This Row],[věk]])</f>
        <v>2009::hlavní závod::Z::19</v>
      </c>
      <c r="E110" s="34">
        <v>2009</v>
      </c>
      <c r="F110" s="37" t="s">
        <v>292</v>
      </c>
      <c r="G110" s="34" t="s">
        <v>438</v>
      </c>
      <c r="H110" s="34">
        <f>kategorie[[#This Row],[rok]]-kategorie[[#This Row],[věk]]</f>
        <v>1990</v>
      </c>
      <c r="I110" s="34">
        <v>19</v>
      </c>
      <c r="J110" s="46" t="s">
        <v>321</v>
      </c>
      <c r="K110" s="50">
        <v>15</v>
      </c>
      <c r="L110" s="241"/>
    </row>
    <row r="111" spans="4:12" ht="11.25" hidden="1" customHeight="1" x14ac:dyDescent="0.2">
      <c r="D111" s="45" t="str">
        <f>CONCATENATE(kategorie[[#This Row],[rok]],"::",kategorie[[#This Row],[závod]],"::",kategorie[[#This Row],[m/ž]],"::",kategorie[[#This Row],[věk]])</f>
        <v>2009::hlavní závod::Z::20</v>
      </c>
      <c r="E111" s="34">
        <v>2009</v>
      </c>
      <c r="F111" s="37" t="s">
        <v>292</v>
      </c>
      <c r="G111" s="34" t="s">
        <v>438</v>
      </c>
      <c r="H111" s="34">
        <f>kategorie[[#This Row],[rok]]-kategorie[[#This Row],[věk]]</f>
        <v>1989</v>
      </c>
      <c r="I111" s="34">
        <v>20</v>
      </c>
      <c r="J111" s="46" t="s">
        <v>321</v>
      </c>
      <c r="K111" s="50">
        <v>15</v>
      </c>
      <c r="L111" s="241"/>
    </row>
    <row r="112" spans="4:12" ht="11.25" hidden="1" customHeight="1" x14ac:dyDescent="0.2">
      <c r="D112" s="45" t="str">
        <f>CONCATENATE(kategorie[[#This Row],[rok]],"::",kategorie[[#This Row],[závod]],"::",kategorie[[#This Row],[m/ž]],"::",kategorie[[#This Row],[věk]])</f>
        <v>2009::hlavní závod::Z::21</v>
      </c>
      <c r="E112" s="34">
        <v>2009</v>
      </c>
      <c r="F112" s="37" t="s">
        <v>292</v>
      </c>
      <c r="G112" s="34" t="s">
        <v>438</v>
      </c>
      <c r="H112" s="34">
        <f>kategorie[[#This Row],[rok]]-kategorie[[#This Row],[věk]]</f>
        <v>1988</v>
      </c>
      <c r="I112" s="34">
        <v>21</v>
      </c>
      <c r="J112" s="46" t="s">
        <v>321</v>
      </c>
      <c r="K112" s="50">
        <v>15</v>
      </c>
      <c r="L112" s="241"/>
    </row>
    <row r="113" spans="4:12" ht="11.25" hidden="1" customHeight="1" x14ac:dyDescent="0.2">
      <c r="D113" s="45" t="str">
        <f>CONCATENATE(kategorie[[#This Row],[rok]],"::",kategorie[[#This Row],[závod]],"::",kategorie[[#This Row],[m/ž]],"::",kategorie[[#This Row],[věk]])</f>
        <v>2009::hlavní závod::Z::22</v>
      </c>
      <c r="E113" s="34">
        <v>2009</v>
      </c>
      <c r="F113" s="37" t="s">
        <v>292</v>
      </c>
      <c r="G113" s="34" t="s">
        <v>438</v>
      </c>
      <c r="H113" s="34">
        <f>kategorie[[#This Row],[rok]]-kategorie[[#This Row],[věk]]</f>
        <v>1987</v>
      </c>
      <c r="I113" s="34">
        <v>22</v>
      </c>
      <c r="J113" s="46" t="s">
        <v>321</v>
      </c>
      <c r="K113" s="50">
        <v>15</v>
      </c>
      <c r="L113" s="241"/>
    </row>
    <row r="114" spans="4:12" ht="11.25" hidden="1" customHeight="1" x14ac:dyDescent="0.2">
      <c r="D114" s="45" t="str">
        <f>CONCATENATE(kategorie[[#This Row],[rok]],"::",kategorie[[#This Row],[závod]],"::",kategorie[[#This Row],[m/ž]],"::",kategorie[[#This Row],[věk]])</f>
        <v>2009::hlavní závod::Z::23</v>
      </c>
      <c r="E114" s="34">
        <v>2009</v>
      </c>
      <c r="F114" s="37" t="s">
        <v>292</v>
      </c>
      <c r="G114" s="34" t="s">
        <v>438</v>
      </c>
      <c r="H114" s="34">
        <f>kategorie[[#This Row],[rok]]-kategorie[[#This Row],[věk]]</f>
        <v>1986</v>
      </c>
      <c r="I114" s="34">
        <v>23</v>
      </c>
      <c r="J114" s="46" t="s">
        <v>321</v>
      </c>
      <c r="K114" s="50">
        <v>15</v>
      </c>
      <c r="L114" s="241"/>
    </row>
    <row r="115" spans="4:12" ht="11.25" hidden="1" customHeight="1" x14ac:dyDescent="0.2">
      <c r="D115" s="45" t="str">
        <f>CONCATENATE(kategorie[[#This Row],[rok]],"::",kategorie[[#This Row],[závod]],"::",kategorie[[#This Row],[m/ž]],"::",kategorie[[#This Row],[věk]])</f>
        <v>2009::hlavní závod::Z::24</v>
      </c>
      <c r="E115" s="34">
        <v>2009</v>
      </c>
      <c r="F115" s="37" t="s">
        <v>292</v>
      </c>
      <c r="G115" s="34" t="s">
        <v>438</v>
      </c>
      <c r="H115" s="34">
        <f>kategorie[[#This Row],[rok]]-kategorie[[#This Row],[věk]]</f>
        <v>1985</v>
      </c>
      <c r="I115" s="34">
        <v>24</v>
      </c>
      <c r="J115" s="46" t="s">
        <v>321</v>
      </c>
      <c r="K115" s="50">
        <v>15</v>
      </c>
      <c r="L115" s="241"/>
    </row>
    <row r="116" spans="4:12" ht="11.25" hidden="1" customHeight="1" x14ac:dyDescent="0.2">
      <c r="D116" s="45" t="str">
        <f>CONCATENATE(kategorie[[#This Row],[rok]],"::",kategorie[[#This Row],[závod]],"::",kategorie[[#This Row],[m/ž]],"::",kategorie[[#This Row],[věk]])</f>
        <v>2009::hlavní závod::Z::25</v>
      </c>
      <c r="E116" s="34">
        <v>2009</v>
      </c>
      <c r="F116" s="37" t="s">
        <v>292</v>
      </c>
      <c r="G116" s="34" t="s">
        <v>438</v>
      </c>
      <c r="H116" s="34">
        <f>kategorie[[#This Row],[rok]]-kategorie[[#This Row],[věk]]</f>
        <v>1984</v>
      </c>
      <c r="I116" s="34">
        <v>25</v>
      </c>
      <c r="J116" s="46" t="s">
        <v>321</v>
      </c>
      <c r="K116" s="50">
        <v>15</v>
      </c>
      <c r="L116" s="241"/>
    </row>
    <row r="117" spans="4:12" ht="11.25" hidden="1" customHeight="1" x14ac:dyDescent="0.2">
      <c r="D117" s="45" t="str">
        <f>CONCATENATE(kategorie[[#This Row],[rok]],"::",kategorie[[#This Row],[závod]],"::",kategorie[[#This Row],[m/ž]],"::",kategorie[[#This Row],[věk]])</f>
        <v>2009::hlavní závod::Z::26</v>
      </c>
      <c r="E117" s="34">
        <v>2009</v>
      </c>
      <c r="F117" s="37" t="s">
        <v>292</v>
      </c>
      <c r="G117" s="34" t="s">
        <v>438</v>
      </c>
      <c r="H117" s="34">
        <f>kategorie[[#This Row],[rok]]-kategorie[[#This Row],[věk]]</f>
        <v>1983</v>
      </c>
      <c r="I117" s="34">
        <v>26</v>
      </c>
      <c r="J117" s="46" t="s">
        <v>321</v>
      </c>
      <c r="K117" s="50">
        <v>15</v>
      </c>
      <c r="L117" s="241"/>
    </row>
    <row r="118" spans="4:12" ht="11.25" hidden="1" customHeight="1" x14ac:dyDescent="0.2">
      <c r="D118" s="45" t="str">
        <f>CONCATENATE(kategorie[[#This Row],[rok]],"::",kategorie[[#This Row],[závod]],"::",kategorie[[#This Row],[m/ž]],"::",kategorie[[#This Row],[věk]])</f>
        <v>2009::hlavní závod::Z::27</v>
      </c>
      <c r="E118" s="34">
        <v>2009</v>
      </c>
      <c r="F118" s="37" t="s">
        <v>292</v>
      </c>
      <c r="G118" s="34" t="s">
        <v>438</v>
      </c>
      <c r="H118" s="34">
        <f>kategorie[[#This Row],[rok]]-kategorie[[#This Row],[věk]]</f>
        <v>1982</v>
      </c>
      <c r="I118" s="34">
        <v>27</v>
      </c>
      <c r="J118" s="46" t="s">
        <v>321</v>
      </c>
      <c r="K118" s="50">
        <v>15</v>
      </c>
      <c r="L118" s="241"/>
    </row>
    <row r="119" spans="4:12" ht="11.25" hidden="1" customHeight="1" x14ac:dyDescent="0.2">
      <c r="D119" s="45" t="str">
        <f>CONCATENATE(kategorie[[#This Row],[rok]],"::",kategorie[[#This Row],[závod]],"::",kategorie[[#This Row],[m/ž]],"::",kategorie[[#This Row],[věk]])</f>
        <v>2009::hlavní závod::Z::28</v>
      </c>
      <c r="E119" s="34">
        <v>2009</v>
      </c>
      <c r="F119" s="37" t="s">
        <v>292</v>
      </c>
      <c r="G119" s="34" t="s">
        <v>438</v>
      </c>
      <c r="H119" s="34">
        <f>kategorie[[#This Row],[rok]]-kategorie[[#This Row],[věk]]</f>
        <v>1981</v>
      </c>
      <c r="I119" s="34">
        <v>28</v>
      </c>
      <c r="J119" s="46" t="s">
        <v>321</v>
      </c>
      <c r="K119" s="50">
        <v>15</v>
      </c>
      <c r="L119" s="241"/>
    </row>
    <row r="120" spans="4:12" ht="11.25" hidden="1" customHeight="1" x14ac:dyDescent="0.2">
      <c r="D120" s="45" t="str">
        <f>CONCATENATE(kategorie[[#This Row],[rok]],"::",kategorie[[#This Row],[závod]],"::",kategorie[[#This Row],[m/ž]],"::",kategorie[[#This Row],[věk]])</f>
        <v>2009::hlavní závod::Z::29</v>
      </c>
      <c r="E120" s="34">
        <v>2009</v>
      </c>
      <c r="F120" s="37" t="s">
        <v>292</v>
      </c>
      <c r="G120" s="34" t="s">
        <v>438</v>
      </c>
      <c r="H120" s="34">
        <f>kategorie[[#This Row],[rok]]-kategorie[[#This Row],[věk]]</f>
        <v>1980</v>
      </c>
      <c r="I120" s="34">
        <v>29</v>
      </c>
      <c r="J120" s="46" t="s">
        <v>321</v>
      </c>
      <c r="K120" s="50">
        <v>15</v>
      </c>
      <c r="L120" s="241"/>
    </row>
    <row r="121" spans="4:12" ht="11.25" hidden="1" customHeight="1" x14ac:dyDescent="0.2">
      <c r="D121" s="45" t="str">
        <f>CONCATENATE(kategorie[[#This Row],[rok]],"::",kategorie[[#This Row],[závod]],"::",kategorie[[#This Row],[m/ž]],"::",kategorie[[#This Row],[věk]])</f>
        <v>2009::hlavní závod::Z::30</v>
      </c>
      <c r="E121" s="34">
        <v>2009</v>
      </c>
      <c r="F121" s="37" t="s">
        <v>292</v>
      </c>
      <c r="G121" s="34" t="s">
        <v>438</v>
      </c>
      <c r="H121" s="34">
        <f>kategorie[[#This Row],[rok]]-kategorie[[#This Row],[věk]]</f>
        <v>1979</v>
      </c>
      <c r="I121" s="34">
        <v>30</v>
      </c>
      <c r="J121" s="46" t="s">
        <v>321</v>
      </c>
      <c r="K121" s="50">
        <v>15</v>
      </c>
      <c r="L121" s="241"/>
    </row>
    <row r="122" spans="4:12" ht="11.25" hidden="1" customHeight="1" x14ac:dyDescent="0.2">
      <c r="D122" s="45" t="str">
        <f>CONCATENATE(kategorie[[#This Row],[rok]],"::",kategorie[[#This Row],[závod]],"::",kategorie[[#This Row],[m/ž]],"::",kategorie[[#This Row],[věk]])</f>
        <v>2009::hlavní závod::Z::31</v>
      </c>
      <c r="E122" s="34">
        <v>2009</v>
      </c>
      <c r="F122" s="37" t="s">
        <v>292</v>
      </c>
      <c r="G122" s="34" t="s">
        <v>438</v>
      </c>
      <c r="H122" s="34">
        <f>kategorie[[#This Row],[rok]]-kategorie[[#This Row],[věk]]</f>
        <v>1978</v>
      </c>
      <c r="I122" s="34">
        <v>31</v>
      </c>
      <c r="J122" s="46" t="s">
        <v>321</v>
      </c>
      <c r="K122" s="50">
        <v>15</v>
      </c>
      <c r="L122" s="241"/>
    </row>
    <row r="123" spans="4:12" ht="11.25" hidden="1" customHeight="1" x14ac:dyDescent="0.2">
      <c r="D123" s="45" t="str">
        <f>CONCATENATE(kategorie[[#This Row],[rok]],"::",kategorie[[#This Row],[závod]],"::",kategorie[[#This Row],[m/ž]],"::",kategorie[[#This Row],[věk]])</f>
        <v>2009::hlavní závod::Z::32</v>
      </c>
      <c r="E123" s="34">
        <v>2009</v>
      </c>
      <c r="F123" s="37" t="s">
        <v>292</v>
      </c>
      <c r="G123" s="34" t="s">
        <v>438</v>
      </c>
      <c r="H123" s="34">
        <f>kategorie[[#This Row],[rok]]-kategorie[[#This Row],[věk]]</f>
        <v>1977</v>
      </c>
      <c r="I123" s="34">
        <v>32</v>
      </c>
      <c r="J123" s="46" t="s">
        <v>321</v>
      </c>
      <c r="K123" s="50">
        <v>15</v>
      </c>
      <c r="L123" s="241"/>
    </row>
    <row r="124" spans="4:12" ht="11.25" hidden="1" customHeight="1" x14ac:dyDescent="0.2">
      <c r="D124" s="45" t="str">
        <f>CONCATENATE(kategorie[[#This Row],[rok]],"::",kategorie[[#This Row],[závod]],"::",kategorie[[#This Row],[m/ž]],"::",kategorie[[#This Row],[věk]])</f>
        <v>2009::hlavní závod::Z::33</v>
      </c>
      <c r="E124" s="34">
        <v>2009</v>
      </c>
      <c r="F124" s="37" t="s">
        <v>292</v>
      </c>
      <c r="G124" s="34" t="s">
        <v>438</v>
      </c>
      <c r="H124" s="34">
        <f>kategorie[[#This Row],[rok]]-kategorie[[#This Row],[věk]]</f>
        <v>1976</v>
      </c>
      <c r="I124" s="34">
        <v>33</v>
      </c>
      <c r="J124" s="46" t="s">
        <v>321</v>
      </c>
      <c r="K124" s="50">
        <v>15</v>
      </c>
      <c r="L124" s="241"/>
    </row>
    <row r="125" spans="4:12" ht="11.25" hidden="1" customHeight="1" x14ac:dyDescent="0.2">
      <c r="D125" s="45" t="str">
        <f>CONCATENATE(kategorie[[#This Row],[rok]],"::",kategorie[[#This Row],[závod]],"::",kategorie[[#This Row],[m/ž]],"::",kategorie[[#This Row],[věk]])</f>
        <v>2009::hlavní závod::Z::34</v>
      </c>
      <c r="E125" s="34">
        <v>2009</v>
      </c>
      <c r="F125" s="37" t="s">
        <v>292</v>
      </c>
      <c r="G125" s="34" t="s">
        <v>438</v>
      </c>
      <c r="H125" s="34">
        <f>kategorie[[#This Row],[rok]]-kategorie[[#This Row],[věk]]</f>
        <v>1975</v>
      </c>
      <c r="I125" s="34">
        <v>34</v>
      </c>
      <c r="J125" s="46" t="s">
        <v>321</v>
      </c>
      <c r="K125" s="50">
        <v>15</v>
      </c>
      <c r="L125" s="241"/>
    </row>
    <row r="126" spans="4:12" ht="11.25" hidden="1" customHeight="1" x14ac:dyDescent="0.2">
      <c r="D126" s="45" t="str">
        <f>CONCATENATE(kategorie[[#This Row],[rok]],"::",kategorie[[#This Row],[závod]],"::",kategorie[[#This Row],[m/ž]],"::",kategorie[[#This Row],[věk]])</f>
        <v>2009::hlavní závod::Z::35</v>
      </c>
      <c r="E126" s="34">
        <v>2009</v>
      </c>
      <c r="F126" s="37" t="s">
        <v>292</v>
      </c>
      <c r="G126" s="34" t="s">
        <v>438</v>
      </c>
      <c r="H126" s="34">
        <f>kategorie[[#This Row],[rok]]-kategorie[[#This Row],[věk]]</f>
        <v>1974</v>
      </c>
      <c r="I126" s="34">
        <v>35</v>
      </c>
      <c r="J126" s="46" t="s">
        <v>322</v>
      </c>
      <c r="K126" s="50">
        <v>15</v>
      </c>
      <c r="L126" s="241"/>
    </row>
    <row r="127" spans="4:12" ht="11.25" hidden="1" customHeight="1" x14ac:dyDescent="0.2">
      <c r="D127" s="45" t="str">
        <f>CONCATENATE(kategorie[[#This Row],[rok]],"::",kategorie[[#This Row],[závod]],"::",kategorie[[#This Row],[m/ž]],"::",kategorie[[#This Row],[věk]])</f>
        <v>2009::hlavní závod::Z::36</v>
      </c>
      <c r="E127" s="34">
        <v>2009</v>
      </c>
      <c r="F127" s="37" t="s">
        <v>292</v>
      </c>
      <c r="G127" s="34" t="s">
        <v>438</v>
      </c>
      <c r="H127" s="34">
        <f>kategorie[[#This Row],[rok]]-kategorie[[#This Row],[věk]]</f>
        <v>1973</v>
      </c>
      <c r="I127" s="34">
        <v>36</v>
      </c>
      <c r="J127" s="46" t="s">
        <v>322</v>
      </c>
      <c r="K127" s="50">
        <v>15</v>
      </c>
      <c r="L127" s="241"/>
    </row>
    <row r="128" spans="4:12" ht="11.25" hidden="1" customHeight="1" x14ac:dyDescent="0.2">
      <c r="D128" s="45" t="str">
        <f>CONCATENATE(kategorie[[#This Row],[rok]],"::",kategorie[[#This Row],[závod]],"::",kategorie[[#This Row],[m/ž]],"::",kategorie[[#This Row],[věk]])</f>
        <v>2009::hlavní závod::Z::37</v>
      </c>
      <c r="E128" s="34">
        <v>2009</v>
      </c>
      <c r="F128" s="37" t="s">
        <v>292</v>
      </c>
      <c r="G128" s="34" t="s">
        <v>438</v>
      </c>
      <c r="H128" s="34">
        <f>kategorie[[#This Row],[rok]]-kategorie[[#This Row],[věk]]</f>
        <v>1972</v>
      </c>
      <c r="I128" s="34">
        <v>37</v>
      </c>
      <c r="J128" s="46" t="s">
        <v>322</v>
      </c>
      <c r="K128" s="50">
        <v>15</v>
      </c>
      <c r="L128" s="241"/>
    </row>
    <row r="129" spans="4:12" ht="11.25" hidden="1" customHeight="1" x14ac:dyDescent="0.2">
      <c r="D129" s="47" t="str">
        <f>CONCATENATE(kategorie[[#This Row],[rok]],"::",kategorie[[#This Row],[závod]],"::",kategorie[[#This Row],[m/ž]],"::",kategorie[[#This Row],[věk]])</f>
        <v>2009::hlavní závod::Z::38</v>
      </c>
      <c r="E129" s="34">
        <v>2009</v>
      </c>
      <c r="F129" s="37" t="s">
        <v>292</v>
      </c>
      <c r="G129" s="34" t="s">
        <v>438</v>
      </c>
      <c r="H129" s="34">
        <f>kategorie[[#This Row],[rok]]-kategorie[[#This Row],[věk]]</f>
        <v>1971</v>
      </c>
      <c r="I129" s="34">
        <v>38</v>
      </c>
      <c r="J129" s="46" t="s">
        <v>322</v>
      </c>
      <c r="K129" s="50">
        <v>15</v>
      </c>
      <c r="L129" s="241"/>
    </row>
    <row r="130" spans="4:12" ht="11.25" hidden="1" customHeight="1" x14ac:dyDescent="0.2">
      <c r="D130" s="47" t="str">
        <f>CONCATENATE(kategorie[[#This Row],[rok]],"::",kategorie[[#This Row],[závod]],"::",kategorie[[#This Row],[m/ž]],"::",kategorie[[#This Row],[věk]])</f>
        <v>2009::hlavní závod::Z::39</v>
      </c>
      <c r="E130" s="34">
        <v>2009</v>
      </c>
      <c r="F130" s="37" t="s">
        <v>292</v>
      </c>
      <c r="G130" s="34" t="s">
        <v>438</v>
      </c>
      <c r="H130" s="34">
        <f>kategorie[[#This Row],[rok]]-kategorie[[#This Row],[věk]]</f>
        <v>1970</v>
      </c>
      <c r="I130" s="34">
        <v>39</v>
      </c>
      <c r="J130" s="46" t="s">
        <v>322</v>
      </c>
      <c r="K130" s="50">
        <v>15</v>
      </c>
      <c r="L130" s="241"/>
    </row>
    <row r="131" spans="4:12" ht="11.25" hidden="1" customHeight="1" x14ac:dyDescent="0.2">
      <c r="D131" s="47" t="str">
        <f>CONCATENATE(kategorie[[#This Row],[rok]],"::",kategorie[[#This Row],[závod]],"::",kategorie[[#This Row],[m/ž]],"::",kategorie[[#This Row],[věk]])</f>
        <v>2009::hlavní závod::Z::40</v>
      </c>
      <c r="E131" s="34">
        <v>2009</v>
      </c>
      <c r="F131" s="37" t="s">
        <v>292</v>
      </c>
      <c r="G131" s="34" t="s">
        <v>438</v>
      </c>
      <c r="H131" s="34">
        <f>kategorie[[#This Row],[rok]]-kategorie[[#This Row],[věk]]</f>
        <v>1969</v>
      </c>
      <c r="I131" s="34">
        <v>40</v>
      </c>
      <c r="J131" s="46" t="s">
        <v>322</v>
      </c>
      <c r="K131" s="50">
        <v>15</v>
      </c>
      <c r="L131" s="241"/>
    </row>
    <row r="132" spans="4:12" ht="11.25" hidden="1" customHeight="1" x14ac:dyDescent="0.2">
      <c r="D132" s="47" t="str">
        <f>CONCATENATE(kategorie[[#This Row],[rok]],"::",kategorie[[#This Row],[závod]],"::",kategorie[[#This Row],[m/ž]],"::",kategorie[[#This Row],[věk]])</f>
        <v>2009::hlavní závod::Z::41</v>
      </c>
      <c r="E132" s="34">
        <v>2009</v>
      </c>
      <c r="F132" s="37" t="s">
        <v>292</v>
      </c>
      <c r="G132" s="34" t="s">
        <v>438</v>
      </c>
      <c r="H132" s="34">
        <f>kategorie[[#This Row],[rok]]-kategorie[[#This Row],[věk]]</f>
        <v>1968</v>
      </c>
      <c r="I132" s="34">
        <v>41</v>
      </c>
      <c r="J132" s="46" t="s">
        <v>322</v>
      </c>
      <c r="K132" s="50">
        <v>15</v>
      </c>
      <c r="L132" s="241"/>
    </row>
    <row r="133" spans="4:12" ht="11.25" hidden="1" customHeight="1" x14ac:dyDescent="0.2">
      <c r="D133" s="47" t="str">
        <f>CONCATENATE(kategorie[[#This Row],[rok]],"::",kategorie[[#This Row],[závod]],"::",kategorie[[#This Row],[m/ž]],"::",kategorie[[#This Row],[věk]])</f>
        <v>2009::hlavní závod::Z::42</v>
      </c>
      <c r="E133" s="34">
        <v>2009</v>
      </c>
      <c r="F133" s="37" t="s">
        <v>292</v>
      </c>
      <c r="G133" s="34" t="s">
        <v>438</v>
      </c>
      <c r="H133" s="34">
        <f>kategorie[[#This Row],[rok]]-kategorie[[#This Row],[věk]]</f>
        <v>1967</v>
      </c>
      <c r="I133" s="34">
        <v>42</v>
      </c>
      <c r="J133" s="46" t="s">
        <v>322</v>
      </c>
      <c r="K133" s="50">
        <v>15</v>
      </c>
      <c r="L133" s="241"/>
    </row>
    <row r="134" spans="4:12" ht="11.25" hidden="1" customHeight="1" x14ac:dyDescent="0.2">
      <c r="D134" s="47" t="str">
        <f>CONCATENATE(kategorie[[#This Row],[rok]],"::",kategorie[[#This Row],[závod]],"::",kategorie[[#This Row],[m/ž]],"::",kategorie[[#This Row],[věk]])</f>
        <v>2009::hlavní závod::Z::43</v>
      </c>
      <c r="E134" s="34">
        <v>2009</v>
      </c>
      <c r="F134" s="37" t="s">
        <v>292</v>
      </c>
      <c r="G134" s="34" t="s">
        <v>438</v>
      </c>
      <c r="H134" s="34">
        <f>kategorie[[#This Row],[rok]]-kategorie[[#This Row],[věk]]</f>
        <v>1966</v>
      </c>
      <c r="I134" s="34">
        <v>43</v>
      </c>
      <c r="J134" s="46" t="s">
        <v>322</v>
      </c>
      <c r="K134" s="50">
        <v>15</v>
      </c>
      <c r="L134" s="241"/>
    </row>
    <row r="135" spans="4:12" ht="11.25" hidden="1" customHeight="1" x14ac:dyDescent="0.2">
      <c r="D135" s="47" t="str">
        <f>CONCATENATE(kategorie[[#This Row],[rok]],"::",kategorie[[#This Row],[závod]],"::",kategorie[[#This Row],[m/ž]],"::",kategorie[[#This Row],[věk]])</f>
        <v>2009::hlavní závod::Z::44</v>
      </c>
      <c r="E135" s="34">
        <v>2009</v>
      </c>
      <c r="F135" s="37" t="s">
        <v>292</v>
      </c>
      <c r="G135" s="34" t="s">
        <v>438</v>
      </c>
      <c r="H135" s="34">
        <f>kategorie[[#This Row],[rok]]-kategorie[[#This Row],[věk]]</f>
        <v>1965</v>
      </c>
      <c r="I135" s="34">
        <v>44</v>
      </c>
      <c r="J135" s="46" t="s">
        <v>322</v>
      </c>
      <c r="K135" s="50">
        <v>15</v>
      </c>
      <c r="L135" s="241"/>
    </row>
    <row r="136" spans="4:12" ht="11.25" hidden="1" customHeight="1" x14ac:dyDescent="0.2">
      <c r="D136" s="47" t="str">
        <f>CONCATENATE(kategorie[[#This Row],[rok]],"::",kategorie[[#This Row],[závod]],"::",kategorie[[#This Row],[m/ž]],"::",kategorie[[#This Row],[věk]])</f>
        <v>2009::hlavní závod::Z::45</v>
      </c>
      <c r="E136" s="34">
        <v>2009</v>
      </c>
      <c r="F136" s="37" t="s">
        <v>292</v>
      </c>
      <c r="G136" s="34" t="s">
        <v>438</v>
      </c>
      <c r="H136" s="34">
        <f>kategorie[[#This Row],[rok]]-kategorie[[#This Row],[věk]]</f>
        <v>1964</v>
      </c>
      <c r="I136" s="34">
        <v>45</v>
      </c>
      <c r="J136" s="46" t="s">
        <v>322</v>
      </c>
      <c r="K136" s="50">
        <v>15</v>
      </c>
      <c r="L136" s="241"/>
    </row>
    <row r="137" spans="4:12" ht="11.25" hidden="1" customHeight="1" x14ac:dyDescent="0.2">
      <c r="D137" s="47" t="str">
        <f>CONCATENATE(kategorie[[#This Row],[rok]],"::",kategorie[[#This Row],[závod]],"::",kategorie[[#This Row],[m/ž]],"::",kategorie[[#This Row],[věk]])</f>
        <v>2009::hlavní závod::Z::46</v>
      </c>
      <c r="E137" s="34">
        <v>2009</v>
      </c>
      <c r="F137" s="37" t="s">
        <v>292</v>
      </c>
      <c r="G137" s="34" t="s">
        <v>438</v>
      </c>
      <c r="H137" s="34">
        <f>kategorie[[#This Row],[rok]]-kategorie[[#This Row],[věk]]</f>
        <v>1963</v>
      </c>
      <c r="I137" s="34">
        <v>46</v>
      </c>
      <c r="J137" s="46" t="s">
        <v>322</v>
      </c>
      <c r="K137" s="50">
        <v>15</v>
      </c>
      <c r="L137" s="241"/>
    </row>
    <row r="138" spans="4:12" ht="11.25" hidden="1" customHeight="1" x14ac:dyDescent="0.2">
      <c r="D138" s="47" t="str">
        <f>CONCATENATE(kategorie[[#This Row],[rok]],"::",kategorie[[#This Row],[závod]],"::",kategorie[[#This Row],[m/ž]],"::",kategorie[[#This Row],[věk]])</f>
        <v>2009::hlavní závod::Z::47</v>
      </c>
      <c r="E138" s="34">
        <v>2009</v>
      </c>
      <c r="F138" s="37" t="s">
        <v>292</v>
      </c>
      <c r="G138" s="34" t="s">
        <v>438</v>
      </c>
      <c r="H138" s="34">
        <f>kategorie[[#This Row],[rok]]-kategorie[[#This Row],[věk]]</f>
        <v>1962</v>
      </c>
      <c r="I138" s="34">
        <v>47</v>
      </c>
      <c r="J138" s="46" t="s">
        <v>322</v>
      </c>
      <c r="K138" s="50">
        <v>15</v>
      </c>
      <c r="L138" s="241"/>
    </row>
    <row r="139" spans="4:12" ht="11.25" hidden="1" customHeight="1" x14ac:dyDescent="0.2">
      <c r="D139" s="47" t="str">
        <f>CONCATENATE(kategorie[[#This Row],[rok]],"::",kategorie[[#This Row],[závod]],"::",kategorie[[#This Row],[m/ž]],"::",kategorie[[#This Row],[věk]])</f>
        <v>2009::hlavní závod::Z::48</v>
      </c>
      <c r="E139" s="34">
        <v>2009</v>
      </c>
      <c r="F139" s="37" t="s">
        <v>292</v>
      </c>
      <c r="G139" s="34" t="s">
        <v>438</v>
      </c>
      <c r="H139" s="34">
        <f>kategorie[[#This Row],[rok]]-kategorie[[#This Row],[věk]]</f>
        <v>1961</v>
      </c>
      <c r="I139" s="34">
        <v>48</v>
      </c>
      <c r="J139" s="46" t="s">
        <v>322</v>
      </c>
      <c r="K139" s="50">
        <v>15</v>
      </c>
      <c r="L139" s="241"/>
    </row>
    <row r="140" spans="4:12" ht="11.25" hidden="1" customHeight="1" x14ac:dyDescent="0.2">
      <c r="D140" s="47" t="str">
        <f>CONCATENATE(kategorie[[#This Row],[rok]],"::",kategorie[[#This Row],[závod]],"::",kategorie[[#This Row],[m/ž]],"::",kategorie[[#This Row],[věk]])</f>
        <v>2009::hlavní závod::Z::49</v>
      </c>
      <c r="E140" s="34">
        <v>2009</v>
      </c>
      <c r="F140" s="37" t="s">
        <v>292</v>
      </c>
      <c r="G140" s="34" t="s">
        <v>438</v>
      </c>
      <c r="H140" s="34">
        <f>kategorie[[#This Row],[rok]]-kategorie[[#This Row],[věk]]</f>
        <v>1960</v>
      </c>
      <c r="I140" s="34">
        <v>49</v>
      </c>
      <c r="J140" s="46" t="s">
        <v>322</v>
      </c>
      <c r="K140" s="50">
        <v>15</v>
      </c>
      <c r="L140" s="241"/>
    </row>
    <row r="141" spans="4:12" ht="11.25" hidden="1" customHeight="1" x14ac:dyDescent="0.2">
      <c r="D141" s="47" t="str">
        <f>CONCATENATE(kategorie[[#This Row],[rok]],"::",kategorie[[#This Row],[závod]],"::",kategorie[[#This Row],[m/ž]],"::",kategorie[[#This Row],[věk]])</f>
        <v>2009::hlavní závod::Z::50</v>
      </c>
      <c r="E141" s="34">
        <v>2009</v>
      </c>
      <c r="F141" s="37" t="s">
        <v>292</v>
      </c>
      <c r="G141" s="34" t="s">
        <v>438</v>
      </c>
      <c r="H141" s="34">
        <f>kategorie[[#This Row],[rok]]-kategorie[[#This Row],[věk]]</f>
        <v>1959</v>
      </c>
      <c r="I141" s="34">
        <v>50</v>
      </c>
      <c r="J141" s="46" t="s">
        <v>322</v>
      </c>
      <c r="K141" s="50">
        <v>15</v>
      </c>
      <c r="L141" s="241"/>
    </row>
    <row r="142" spans="4:12" ht="11.25" hidden="1" customHeight="1" x14ac:dyDescent="0.2">
      <c r="D142" s="45" t="str">
        <f>CONCATENATE(kategorie[[#This Row],[rok]],"::",kategorie[[#This Row],[závod]],"::",kategorie[[#This Row],[m/ž]],"::",kategorie[[#This Row],[věk]])</f>
        <v>2009::běh starosty::M::10</v>
      </c>
      <c r="E142" s="34">
        <v>2009</v>
      </c>
      <c r="F142" s="37" t="s">
        <v>293</v>
      </c>
      <c r="G142" s="34" t="s">
        <v>278</v>
      </c>
      <c r="H142" s="52">
        <f>kategorie[[#This Row],[rok]]-kategorie[[#This Row],[věk]]</f>
        <v>1999</v>
      </c>
      <c r="I142" s="34">
        <v>10</v>
      </c>
      <c r="J142" s="46" t="s">
        <v>436</v>
      </c>
      <c r="K142" s="50">
        <v>4.8</v>
      </c>
      <c r="L142" s="241"/>
    </row>
    <row r="143" spans="4:12" ht="11.25" hidden="1" customHeight="1" x14ac:dyDescent="0.2">
      <c r="D143" s="45" t="str">
        <f>CONCATENATE(kategorie[[#This Row],[rok]],"::",kategorie[[#This Row],[závod]],"::",kategorie[[#This Row],[m/ž]],"::",kategorie[[#This Row],[věk]])</f>
        <v>2009::běh starosty::M::11</v>
      </c>
      <c r="E143" s="34">
        <v>2009</v>
      </c>
      <c r="F143" s="37" t="s">
        <v>293</v>
      </c>
      <c r="G143" s="34" t="s">
        <v>278</v>
      </c>
      <c r="H143" s="52">
        <f>kategorie[[#This Row],[rok]]-kategorie[[#This Row],[věk]]</f>
        <v>1998</v>
      </c>
      <c r="I143" s="34">
        <v>11</v>
      </c>
      <c r="J143" s="46" t="s">
        <v>436</v>
      </c>
      <c r="K143" s="50">
        <v>4.8</v>
      </c>
      <c r="L143" s="241"/>
    </row>
    <row r="144" spans="4:12" ht="11.25" hidden="1" customHeight="1" x14ac:dyDescent="0.2">
      <c r="D144" s="45" t="str">
        <f>CONCATENATE(kategorie[[#This Row],[rok]],"::",kategorie[[#This Row],[závod]],"::",kategorie[[#This Row],[m/ž]],"::",kategorie[[#This Row],[věk]])</f>
        <v>2009::běh starosty::M::12</v>
      </c>
      <c r="E144" s="34">
        <v>2009</v>
      </c>
      <c r="F144" s="37" t="s">
        <v>293</v>
      </c>
      <c r="G144" s="34" t="s">
        <v>278</v>
      </c>
      <c r="H144" s="52">
        <f>kategorie[[#This Row],[rok]]-kategorie[[#This Row],[věk]]</f>
        <v>1997</v>
      </c>
      <c r="I144" s="34">
        <v>12</v>
      </c>
      <c r="J144" s="46" t="s">
        <v>436</v>
      </c>
      <c r="K144" s="50">
        <v>4.8</v>
      </c>
      <c r="L144" s="241"/>
    </row>
    <row r="145" spans="4:12" ht="11.25" hidden="1" customHeight="1" x14ac:dyDescent="0.2">
      <c r="D145" s="45" t="str">
        <f>CONCATENATE(kategorie[[#This Row],[rok]],"::",kategorie[[#This Row],[závod]],"::",kategorie[[#This Row],[m/ž]],"::",kategorie[[#This Row],[věk]])</f>
        <v>2009::běh starosty::M::13</v>
      </c>
      <c r="E145" s="34">
        <v>2009</v>
      </c>
      <c r="F145" s="37" t="s">
        <v>293</v>
      </c>
      <c r="G145" s="34" t="s">
        <v>278</v>
      </c>
      <c r="H145" s="52">
        <f>kategorie[[#This Row],[rok]]-kategorie[[#This Row],[věk]]</f>
        <v>1996</v>
      </c>
      <c r="I145" s="34">
        <v>13</v>
      </c>
      <c r="J145" s="46" t="s">
        <v>436</v>
      </c>
      <c r="K145" s="50">
        <v>4.8</v>
      </c>
      <c r="L145" s="241"/>
    </row>
    <row r="146" spans="4:12" ht="11.25" hidden="1" customHeight="1" x14ac:dyDescent="0.2">
      <c r="D146" s="45" t="str">
        <f>CONCATENATE(kategorie[[#This Row],[rok]],"::",kategorie[[#This Row],[závod]],"::",kategorie[[#This Row],[m/ž]],"::",kategorie[[#This Row],[věk]])</f>
        <v>2009::běh starosty::M::14</v>
      </c>
      <c r="E146" s="34">
        <v>2009</v>
      </c>
      <c r="F146" s="37" t="s">
        <v>293</v>
      </c>
      <c r="G146" s="34" t="s">
        <v>278</v>
      </c>
      <c r="H146" s="52">
        <f>kategorie[[#This Row],[rok]]-kategorie[[#This Row],[věk]]</f>
        <v>1995</v>
      </c>
      <c r="I146" s="34">
        <v>14</v>
      </c>
      <c r="J146" s="46" t="s">
        <v>436</v>
      </c>
      <c r="K146" s="50">
        <v>4.8</v>
      </c>
      <c r="L146" s="241"/>
    </row>
    <row r="147" spans="4:12" ht="11.25" hidden="1" customHeight="1" x14ac:dyDescent="0.2">
      <c r="D147" s="45" t="str">
        <f>CONCATENATE(kategorie[[#This Row],[rok]],"::",kategorie[[#This Row],[závod]],"::",kategorie[[#This Row],[m/ž]],"::",kategorie[[#This Row],[věk]])</f>
        <v>2009::běh starosty::M::15</v>
      </c>
      <c r="E147" s="34">
        <v>2009</v>
      </c>
      <c r="F147" s="37" t="s">
        <v>293</v>
      </c>
      <c r="G147" s="34" t="s">
        <v>278</v>
      </c>
      <c r="H147" s="52">
        <f>kategorie[[#This Row],[rok]]-kategorie[[#This Row],[věk]]</f>
        <v>1994</v>
      </c>
      <c r="I147" s="34">
        <v>15</v>
      </c>
      <c r="J147" s="46" t="s">
        <v>436</v>
      </c>
      <c r="K147" s="50">
        <v>4.8</v>
      </c>
      <c r="L147" s="241"/>
    </row>
    <row r="148" spans="4:12" ht="11.25" hidden="1" customHeight="1" x14ac:dyDescent="0.2">
      <c r="D148" s="45" t="str">
        <f>CONCATENATE(kategorie[[#This Row],[rok]],"::",kategorie[[#This Row],[závod]],"::",kategorie[[#This Row],[m/ž]],"::",kategorie[[#This Row],[věk]])</f>
        <v>2009::běh starosty::M::16</v>
      </c>
      <c r="E148" s="34">
        <v>2009</v>
      </c>
      <c r="F148" s="37" t="s">
        <v>293</v>
      </c>
      <c r="G148" s="34" t="s">
        <v>278</v>
      </c>
      <c r="H148" s="52">
        <f>kategorie[[#This Row],[rok]]-kategorie[[#This Row],[věk]]</f>
        <v>1993</v>
      </c>
      <c r="I148" s="34">
        <v>16</v>
      </c>
      <c r="J148" s="46" t="s">
        <v>436</v>
      </c>
      <c r="K148" s="50">
        <v>4.8</v>
      </c>
      <c r="L148" s="241"/>
    </row>
    <row r="149" spans="4:12" ht="11.25" hidden="1" customHeight="1" x14ac:dyDescent="0.2">
      <c r="D149" s="45" t="str">
        <f>CONCATENATE(kategorie[[#This Row],[rok]],"::",kategorie[[#This Row],[závod]],"::",kategorie[[#This Row],[m/ž]],"::",kategorie[[#This Row],[věk]])</f>
        <v>2009::běh starosty::M::17</v>
      </c>
      <c r="E149" s="34">
        <v>2009</v>
      </c>
      <c r="F149" s="37" t="s">
        <v>293</v>
      </c>
      <c r="G149" s="34" t="s">
        <v>278</v>
      </c>
      <c r="H149" s="52">
        <f>kategorie[[#This Row],[rok]]-kategorie[[#This Row],[věk]]</f>
        <v>1992</v>
      </c>
      <c r="I149" s="34">
        <v>17</v>
      </c>
      <c r="J149" s="46" t="s">
        <v>436</v>
      </c>
      <c r="K149" s="50">
        <v>4.8</v>
      </c>
      <c r="L149" s="241"/>
    </row>
    <row r="150" spans="4:12" ht="11.25" hidden="1" customHeight="1" x14ac:dyDescent="0.2">
      <c r="D150" s="45" t="str">
        <f>CONCATENATE(kategorie[[#This Row],[rok]],"::",kategorie[[#This Row],[závod]],"::",kategorie[[#This Row],[m/ž]],"::",kategorie[[#This Row],[věk]])</f>
        <v>2009::běh starosty::M::18</v>
      </c>
      <c r="E150" s="34">
        <v>2009</v>
      </c>
      <c r="F150" s="37" t="s">
        <v>293</v>
      </c>
      <c r="G150" s="34" t="s">
        <v>278</v>
      </c>
      <c r="H150" s="52">
        <f>kategorie[[#This Row],[rok]]-kategorie[[#This Row],[věk]]</f>
        <v>1991</v>
      </c>
      <c r="I150" s="34">
        <v>18</v>
      </c>
      <c r="J150" s="46" t="s">
        <v>436</v>
      </c>
      <c r="K150" s="50">
        <v>4.8</v>
      </c>
      <c r="L150" s="241"/>
    </row>
    <row r="151" spans="4:12" ht="11.25" hidden="1" customHeight="1" x14ac:dyDescent="0.2">
      <c r="D151" s="47" t="str">
        <f>CONCATENATE(kategorie[[#This Row],[rok]],"::",kategorie[[#This Row],[závod]],"::",kategorie[[#This Row],[m/ž]],"::",kategorie[[#This Row],[věk]])</f>
        <v>2009::běh starosty::M::19</v>
      </c>
      <c r="E151" s="34">
        <v>2009</v>
      </c>
      <c r="F151" s="37" t="s">
        <v>293</v>
      </c>
      <c r="G151" s="34" t="s">
        <v>278</v>
      </c>
      <c r="H151" s="34">
        <f>kategorie[[#This Row],[rok]]-kategorie[[#This Row],[věk]]</f>
        <v>1990</v>
      </c>
      <c r="I151" s="34">
        <v>19</v>
      </c>
      <c r="J151" s="46" t="s">
        <v>436</v>
      </c>
      <c r="K151" s="50">
        <v>4.8</v>
      </c>
      <c r="L151" s="241"/>
    </row>
    <row r="152" spans="4:12" ht="11.25" hidden="1" customHeight="1" x14ac:dyDescent="0.2">
      <c r="D152" s="45" t="str">
        <f>CONCATENATE(kategorie[[#This Row],[rok]],"::",kategorie[[#This Row],[závod]],"::",kategorie[[#This Row],[m/ž]],"::",kategorie[[#This Row],[věk]])</f>
        <v>2009::běh starosty::M::20</v>
      </c>
      <c r="E152" s="34">
        <v>2009</v>
      </c>
      <c r="F152" s="37" t="s">
        <v>293</v>
      </c>
      <c r="G152" s="34" t="s">
        <v>278</v>
      </c>
      <c r="H152" s="34">
        <f>kategorie[[#This Row],[rok]]-kategorie[[#This Row],[věk]]</f>
        <v>1989</v>
      </c>
      <c r="I152" s="34">
        <v>20</v>
      </c>
      <c r="J152" s="46" t="s">
        <v>436</v>
      </c>
      <c r="K152" s="50">
        <v>4.8</v>
      </c>
      <c r="L152" s="241"/>
    </row>
    <row r="153" spans="4:12" ht="11.25" hidden="1" customHeight="1" x14ac:dyDescent="0.2">
      <c r="D153" s="45" t="str">
        <f>CONCATENATE(kategorie[[#This Row],[rok]],"::",kategorie[[#This Row],[závod]],"::",kategorie[[#This Row],[m/ž]],"::",kategorie[[#This Row],[věk]])</f>
        <v>2009::běh starosty::M::21</v>
      </c>
      <c r="E153" s="34">
        <v>2009</v>
      </c>
      <c r="F153" s="37" t="s">
        <v>293</v>
      </c>
      <c r="G153" s="34" t="s">
        <v>278</v>
      </c>
      <c r="H153" s="34">
        <f>kategorie[[#This Row],[rok]]-kategorie[[#This Row],[věk]]</f>
        <v>1988</v>
      </c>
      <c r="I153" s="34">
        <v>21</v>
      </c>
      <c r="J153" s="46" t="s">
        <v>436</v>
      </c>
      <c r="K153" s="50">
        <v>4.8</v>
      </c>
      <c r="L153" s="241"/>
    </row>
    <row r="154" spans="4:12" ht="11.25" hidden="1" customHeight="1" x14ac:dyDescent="0.2">
      <c r="D154" s="45" t="str">
        <f>CONCATENATE(kategorie[[#This Row],[rok]],"::",kategorie[[#This Row],[závod]],"::",kategorie[[#This Row],[m/ž]],"::",kategorie[[#This Row],[věk]])</f>
        <v>2009::běh starosty::M::22</v>
      </c>
      <c r="E154" s="34">
        <v>2009</v>
      </c>
      <c r="F154" s="37" t="s">
        <v>293</v>
      </c>
      <c r="G154" s="34" t="s">
        <v>278</v>
      </c>
      <c r="H154" s="34">
        <f>kategorie[[#This Row],[rok]]-kategorie[[#This Row],[věk]]</f>
        <v>1987</v>
      </c>
      <c r="I154" s="34">
        <v>22</v>
      </c>
      <c r="J154" s="46" t="s">
        <v>436</v>
      </c>
      <c r="K154" s="50">
        <v>4.8</v>
      </c>
      <c r="L154" s="241"/>
    </row>
    <row r="155" spans="4:12" ht="11.25" hidden="1" customHeight="1" x14ac:dyDescent="0.2">
      <c r="D155" s="45" t="str">
        <f>CONCATENATE(kategorie[[#This Row],[rok]],"::",kategorie[[#This Row],[závod]],"::",kategorie[[#This Row],[m/ž]],"::",kategorie[[#This Row],[věk]])</f>
        <v>2009::běh starosty::M::23</v>
      </c>
      <c r="E155" s="34">
        <v>2009</v>
      </c>
      <c r="F155" s="37" t="s">
        <v>293</v>
      </c>
      <c r="G155" s="34" t="s">
        <v>278</v>
      </c>
      <c r="H155" s="34">
        <f>kategorie[[#This Row],[rok]]-kategorie[[#This Row],[věk]]</f>
        <v>1986</v>
      </c>
      <c r="I155" s="34">
        <v>23</v>
      </c>
      <c r="J155" s="46" t="s">
        <v>436</v>
      </c>
      <c r="K155" s="50">
        <v>4.8</v>
      </c>
      <c r="L155" s="241"/>
    </row>
    <row r="156" spans="4:12" ht="11.25" hidden="1" customHeight="1" x14ac:dyDescent="0.2">
      <c r="D156" s="45" t="str">
        <f>CONCATENATE(kategorie[[#This Row],[rok]],"::",kategorie[[#This Row],[závod]],"::",kategorie[[#This Row],[m/ž]],"::",kategorie[[#This Row],[věk]])</f>
        <v>2009::běh starosty::M::24</v>
      </c>
      <c r="E156" s="34">
        <v>2009</v>
      </c>
      <c r="F156" s="37" t="s">
        <v>293</v>
      </c>
      <c r="G156" s="34" t="s">
        <v>278</v>
      </c>
      <c r="H156" s="34">
        <f>kategorie[[#This Row],[rok]]-kategorie[[#This Row],[věk]]</f>
        <v>1985</v>
      </c>
      <c r="I156" s="34">
        <v>24</v>
      </c>
      <c r="J156" s="46" t="s">
        <v>436</v>
      </c>
      <c r="K156" s="50">
        <v>4.8</v>
      </c>
      <c r="L156" s="241"/>
    </row>
    <row r="157" spans="4:12" ht="11.25" hidden="1" customHeight="1" x14ac:dyDescent="0.2">
      <c r="D157" s="45" t="str">
        <f>CONCATENATE(kategorie[[#This Row],[rok]],"::",kategorie[[#This Row],[závod]],"::",kategorie[[#This Row],[m/ž]],"::",kategorie[[#This Row],[věk]])</f>
        <v>2009::běh starosty::M::25</v>
      </c>
      <c r="E157" s="34">
        <v>2009</v>
      </c>
      <c r="F157" s="37" t="s">
        <v>293</v>
      </c>
      <c r="G157" s="34" t="s">
        <v>278</v>
      </c>
      <c r="H157" s="34">
        <f>kategorie[[#This Row],[rok]]-kategorie[[#This Row],[věk]]</f>
        <v>1984</v>
      </c>
      <c r="I157" s="34">
        <v>25</v>
      </c>
      <c r="J157" s="46" t="s">
        <v>436</v>
      </c>
      <c r="K157" s="50">
        <v>4.8</v>
      </c>
      <c r="L157" s="241"/>
    </row>
    <row r="158" spans="4:12" ht="11.25" hidden="1" customHeight="1" x14ac:dyDescent="0.2">
      <c r="D158" s="45" t="str">
        <f>CONCATENATE(kategorie[[#This Row],[rok]],"::",kategorie[[#This Row],[závod]],"::",kategorie[[#This Row],[m/ž]],"::",kategorie[[#This Row],[věk]])</f>
        <v>2009::běh starosty::M::26</v>
      </c>
      <c r="E158" s="34">
        <v>2009</v>
      </c>
      <c r="F158" s="37" t="s">
        <v>293</v>
      </c>
      <c r="G158" s="34" t="s">
        <v>278</v>
      </c>
      <c r="H158" s="34">
        <f>kategorie[[#This Row],[rok]]-kategorie[[#This Row],[věk]]</f>
        <v>1983</v>
      </c>
      <c r="I158" s="34">
        <v>26</v>
      </c>
      <c r="J158" s="46" t="s">
        <v>436</v>
      </c>
      <c r="K158" s="50">
        <v>4.8</v>
      </c>
      <c r="L158" s="241"/>
    </row>
    <row r="159" spans="4:12" ht="11.25" hidden="1" customHeight="1" x14ac:dyDescent="0.2">
      <c r="D159" s="45" t="str">
        <f>CONCATENATE(kategorie[[#This Row],[rok]],"::",kategorie[[#This Row],[závod]],"::",kategorie[[#This Row],[m/ž]],"::",kategorie[[#This Row],[věk]])</f>
        <v>2009::běh starosty::M::27</v>
      </c>
      <c r="E159" s="34">
        <v>2009</v>
      </c>
      <c r="F159" s="37" t="s">
        <v>293</v>
      </c>
      <c r="G159" s="34" t="s">
        <v>278</v>
      </c>
      <c r="H159" s="34">
        <f>kategorie[[#This Row],[rok]]-kategorie[[#This Row],[věk]]</f>
        <v>1982</v>
      </c>
      <c r="I159" s="34">
        <v>27</v>
      </c>
      <c r="J159" s="46" t="s">
        <v>436</v>
      </c>
      <c r="K159" s="50">
        <v>4.8</v>
      </c>
      <c r="L159" s="241"/>
    </row>
    <row r="160" spans="4:12" ht="11.25" hidden="1" customHeight="1" x14ac:dyDescent="0.2">
      <c r="D160" s="45" t="str">
        <f>CONCATENATE(kategorie[[#This Row],[rok]],"::",kategorie[[#This Row],[závod]],"::",kategorie[[#This Row],[m/ž]],"::",kategorie[[#This Row],[věk]])</f>
        <v>2009::běh starosty::M::28</v>
      </c>
      <c r="E160" s="34">
        <v>2009</v>
      </c>
      <c r="F160" s="37" t="s">
        <v>293</v>
      </c>
      <c r="G160" s="34" t="s">
        <v>278</v>
      </c>
      <c r="H160" s="34">
        <f>kategorie[[#This Row],[rok]]-kategorie[[#This Row],[věk]]</f>
        <v>1981</v>
      </c>
      <c r="I160" s="34">
        <v>28</v>
      </c>
      <c r="J160" s="46" t="s">
        <v>436</v>
      </c>
      <c r="K160" s="50">
        <v>4.8</v>
      </c>
      <c r="L160" s="241"/>
    </row>
    <row r="161" spans="4:12" ht="11.25" hidden="1" customHeight="1" x14ac:dyDescent="0.2">
      <c r="D161" s="45" t="str">
        <f>CONCATENATE(kategorie[[#This Row],[rok]],"::",kategorie[[#This Row],[závod]],"::",kategorie[[#This Row],[m/ž]],"::",kategorie[[#This Row],[věk]])</f>
        <v>2009::běh starosty::M::29</v>
      </c>
      <c r="E161" s="34">
        <v>2009</v>
      </c>
      <c r="F161" s="37" t="s">
        <v>293</v>
      </c>
      <c r="G161" s="34" t="s">
        <v>278</v>
      </c>
      <c r="H161" s="34">
        <f>kategorie[[#This Row],[rok]]-kategorie[[#This Row],[věk]]</f>
        <v>1980</v>
      </c>
      <c r="I161" s="34">
        <v>29</v>
      </c>
      <c r="J161" s="46" t="s">
        <v>436</v>
      </c>
      <c r="K161" s="50">
        <v>4.8</v>
      </c>
      <c r="L161" s="241"/>
    </row>
    <row r="162" spans="4:12" ht="11.25" hidden="1" customHeight="1" x14ac:dyDescent="0.2">
      <c r="D162" s="45" t="str">
        <f>CONCATENATE(kategorie[[#This Row],[rok]],"::",kategorie[[#This Row],[závod]],"::",kategorie[[#This Row],[m/ž]],"::",kategorie[[#This Row],[věk]])</f>
        <v>2009::běh starosty::M::30</v>
      </c>
      <c r="E162" s="34">
        <v>2009</v>
      </c>
      <c r="F162" s="37" t="s">
        <v>293</v>
      </c>
      <c r="G162" s="34" t="s">
        <v>278</v>
      </c>
      <c r="H162" s="34">
        <f>kategorie[[#This Row],[rok]]-kategorie[[#This Row],[věk]]</f>
        <v>1979</v>
      </c>
      <c r="I162" s="34">
        <v>30</v>
      </c>
      <c r="J162" s="46" t="s">
        <v>436</v>
      </c>
      <c r="K162" s="50">
        <v>4.8</v>
      </c>
      <c r="L162" s="241"/>
    </row>
    <row r="163" spans="4:12" ht="11.25" hidden="1" customHeight="1" x14ac:dyDescent="0.2">
      <c r="D163" s="45" t="str">
        <f>CONCATENATE(kategorie[[#This Row],[rok]],"::",kategorie[[#This Row],[závod]],"::",kategorie[[#This Row],[m/ž]],"::",kategorie[[#This Row],[věk]])</f>
        <v>2009::běh starosty::M::31</v>
      </c>
      <c r="E163" s="34">
        <v>2009</v>
      </c>
      <c r="F163" s="37" t="s">
        <v>293</v>
      </c>
      <c r="G163" s="34" t="s">
        <v>278</v>
      </c>
      <c r="H163" s="34">
        <f>kategorie[[#This Row],[rok]]-kategorie[[#This Row],[věk]]</f>
        <v>1978</v>
      </c>
      <c r="I163" s="34">
        <v>31</v>
      </c>
      <c r="J163" s="46" t="s">
        <v>436</v>
      </c>
      <c r="K163" s="50">
        <v>4.8</v>
      </c>
      <c r="L163" s="241"/>
    </row>
    <row r="164" spans="4:12" ht="11.25" hidden="1" customHeight="1" x14ac:dyDescent="0.2">
      <c r="D164" s="45" t="str">
        <f>CONCATENATE(kategorie[[#This Row],[rok]],"::",kategorie[[#This Row],[závod]],"::",kategorie[[#This Row],[m/ž]],"::",kategorie[[#This Row],[věk]])</f>
        <v>2009::běh starosty::M::32</v>
      </c>
      <c r="E164" s="34">
        <v>2009</v>
      </c>
      <c r="F164" s="37" t="s">
        <v>293</v>
      </c>
      <c r="G164" s="34" t="s">
        <v>278</v>
      </c>
      <c r="H164" s="34">
        <f>kategorie[[#This Row],[rok]]-kategorie[[#This Row],[věk]]</f>
        <v>1977</v>
      </c>
      <c r="I164" s="34">
        <v>32</v>
      </c>
      <c r="J164" s="46" t="s">
        <v>436</v>
      </c>
      <c r="K164" s="50">
        <v>4.8</v>
      </c>
      <c r="L164" s="241"/>
    </row>
    <row r="165" spans="4:12" ht="11.25" hidden="1" customHeight="1" x14ac:dyDescent="0.2">
      <c r="D165" s="45" t="str">
        <f>CONCATENATE(kategorie[[#This Row],[rok]],"::",kategorie[[#This Row],[závod]],"::",kategorie[[#This Row],[m/ž]],"::",kategorie[[#This Row],[věk]])</f>
        <v>2009::běh starosty::M::33</v>
      </c>
      <c r="E165" s="34">
        <v>2009</v>
      </c>
      <c r="F165" s="37" t="s">
        <v>293</v>
      </c>
      <c r="G165" s="34" t="s">
        <v>278</v>
      </c>
      <c r="H165" s="34">
        <f>kategorie[[#This Row],[rok]]-kategorie[[#This Row],[věk]]</f>
        <v>1976</v>
      </c>
      <c r="I165" s="34">
        <v>33</v>
      </c>
      <c r="J165" s="46" t="s">
        <v>436</v>
      </c>
      <c r="K165" s="50">
        <v>4.8</v>
      </c>
      <c r="L165" s="241"/>
    </row>
    <row r="166" spans="4:12" ht="11.25" hidden="1" customHeight="1" x14ac:dyDescent="0.2">
      <c r="D166" s="45" t="str">
        <f>CONCATENATE(kategorie[[#This Row],[rok]],"::",kategorie[[#This Row],[závod]],"::",kategorie[[#This Row],[m/ž]],"::",kategorie[[#This Row],[věk]])</f>
        <v>2009::běh starosty::M::34</v>
      </c>
      <c r="E166" s="34">
        <v>2009</v>
      </c>
      <c r="F166" s="37" t="s">
        <v>293</v>
      </c>
      <c r="G166" s="34" t="s">
        <v>278</v>
      </c>
      <c r="H166" s="34">
        <f>kategorie[[#This Row],[rok]]-kategorie[[#This Row],[věk]]</f>
        <v>1975</v>
      </c>
      <c r="I166" s="34">
        <v>34</v>
      </c>
      <c r="J166" s="46" t="s">
        <v>436</v>
      </c>
      <c r="K166" s="50">
        <v>4.8</v>
      </c>
      <c r="L166" s="241"/>
    </row>
    <row r="167" spans="4:12" ht="11.25" hidden="1" customHeight="1" x14ac:dyDescent="0.2">
      <c r="D167" s="45" t="str">
        <f>CONCATENATE(kategorie[[#This Row],[rok]],"::",kategorie[[#This Row],[závod]],"::",kategorie[[#This Row],[m/ž]],"::",kategorie[[#This Row],[věk]])</f>
        <v>2009::běh starosty::M::35</v>
      </c>
      <c r="E167" s="34">
        <v>2009</v>
      </c>
      <c r="F167" s="37" t="s">
        <v>293</v>
      </c>
      <c r="G167" s="34" t="s">
        <v>278</v>
      </c>
      <c r="H167" s="34">
        <f>kategorie[[#This Row],[rok]]-kategorie[[#This Row],[věk]]</f>
        <v>1974</v>
      </c>
      <c r="I167" s="34">
        <v>35</v>
      </c>
      <c r="J167" s="46" t="s">
        <v>436</v>
      </c>
      <c r="K167" s="50">
        <v>4.8</v>
      </c>
      <c r="L167" s="241"/>
    </row>
    <row r="168" spans="4:12" ht="11.25" hidden="1" customHeight="1" x14ac:dyDescent="0.2">
      <c r="D168" s="45" t="str">
        <f>CONCATENATE(kategorie[[#This Row],[rok]],"::",kategorie[[#This Row],[závod]],"::",kategorie[[#This Row],[m/ž]],"::",kategorie[[#This Row],[věk]])</f>
        <v>2009::běh starosty::M::36</v>
      </c>
      <c r="E168" s="34">
        <v>2009</v>
      </c>
      <c r="F168" s="37" t="s">
        <v>293</v>
      </c>
      <c r="G168" s="34" t="s">
        <v>278</v>
      </c>
      <c r="H168" s="34">
        <f>kategorie[[#This Row],[rok]]-kategorie[[#This Row],[věk]]</f>
        <v>1973</v>
      </c>
      <c r="I168" s="34">
        <v>36</v>
      </c>
      <c r="J168" s="46" t="s">
        <v>436</v>
      </c>
      <c r="K168" s="50">
        <v>4.8</v>
      </c>
      <c r="L168" s="241"/>
    </row>
    <row r="169" spans="4:12" ht="11.25" hidden="1" customHeight="1" x14ac:dyDescent="0.2">
      <c r="D169" s="45" t="str">
        <f>CONCATENATE(kategorie[[#This Row],[rok]],"::",kategorie[[#This Row],[závod]],"::",kategorie[[#This Row],[m/ž]],"::",kategorie[[#This Row],[věk]])</f>
        <v>2009::běh starosty::M::37</v>
      </c>
      <c r="E169" s="34">
        <v>2009</v>
      </c>
      <c r="F169" s="37" t="s">
        <v>293</v>
      </c>
      <c r="G169" s="34" t="s">
        <v>278</v>
      </c>
      <c r="H169" s="34">
        <f>kategorie[[#This Row],[rok]]-kategorie[[#This Row],[věk]]</f>
        <v>1972</v>
      </c>
      <c r="I169" s="34">
        <v>37</v>
      </c>
      <c r="J169" s="46" t="s">
        <v>436</v>
      </c>
      <c r="K169" s="50">
        <v>4.8</v>
      </c>
      <c r="L169" s="241"/>
    </row>
    <row r="170" spans="4:12" ht="11.25" hidden="1" customHeight="1" x14ac:dyDescent="0.2">
      <c r="D170" s="45" t="str">
        <f>CONCATENATE(kategorie[[#This Row],[rok]],"::",kategorie[[#This Row],[závod]],"::",kategorie[[#This Row],[m/ž]],"::",kategorie[[#This Row],[věk]])</f>
        <v>2009::běh starosty::M::38</v>
      </c>
      <c r="E170" s="34">
        <v>2009</v>
      </c>
      <c r="F170" s="37" t="s">
        <v>293</v>
      </c>
      <c r="G170" s="34" t="s">
        <v>278</v>
      </c>
      <c r="H170" s="34">
        <f>kategorie[[#This Row],[rok]]-kategorie[[#This Row],[věk]]</f>
        <v>1971</v>
      </c>
      <c r="I170" s="34">
        <v>38</v>
      </c>
      <c r="J170" s="46" t="s">
        <v>436</v>
      </c>
      <c r="K170" s="50">
        <v>4.8</v>
      </c>
      <c r="L170" s="241"/>
    </row>
    <row r="171" spans="4:12" ht="11.25" hidden="1" customHeight="1" x14ac:dyDescent="0.2">
      <c r="D171" s="45" t="str">
        <f>CONCATENATE(kategorie[[#This Row],[rok]],"::",kategorie[[#This Row],[závod]],"::",kategorie[[#This Row],[m/ž]],"::",kategorie[[#This Row],[věk]])</f>
        <v>2009::běh starosty::M::39</v>
      </c>
      <c r="E171" s="34">
        <v>2009</v>
      </c>
      <c r="F171" s="37" t="s">
        <v>293</v>
      </c>
      <c r="G171" s="34" t="s">
        <v>278</v>
      </c>
      <c r="H171" s="34">
        <f>kategorie[[#This Row],[rok]]-kategorie[[#This Row],[věk]]</f>
        <v>1970</v>
      </c>
      <c r="I171" s="34">
        <v>39</v>
      </c>
      <c r="J171" s="46" t="s">
        <v>436</v>
      </c>
      <c r="K171" s="50">
        <v>4.8</v>
      </c>
      <c r="L171" s="241"/>
    </row>
    <row r="172" spans="4:12" ht="11.25" hidden="1" customHeight="1" x14ac:dyDescent="0.2">
      <c r="D172" s="45" t="str">
        <f>CONCATENATE(kategorie[[#This Row],[rok]],"::",kategorie[[#This Row],[závod]],"::",kategorie[[#This Row],[m/ž]],"::",kategorie[[#This Row],[věk]])</f>
        <v>2009::běh starosty::M::40</v>
      </c>
      <c r="E172" s="34">
        <v>2009</v>
      </c>
      <c r="F172" s="37" t="s">
        <v>293</v>
      </c>
      <c r="G172" s="34" t="s">
        <v>278</v>
      </c>
      <c r="H172" s="34">
        <f>kategorie[[#This Row],[rok]]-kategorie[[#This Row],[věk]]</f>
        <v>1969</v>
      </c>
      <c r="I172" s="34">
        <v>40</v>
      </c>
      <c r="J172" s="46" t="s">
        <v>436</v>
      </c>
      <c r="K172" s="50">
        <v>4.8</v>
      </c>
      <c r="L172" s="241"/>
    </row>
    <row r="173" spans="4:12" ht="11.25" hidden="1" customHeight="1" x14ac:dyDescent="0.2">
      <c r="D173" s="45" t="str">
        <f>CONCATENATE(kategorie[[#This Row],[rok]],"::",kategorie[[#This Row],[závod]],"::",kategorie[[#This Row],[m/ž]],"::",kategorie[[#This Row],[věk]])</f>
        <v>2009::běh starosty::M::41</v>
      </c>
      <c r="E173" s="34">
        <v>2009</v>
      </c>
      <c r="F173" s="37" t="s">
        <v>293</v>
      </c>
      <c r="G173" s="34" t="s">
        <v>278</v>
      </c>
      <c r="H173" s="34">
        <f>kategorie[[#This Row],[rok]]-kategorie[[#This Row],[věk]]</f>
        <v>1968</v>
      </c>
      <c r="I173" s="34">
        <v>41</v>
      </c>
      <c r="J173" s="46" t="s">
        <v>436</v>
      </c>
      <c r="K173" s="50">
        <v>4.8</v>
      </c>
      <c r="L173" s="241"/>
    </row>
    <row r="174" spans="4:12" ht="11.25" hidden="1" customHeight="1" x14ac:dyDescent="0.2">
      <c r="D174" s="45" t="str">
        <f>CONCATENATE(kategorie[[#This Row],[rok]],"::",kategorie[[#This Row],[závod]],"::",kategorie[[#This Row],[m/ž]],"::",kategorie[[#This Row],[věk]])</f>
        <v>2009::běh starosty::M::42</v>
      </c>
      <c r="E174" s="34">
        <v>2009</v>
      </c>
      <c r="F174" s="37" t="s">
        <v>293</v>
      </c>
      <c r="G174" s="34" t="s">
        <v>278</v>
      </c>
      <c r="H174" s="34">
        <f>kategorie[[#This Row],[rok]]-kategorie[[#This Row],[věk]]</f>
        <v>1967</v>
      </c>
      <c r="I174" s="34">
        <v>42</v>
      </c>
      <c r="J174" s="46" t="s">
        <v>436</v>
      </c>
      <c r="K174" s="50">
        <v>4.8</v>
      </c>
      <c r="L174" s="241"/>
    </row>
    <row r="175" spans="4:12" ht="11.25" hidden="1" customHeight="1" x14ac:dyDescent="0.2">
      <c r="D175" s="45" t="str">
        <f>CONCATENATE(kategorie[[#This Row],[rok]],"::",kategorie[[#This Row],[závod]],"::",kategorie[[#This Row],[m/ž]],"::",kategorie[[#This Row],[věk]])</f>
        <v>2009::běh starosty::M::43</v>
      </c>
      <c r="E175" s="34">
        <v>2009</v>
      </c>
      <c r="F175" s="37" t="s">
        <v>293</v>
      </c>
      <c r="G175" s="34" t="s">
        <v>278</v>
      </c>
      <c r="H175" s="34">
        <f>kategorie[[#This Row],[rok]]-kategorie[[#This Row],[věk]]</f>
        <v>1966</v>
      </c>
      <c r="I175" s="34">
        <v>43</v>
      </c>
      <c r="J175" s="46" t="s">
        <v>436</v>
      </c>
      <c r="K175" s="50">
        <v>4.8</v>
      </c>
      <c r="L175" s="241"/>
    </row>
    <row r="176" spans="4:12" ht="11.25" hidden="1" customHeight="1" x14ac:dyDescent="0.2">
      <c r="D176" s="45" t="str">
        <f>CONCATENATE(kategorie[[#This Row],[rok]],"::",kategorie[[#This Row],[závod]],"::",kategorie[[#This Row],[m/ž]],"::",kategorie[[#This Row],[věk]])</f>
        <v>2009::běh starosty::M::44</v>
      </c>
      <c r="E176" s="34">
        <v>2009</v>
      </c>
      <c r="F176" s="37" t="s">
        <v>293</v>
      </c>
      <c r="G176" s="34" t="s">
        <v>278</v>
      </c>
      <c r="H176" s="34">
        <f>kategorie[[#This Row],[rok]]-kategorie[[#This Row],[věk]]</f>
        <v>1965</v>
      </c>
      <c r="I176" s="34">
        <v>44</v>
      </c>
      <c r="J176" s="46" t="s">
        <v>436</v>
      </c>
      <c r="K176" s="50">
        <v>4.8</v>
      </c>
      <c r="L176" s="241"/>
    </row>
    <row r="177" spans="4:12" ht="11.25" hidden="1" customHeight="1" x14ac:dyDescent="0.2">
      <c r="D177" s="45" t="str">
        <f>CONCATENATE(kategorie[[#This Row],[rok]],"::",kategorie[[#This Row],[závod]],"::",kategorie[[#This Row],[m/ž]],"::",kategorie[[#This Row],[věk]])</f>
        <v>2009::běh starosty::M::45</v>
      </c>
      <c r="E177" s="34">
        <v>2009</v>
      </c>
      <c r="F177" s="37" t="s">
        <v>293</v>
      </c>
      <c r="G177" s="34" t="s">
        <v>278</v>
      </c>
      <c r="H177" s="34">
        <f>kategorie[[#This Row],[rok]]-kategorie[[#This Row],[věk]]</f>
        <v>1964</v>
      </c>
      <c r="I177" s="34">
        <v>45</v>
      </c>
      <c r="J177" s="46" t="s">
        <v>436</v>
      </c>
      <c r="K177" s="50">
        <v>4.8</v>
      </c>
      <c r="L177" s="241"/>
    </row>
    <row r="178" spans="4:12" ht="11.25" hidden="1" customHeight="1" x14ac:dyDescent="0.2">
      <c r="D178" s="45" t="str">
        <f>CONCATENATE(kategorie[[#This Row],[rok]],"::",kategorie[[#This Row],[závod]],"::",kategorie[[#This Row],[m/ž]],"::",kategorie[[#This Row],[věk]])</f>
        <v>2009::běh starosty::M::46</v>
      </c>
      <c r="E178" s="34">
        <v>2009</v>
      </c>
      <c r="F178" s="37" t="s">
        <v>293</v>
      </c>
      <c r="G178" s="34" t="s">
        <v>278</v>
      </c>
      <c r="H178" s="34">
        <f>kategorie[[#This Row],[rok]]-kategorie[[#This Row],[věk]]</f>
        <v>1963</v>
      </c>
      <c r="I178" s="34">
        <v>46</v>
      </c>
      <c r="J178" s="46" t="s">
        <v>436</v>
      </c>
      <c r="K178" s="50">
        <v>4.8</v>
      </c>
      <c r="L178" s="241"/>
    </row>
    <row r="179" spans="4:12" ht="11.25" hidden="1" customHeight="1" x14ac:dyDescent="0.2">
      <c r="D179" s="45" t="str">
        <f>CONCATENATE(kategorie[[#This Row],[rok]],"::",kategorie[[#This Row],[závod]],"::",kategorie[[#This Row],[m/ž]],"::",kategorie[[#This Row],[věk]])</f>
        <v>2009::běh starosty::M::47</v>
      </c>
      <c r="E179" s="34">
        <v>2009</v>
      </c>
      <c r="F179" s="37" t="s">
        <v>293</v>
      </c>
      <c r="G179" s="34" t="s">
        <v>278</v>
      </c>
      <c r="H179" s="34">
        <f>kategorie[[#This Row],[rok]]-kategorie[[#This Row],[věk]]</f>
        <v>1962</v>
      </c>
      <c r="I179" s="34">
        <v>47</v>
      </c>
      <c r="J179" s="46" t="s">
        <v>436</v>
      </c>
      <c r="K179" s="50">
        <v>4.8</v>
      </c>
      <c r="L179" s="241"/>
    </row>
    <row r="180" spans="4:12" ht="11.25" hidden="1" customHeight="1" x14ac:dyDescent="0.2">
      <c r="D180" s="45" t="str">
        <f>CONCATENATE(kategorie[[#This Row],[rok]],"::",kategorie[[#This Row],[závod]],"::",kategorie[[#This Row],[m/ž]],"::",kategorie[[#This Row],[věk]])</f>
        <v>2009::běh starosty::M::48</v>
      </c>
      <c r="E180" s="34">
        <v>2009</v>
      </c>
      <c r="F180" s="37" t="s">
        <v>293</v>
      </c>
      <c r="G180" s="34" t="s">
        <v>278</v>
      </c>
      <c r="H180" s="34">
        <f>kategorie[[#This Row],[rok]]-kategorie[[#This Row],[věk]]</f>
        <v>1961</v>
      </c>
      <c r="I180" s="34">
        <v>48</v>
      </c>
      <c r="J180" s="46" t="s">
        <v>436</v>
      </c>
      <c r="K180" s="50">
        <v>4.8</v>
      </c>
      <c r="L180" s="241"/>
    </row>
    <row r="181" spans="4:12" ht="11.25" hidden="1" customHeight="1" x14ac:dyDescent="0.2">
      <c r="D181" s="45" t="str">
        <f>CONCATENATE(kategorie[[#This Row],[rok]],"::",kategorie[[#This Row],[závod]],"::",kategorie[[#This Row],[m/ž]],"::",kategorie[[#This Row],[věk]])</f>
        <v>2009::běh starosty::M::49</v>
      </c>
      <c r="E181" s="34">
        <v>2009</v>
      </c>
      <c r="F181" s="37" t="s">
        <v>293</v>
      </c>
      <c r="G181" s="34" t="s">
        <v>278</v>
      </c>
      <c r="H181" s="34">
        <f>kategorie[[#This Row],[rok]]-kategorie[[#This Row],[věk]]</f>
        <v>1960</v>
      </c>
      <c r="I181" s="34">
        <v>49</v>
      </c>
      <c r="J181" s="46" t="s">
        <v>436</v>
      </c>
      <c r="K181" s="50">
        <v>4.8</v>
      </c>
      <c r="L181" s="241"/>
    </row>
    <row r="182" spans="4:12" ht="11.25" hidden="1" customHeight="1" x14ac:dyDescent="0.2">
      <c r="D182" s="45" t="str">
        <f>CONCATENATE(kategorie[[#This Row],[rok]],"::",kategorie[[#This Row],[závod]],"::",kategorie[[#This Row],[m/ž]],"::",kategorie[[#This Row],[věk]])</f>
        <v>2009::běh starosty::M::50</v>
      </c>
      <c r="E182" s="34">
        <v>2009</v>
      </c>
      <c r="F182" s="37" t="s">
        <v>293</v>
      </c>
      <c r="G182" s="34" t="s">
        <v>278</v>
      </c>
      <c r="H182" s="34">
        <f>kategorie[[#This Row],[rok]]-kategorie[[#This Row],[věk]]</f>
        <v>1959</v>
      </c>
      <c r="I182" s="34">
        <v>50</v>
      </c>
      <c r="J182" s="46" t="s">
        <v>436</v>
      </c>
      <c r="K182" s="50">
        <v>4.8</v>
      </c>
      <c r="L182" s="241"/>
    </row>
    <row r="183" spans="4:12" ht="11.25" hidden="1" customHeight="1" x14ac:dyDescent="0.2">
      <c r="D183" s="45" t="str">
        <f>CONCATENATE(kategorie[[#This Row],[rok]],"::",kategorie[[#This Row],[závod]],"::",kategorie[[#This Row],[m/ž]],"::",kategorie[[#This Row],[věk]])</f>
        <v>2009::běh starosty::M::51</v>
      </c>
      <c r="E183" s="34">
        <v>2009</v>
      </c>
      <c r="F183" s="37" t="s">
        <v>293</v>
      </c>
      <c r="G183" s="34" t="s">
        <v>278</v>
      </c>
      <c r="H183" s="34">
        <f>kategorie[[#This Row],[rok]]-kategorie[[#This Row],[věk]]</f>
        <v>1958</v>
      </c>
      <c r="I183" s="34">
        <v>51</v>
      </c>
      <c r="J183" s="46" t="s">
        <v>436</v>
      </c>
      <c r="K183" s="50">
        <v>4.8</v>
      </c>
      <c r="L183" s="241"/>
    </row>
    <row r="184" spans="4:12" ht="11.25" hidden="1" customHeight="1" x14ac:dyDescent="0.2">
      <c r="D184" s="45" t="str">
        <f>CONCATENATE(kategorie[[#This Row],[rok]],"::",kategorie[[#This Row],[závod]],"::",kategorie[[#This Row],[m/ž]],"::",kategorie[[#This Row],[věk]])</f>
        <v>2009::běh starosty::M::52</v>
      </c>
      <c r="E184" s="34">
        <v>2009</v>
      </c>
      <c r="F184" s="37" t="s">
        <v>293</v>
      </c>
      <c r="G184" s="34" t="s">
        <v>278</v>
      </c>
      <c r="H184" s="34">
        <f>kategorie[[#This Row],[rok]]-kategorie[[#This Row],[věk]]</f>
        <v>1957</v>
      </c>
      <c r="I184" s="34">
        <v>52</v>
      </c>
      <c r="J184" s="46" t="s">
        <v>436</v>
      </c>
      <c r="K184" s="50">
        <v>4.8</v>
      </c>
      <c r="L184" s="241"/>
    </row>
    <row r="185" spans="4:12" ht="11.25" hidden="1" customHeight="1" x14ac:dyDescent="0.2">
      <c r="D185" s="45" t="str">
        <f>CONCATENATE(kategorie[[#This Row],[rok]],"::",kategorie[[#This Row],[závod]],"::",kategorie[[#This Row],[m/ž]],"::",kategorie[[#This Row],[věk]])</f>
        <v>2009::běh starosty::M::53</v>
      </c>
      <c r="E185" s="34">
        <v>2009</v>
      </c>
      <c r="F185" s="37" t="s">
        <v>293</v>
      </c>
      <c r="G185" s="34" t="s">
        <v>278</v>
      </c>
      <c r="H185" s="34">
        <f>kategorie[[#This Row],[rok]]-kategorie[[#This Row],[věk]]</f>
        <v>1956</v>
      </c>
      <c r="I185" s="34">
        <v>53</v>
      </c>
      <c r="J185" s="46" t="s">
        <v>436</v>
      </c>
      <c r="K185" s="50">
        <v>4.8</v>
      </c>
      <c r="L185" s="241"/>
    </row>
    <row r="186" spans="4:12" ht="11.25" hidden="1" customHeight="1" x14ac:dyDescent="0.2">
      <c r="D186" s="45" t="str">
        <f>CONCATENATE(kategorie[[#This Row],[rok]],"::",kategorie[[#This Row],[závod]],"::",kategorie[[#This Row],[m/ž]],"::",kategorie[[#This Row],[věk]])</f>
        <v>2009::běh starosty::M::54</v>
      </c>
      <c r="E186" s="34">
        <v>2009</v>
      </c>
      <c r="F186" s="37" t="s">
        <v>293</v>
      </c>
      <c r="G186" s="34" t="s">
        <v>278</v>
      </c>
      <c r="H186" s="34">
        <f>kategorie[[#This Row],[rok]]-kategorie[[#This Row],[věk]]</f>
        <v>1955</v>
      </c>
      <c r="I186" s="34">
        <v>54</v>
      </c>
      <c r="J186" s="46" t="s">
        <v>436</v>
      </c>
      <c r="K186" s="50">
        <v>4.8</v>
      </c>
      <c r="L186" s="241"/>
    </row>
    <row r="187" spans="4:12" ht="11.25" hidden="1" customHeight="1" x14ac:dyDescent="0.2">
      <c r="D187" s="45" t="str">
        <f>CONCATENATE(kategorie[[#This Row],[rok]],"::",kategorie[[#This Row],[závod]],"::",kategorie[[#This Row],[m/ž]],"::",kategorie[[#This Row],[věk]])</f>
        <v>2009::běh starosty::M::55</v>
      </c>
      <c r="E187" s="34">
        <v>2009</v>
      </c>
      <c r="F187" s="37" t="s">
        <v>293</v>
      </c>
      <c r="G187" s="34" t="s">
        <v>278</v>
      </c>
      <c r="H187" s="34">
        <f>kategorie[[#This Row],[rok]]-kategorie[[#This Row],[věk]]</f>
        <v>1954</v>
      </c>
      <c r="I187" s="34">
        <v>55</v>
      </c>
      <c r="J187" s="46" t="s">
        <v>436</v>
      </c>
      <c r="K187" s="50">
        <v>4.8</v>
      </c>
      <c r="L187" s="241"/>
    </row>
    <row r="188" spans="4:12" ht="11.25" hidden="1" customHeight="1" x14ac:dyDescent="0.2">
      <c r="D188" s="45" t="str">
        <f>CONCATENATE(kategorie[[#This Row],[rok]],"::",kategorie[[#This Row],[závod]],"::",kategorie[[#This Row],[m/ž]],"::",kategorie[[#This Row],[věk]])</f>
        <v>2009::běh starosty::M::56</v>
      </c>
      <c r="E188" s="34">
        <v>2009</v>
      </c>
      <c r="F188" s="37" t="s">
        <v>293</v>
      </c>
      <c r="G188" s="34" t="s">
        <v>278</v>
      </c>
      <c r="H188" s="34">
        <f>kategorie[[#This Row],[rok]]-kategorie[[#This Row],[věk]]</f>
        <v>1953</v>
      </c>
      <c r="I188" s="34">
        <v>56</v>
      </c>
      <c r="J188" s="46" t="s">
        <v>436</v>
      </c>
      <c r="K188" s="50">
        <v>4.8</v>
      </c>
      <c r="L188" s="241"/>
    </row>
    <row r="189" spans="4:12" ht="11.25" hidden="1" customHeight="1" x14ac:dyDescent="0.2">
      <c r="D189" s="45" t="str">
        <f>CONCATENATE(kategorie[[#This Row],[rok]],"::",kategorie[[#This Row],[závod]],"::",kategorie[[#This Row],[m/ž]],"::",kategorie[[#This Row],[věk]])</f>
        <v>2009::běh starosty::M::57</v>
      </c>
      <c r="E189" s="34">
        <v>2009</v>
      </c>
      <c r="F189" s="37" t="s">
        <v>293</v>
      </c>
      <c r="G189" s="34" t="s">
        <v>278</v>
      </c>
      <c r="H189" s="34">
        <f>kategorie[[#This Row],[rok]]-kategorie[[#This Row],[věk]]</f>
        <v>1952</v>
      </c>
      <c r="I189" s="34">
        <v>57</v>
      </c>
      <c r="J189" s="46" t="s">
        <v>436</v>
      </c>
      <c r="K189" s="50">
        <v>4.8</v>
      </c>
      <c r="L189" s="241"/>
    </row>
    <row r="190" spans="4:12" ht="11.25" hidden="1" customHeight="1" x14ac:dyDescent="0.2">
      <c r="D190" s="45" t="str">
        <f>CONCATENATE(kategorie[[#This Row],[rok]],"::",kategorie[[#This Row],[závod]],"::",kategorie[[#This Row],[m/ž]],"::",kategorie[[#This Row],[věk]])</f>
        <v>2009::běh starosty::M::58</v>
      </c>
      <c r="E190" s="34">
        <v>2009</v>
      </c>
      <c r="F190" s="37" t="s">
        <v>293</v>
      </c>
      <c r="G190" s="34" t="s">
        <v>278</v>
      </c>
      <c r="H190" s="34">
        <f>kategorie[[#This Row],[rok]]-kategorie[[#This Row],[věk]]</f>
        <v>1951</v>
      </c>
      <c r="I190" s="34">
        <v>58</v>
      </c>
      <c r="J190" s="46" t="s">
        <v>436</v>
      </c>
      <c r="K190" s="50">
        <v>4.8</v>
      </c>
      <c r="L190" s="241"/>
    </row>
    <row r="191" spans="4:12" ht="11.25" hidden="1" customHeight="1" x14ac:dyDescent="0.2">
      <c r="D191" s="45" t="str">
        <f>CONCATENATE(kategorie[[#This Row],[rok]],"::",kategorie[[#This Row],[závod]],"::",kategorie[[#This Row],[m/ž]],"::",kategorie[[#This Row],[věk]])</f>
        <v>2009::běh starosty::M::59</v>
      </c>
      <c r="E191" s="34">
        <v>2009</v>
      </c>
      <c r="F191" s="37" t="s">
        <v>293</v>
      </c>
      <c r="G191" s="34" t="s">
        <v>278</v>
      </c>
      <c r="H191" s="34">
        <f>kategorie[[#This Row],[rok]]-kategorie[[#This Row],[věk]]</f>
        <v>1950</v>
      </c>
      <c r="I191" s="34">
        <v>59</v>
      </c>
      <c r="J191" s="46" t="s">
        <v>436</v>
      </c>
      <c r="K191" s="50">
        <v>4.8</v>
      </c>
      <c r="L191" s="241"/>
    </row>
    <row r="192" spans="4:12" ht="11.25" hidden="1" customHeight="1" x14ac:dyDescent="0.2">
      <c r="D192" s="45" t="str">
        <f>CONCATENATE(kategorie[[#This Row],[rok]],"::",kategorie[[#This Row],[závod]],"::",kategorie[[#This Row],[m/ž]],"::",kategorie[[#This Row],[věk]])</f>
        <v>2009::běh starosty::M::60</v>
      </c>
      <c r="E192" s="34">
        <v>2009</v>
      </c>
      <c r="F192" s="37" t="s">
        <v>293</v>
      </c>
      <c r="G192" s="34" t="s">
        <v>278</v>
      </c>
      <c r="H192" s="34">
        <f>kategorie[[#This Row],[rok]]-kategorie[[#This Row],[věk]]</f>
        <v>1949</v>
      </c>
      <c r="I192" s="34">
        <v>60</v>
      </c>
      <c r="J192" s="46" t="s">
        <v>436</v>
      </c>
      <c r="K192" s="50">
        <v>4.8</v>
      </c>
      <c r="L192" s="241"/>
    </row>
    <row r="193" spans="4:12" ht="11.25" hidden="1" customHeight="1" x14ac:dyDescent="0.2">
      <c r="D193" s="45" t="str">
        <f>CONCATENATE(kategorie[[#This Row],[rok]],"::",kategorie[[#This Row],[závod]],"::",kategorie[[#This Row],[m/ž]],"::",kategorie[[#This Row],[věk]])</f>
        <v>2009::běh starosty::M::61</v>
      </c>
      <c r="E193" s="34">
        <v>2009</v>
      </c>
      <c r="F193" s="37" t="s">
        <v>293</v>
      </c>
      <c r="G193" s="34" t="s">
        <v>278</v>
      </c>
      <c r="H193" s="34">
        <f>kategorie[[#This Row],[rok]]-kategorie[[#This Row],[věk]]</f>
        <v>1948</v>
      </c>
      <c r="I193" s="34">
        <v>61</v>
      </c>
      <c r="J193" s="46" t="s">
        <v>436</v>
      </c>
      <c r="K193" s="50">
        <v>4.8</v>
      </c>
      <c r="L193" s="241"/>
    </row>
    <row r="194" spans="4:12" ht="11.25" hidden="1" customHeight="1" x14ac:dyDescent="0.2">
      <c r="D194" s="45" t="str">
        <f>CONCATENATE(kategorie[[#This Row],[rok]],"::",kategorie[[#This Row],[závod]],"::",kategorie[[#This Row],[m/ž]],"::",kategorie[[#This Row],[věk]])</f>
        <v>2009::běh starosty::M::62</v>
      </c>
      <c r="E194" s="34">
        <v>2009</v>
      </c>
      <c r="F194" s="37" t="s">
        <v>293</v>
      </c>
      <c r="G194" s="34" t="s">
        <v>278</v>
      </c>
      <c r="H194" s="34">
        <f>kategorie[[#This Row],[rok]]-kategorie[[#This Row],[věk]]</f>
        <v>1947</v>
      </c>
      <c r="I194" s="34">
        <v>62</v>
      </c>
      <c r="J194" s="46" t="s">
        <v>436</v>
      </c>
      <c r="K194" s="50">
        <v>4.8</v>
      </c>
      <c r="L194" s="241"/>
    </row>
    <row r="195" spans="4:12" ht="11.25" hidden="1" customHeight="1" x14ac:dyDescent="0.2">
      <c r="D195" s="45" t="str">
        <f>CONCATENATE(kategorie[[#This Row],[rok]],"::",kategorie[[#This Row],[závod]],"::",kategorie[[#This Row],[m/ž]],"::",kategorie[[#This Row],[věk]])</f>
        <v>2009::běh starosty::M::63</v>
      </c>
      <c r="E195" s="34">
        <v>2009</v>
      </c>
      <c r="F195" s="37" t="s">
        <v>293</v>
      </c>
      <c r="G195" s="34" t="s">
        <v>278</v>
      </c>
      <c r="H195" s="34">
        <f>kategorie[[#This Row],[rok]]-kategorie[[#This Row],[věk]]</f>
        <v>1946</v>
      </c>
      <c r="I195" s="34">
        <v>63</v>
      </c>
      <c r="J195" s="46" t="s">
        <v>436</v>
      </c>
      <c r="K195" s="50">
        <v>4.8</v>
      </c>
      <c r="L195" s="241"/>
    </row>
    <row r="196" spans="4:12" ht="11.25" hidden="1" customHeight="1" x14ac:dyDescent="0.2">
      <c r="D196" s="45" t="str">
        <f>CONCATENATE(kategorie[[#This Row],[rok]],"::",kategorie[[#This Row],[závod]],"::",kategorie[[#This Row],[m/ž]],"::",kategorie[[#This Row],[věk]])</f>
        <v>2009::běh starosty::M::64</v>
      </c>
      <c r="E196" s="34">
        <v>2009</v>
      </c>
      <c r="F196" s="37" t="s">
        <v>293</v>
      </c>
      <c r="G196" s="34" t="s">
        <v>278</v>
      </c>
      <c r="H196" s="34">
        <f>kategorie[[#This Row],[rok]]-kategorie[[#This Row],[věk]]</f>
        <v>1945</v>
      </c>
      <c r="I196" s="34">
        <v>64</v>
      </c>
      <c r="J196" s="46" t="s">
        <v>436</v>
      </c>
      <c r="K196" s="50">
        <v>4.8</v>
      </c>
      <c r="L196" s="241"/>
    </row>
    <row r="197" spans="4:12" ht="11.25" hidden="1" customHeight="1" x14ac:dyDescent="0.2">
      <c r="D197" s="45" t="str">
        <f>CONCATENATE(kategorie[[#This Row],[rok]],"::",kategorie[[#This Row],[závod]],"::",kategorie[[#This Row],[m/ž]],"::",kategorie[[#This Row],[věk]])</f>
        <v>2009::běh starosty::M::65</v>
      </c>
      <c r="E197" s="34">
        <v>2009</v>
      </c>
      <c r="F197" s="37" t="s">
        <v>293</v>
      </c>
      <c r="G197" s="34" t="s">
        <v>278</v>
      </c>
      <c r="H197" s="34">
        <f>kategorie[[#This Row],[rok]]-kategorie[[#This Row],[věk]]</f>
        <v>1944</v>
      </c>
      <c r="I197" s="34">
        <v>65</v>
      </c>
      <c r="J197" s="46" t="s">
        <v>436</v>
      </c>
      <c r="K197" s="50">
        <v>4.8</v>
      </c>
      <c r="L197" s="241"/>
    </row>
    <row r="198" spans="4:12" ht="11.25" hidden="1" customHeight="1" x14ac:dyDescent="0.2">
      <c r="D198" s="45" t="str">
        <f>CONCATENATE(kategorie[[#This Row],[rok]],"::",kategorie[[#This Row],[závod]],"::",kategorie[[#This Row],[m/ž]],"::",kategorie[[#This Row],[věk]])</f>
        <v>2009::běh starosty::M::66</v>
      </c>
      <c r="E198" s="34">
        <v>2009</v>
      </c>
      <c r="F198" s="37" t="s">
        <v>293</v>
      </c>
      <c r="G198" s="34" t="s">
        <v>278</v>
      </c>
      <c r="H198" s="34">
        <f>kategorie[[#This Row],[rok]]-kategorie[[#This Row],[věk]]</f>
        <v>1943</v>
      </c>
      <c r="I198" s="34">
        <v>66</v>
      </c>
      <c r="J198" s="46" t="s">
        <v>436</v>
      </c>
      <c r="K198" s="50">
        <v>4.8</v>
      </c>
      <c r="L198" s="241"/>
    </row>
    <row r="199" spans="4:12" ht="11.25" hidden="1" customHeight="1" x14ac:dyDescent="0.2">
      <c r="D199" s="45" t="str">
        <f>CONCATENATE(kategorie[[#This Row],[rok]],"::",kategorie[[#This Row],[závod]],"::",kategorie[[#This Row],[m/ž]],"::",kategorie[[#This Row],[věk]])</f>
        <v>2009::běh starosty::M::67</v>
      </c>
      <c r="E199" s="34">
        <v>2009</v>
      </c>
      <c r="F199" s="37" t="s">
        <v>293</v>
      </c>
      <c r="G199" s="34" t="s">
        <v>278</v>
      </c>
      <c r="H199" s="34">
        <f>kategorie[[#This Row],[rok]]-kategorie[[#This Row],[věk]]</f>
        <v>1942</v>
      </c>
      <c r="I199" s="34">
        <v>67</v>
      </c>
      <c r="J199" s="46" t="s">
        <v>436</v>
      </c>
      <c r="K199" s="50">
        <v>4.8</v>
      </c>
      <c r="L199" s="241"/>
    </row>
    <row r="200" spans="4:12" ht="11.25" hidden="1" customHeight="1" x14ac:dyDescent="0.2">
      <c r="D200" s="45" t="str">
        <f>CONCATENATE(kategorie[[#This Row],[rok]],"::",kategorie[[#This Row],[závod]],"::",kategorie[[#This Row],[m/ž]],"::",kategorie[[#This Row],[věk]])</f>
        <v>2009::běh starosty::M::68</v>
      </c>
      <c r="E200" s="34">
        <v>2009</v>
      </c>
      <c r="F200" s="37" t="s">
        <v>293</v>
      </c>
      <c r="G200" s="34" t="s">
        <v>278</v>
      </c>
      <c r="H200" s="34">
        <f>kategorie[[#This Row],[rok]]-kategorie[[#This Row],[věk]]</f>
        <v>1941</v>
      </c>
      <c r="I200" s="34">
        <v>68</v>
      </c>
      <c r="J200" s="46" t="s">
        <v>436</v>
      </c>
      <c r="K200" s="50">
        <v>4.8</v>
      </c>
      <c r="L200" s="241"/>
    </row>
    <row r="201" spans="4:12" ht="11.25" hidden="1" customHeight="1" x14ac:dyDescent="0.2">
      <c r="D201" s="45" t="str">
        <f>CONCATENATE(kategorie[[#This Row],[rok]],"::",kategorie[[#This Row],[závod]],"::",kategorie[[#This Row],[m/ž]],"::",kategorie[[#This Row],[věk]])</f>
        <v>2009::běh starosty::M::69</v>
      </c>
      <c r="E201" s="34">
        <v>2009</v>
      </c>
      <c r="F201" s="37" t="s">
        <v>293</v>
      </c>
      <c r="G201" s="34" t="s">
        <v>278</v>
      </c>
      <c r="H201" s="34">
        <f>kategorie[[#This Row],[rok]]-kategorie[[#This Row],[věk]]</f>
        <v>1940</v>
      </c>
      <c r="I201" s="34">
        <v>69</v>
      </c>
      <c r="J201" s="46" t="s">
        <v>436</v>
      </c>
      <c r="K201" s="50">
        <v>4.8</v>
      </c>
      <c r="L201" s="241"/>
    </row>
    <row r="202" spans="4:12" ht="11.25" hidden="1" customHeight="1" x14ac:dyDescent="0.2">
      <c r="D202" s="45" t="str">
        <f>CONCATENATE(kategorie[[#This Row],[rok]],"::",kategorie[[#This Row],[závod]],"::",kategorie[[#This Row],[m/ž]],"::",kategorie[[#This Row],[věk]])</f>
        <v>2009::běh starosty::M::70</v>
      </c>
      <c r="E202" s="34">
        <v>2009</v>
      </c>
      <c r="F202" s="37" t="s">
        <v>293</v>
      </c>
      <c r="G202" s="34" t="s">
        <v>278</v>
      </c>
      <c r="H202" s="34">
        <f>kategorie[[#This Row],[rok]]-kategorie[[#This Row],[věk]]</f>
        <v>1939</v>
      </c>
      <c r="I202" s="34">
        <v>70</v>
      </c>
      <c r="J202" s="46" t="s">
        <v>436</v>
      </c>
      <c r="K202" s="50">
        <v>4.8</v>
      </c>
      <c r="L202" s="241"/>
    </row>
    <row r="203" spans="4:12" ht="11.25" hidden="1" customHeight="1" x14ac:dyDescent="0.2">
      <c r="D203" s="45" t="str">
        <f>CONCATENATE(kategorie[[#This Row],[rok]],"::",kategorie[[#This Row],[závod]],"::",kategorie[[#This Row],[m/ž]],"::",kategorie[[#This Row],[věk]])</f>
        <v>2009::běh starosty::M::71</v>
      </c>
      <c r="E203" s="34">
        <v>2009</v>
      </c>
      <c r="F203" s="37" t="s">
        <v>293</v>
      </c>
      <c r="G203" s="34" t="s">
        <v>278</v>
      </c>
      <c r="H203" s="34">
        <f>kategorie[[#This Row],[rok]]-kategorie[[#This Row],[věk]]</f>
        <v>1938</v>
      </c>
      <c r="I203" s="34">
        <v>71</v>
      </c>
      <c r="J203" s="46" t="s">
        <v>436</v>
      </c>
      <c r="K203" s="50">
        <v>4.8</v>
      </c>
      <c r="L203" s="241"/>
    </row>
    <row r="204" spans="4:12" ht="11.25" hidden="1" customHeight="1" x14ac:dyDescent="0.2">
      <c r="D204" s="45" t="str">
        <f>CONCATENATE(kategorie[[#This Row],[rok]],"::",kategorie[[#This Row],[závod]],"::",kategorie[[#This Row],[m/ž]],"::",kategorie[[#This Row],[věk]])</f>
        <v>2009::běh starosty::M::72</v>
      </c>
      <c r="E204" s="34">
        <v>2009</v>
      </c>
      <c r="F204" s="37" t="s">
        <v>293</v>
      </c>
      <c r="G204" s="34" t="s">
        <v>278</v>
      </c>
      <c r="H204" s="34">
        <f>kategorie[[#This Row],[rok]]-kategorie[[#This Row],[věk]]</f>
        <v>1937</v>
      </c>
      <c r="I204" s="34">
        <v>72</v>
      </c>
      <c r="J204" s="46" t="s">
        <v>436</v>
      </c>
      <c r="K204" s="50">
        <v>4.8</v>
      </c>
      <c r="L204" s="241"/>
    </row>
    <row r="205" spans="4:12" ht="11.25" hidden="1" customHeight="1" x14ac:dyDescent="0.2">
      <c r="D205" s="45" t="str">
        <f>CONCATENATE(kategorie[[#This Row],[rok]],"::",kategorie[[#This Row],[závod]],"::",kategorie[[#This Row],[m/ž]],"::",kategorie[[#This Row],[věk]])</f>
        <v>2009::běh starosty::M::73</v>
      </c>
      <c r="E205" s="34">
        <v>2009</v>
      </c>
      <c r="F205" s="37" t="s">
        <v>293</v>
      </c>
      <c r="G205" s="34" t="s">
        <v>278</v>
      </c>
      <c r="H205" s="34">
        <f>kategorie[[#This Row],[rok]]-kategorie[[#This Row],[věk]]</f>
        <v>1936</v>
      </c>
      <c r="I205" s="34">
        <v>73</v>
      </c>
      <c r="J205" s="46" t="s">
        <v>436</v>
      </c>
      <c r="K205" s="50">
        <v>4.8</v>
      </c>
      <c r="L205" s="241"/>
    </row>
    <row r="206" spans="4:12" ht="11.25" hidden="1" customHeight="1" x14ac:dyDescent="0.2">
      <c r="D206" s="45" t="str">
        <f>CONCATENATE(kategorie[[#This Row],[rok]],"::",kategorie[[#This Row],[závod]],"::",kategorie[[#This Row],[m/ž]],"::",kategorie[[#This Row],[věk]])</f>
        <v>2009::běh starosty::M::74</v>
      </c>
      <c r="E206" s="34">
        <v>2009</v>
      </c>
      <c r="F206" s="37" t="s">
        <v>293</v>
      </c>
      <c r="G206" s="34" t="s">
        <v>278</v>
      </c>
      <c r="H206" s="34">
        <f>kategorie[[#This Row],[rok]]-kategorie[[#This Row],[věk]]</f>
        <v>1935</v>
      </c>
      <c r="I206" s="34">
        <v>74</v>
      </c>
      <c r="J206" s="46" t="s">
        <v>436</v>
      </c>
      <c r="K206" s="50">
        <v>4.8</v>
      </c>
      <c r="L206" s="241"/>
    </row>
    <row r="207" spans="4:12" ht="11.25" hidden="1" customHeight="1" x14ac:dyDescent="0.2">
      <c r="D207" s="45" t="str">
        <f>CONCATENATE(kategorie[[#This Row],[rok]],"::",kategorie[[#This Row],[závod]],"::",kategorie[[#This Row],[m/ž]],"::",kategorie[[#This Row],[věk]])</f>
        <v>2009::běh starosty::M::75</v>
      </c>
      <c r="E207" s="34">
        <v>2009</v>
      </c>
      <c r="F207" s="37" t="s">
        <v>293</v>
      </c>
      <c r="G207" s="34" t="s">
        <v>278</v>
      </c>
      <c r="H207" s="34">
        <f>kategorie[[#This Row],[rok]]-kategorie[[#This Row],[věk]]</f>
        <v>1934</v>
      </c>
      <c r="I207" s="34">
        <v>75</v>
      </c>
      <c r="J207" s="46" t="s">
        <v>436</v>
      </c>
      <c r="K207" s="50">
        <v>4.8</v>
      </c>
      <c r="L207" s="241"/>
    </row>
    <row r="208" spans="4:12" ht="11.25" hidden="1" customHeight="1" x14ac:dyDescent="0.2">
      <c r="D208" s="45" t="str">
        <f>CONCATENATE(kategorie[[#This Row],[rok]],"::",kategorie[[#This Row],[závod]],"::",kategorie[[#This Row],[m/ž]],"::",kategorie[[#This Row],[věk]])</f>
        <v>2009::běh starosty::M::76</v>
      </c>
      <c r="E208" s="34">
        <v>2009</v>
      </c>
      <c r="F208" s="37" t="s">
        <v>293</v>
      </c>
      <c r="G208" s="34" t="s">
        <v>278</v>
      </c>
      <c r="H208" s="34">
        <f>kategorie[[#This Row],[rok]]-kategorie[[#This Row],[věk]]</f>
        <v>1933</v>
      </c>
      <c r="I208" s="34">
        <v>76</v>
      </c>
      <c r="J208" s="46" t="s">
        <v>436</v>
      </c>
      <c r="K208" s="50">
        <v>4.8</v>
      </c>
      <c r="L208" s="241"/>
    </row>
    <row r="209" spans="4:12" ht="11.25" hidden="1" customHeight="1" x14ac:dyDescent="0.2">
      <c r="D209" s="45" t="str">
        <f>CONCATENATE(kategorie[[#This Row],[rok]],"::",kategorie[[#This Row],[závod]],"::",kategorie[[#This Row],[m/ž]],"::",kategorie[[#This Row],[věk]])</f>
        <v>2009::běh starosty::M::77</v>
      </c>
      <c r="E209" s="34">
        <v>2009</v>
      </c>
      <c r="F209" s="37" t="s">
        <v>293</v>
      </c>
      <c r="G209" s="34" t="s">
        <v>278</v>
      </c>
      <c r="H209" s="34">
        <f>kategorie[[#This Row],[rok]]-kategorie[[#This Row],[věk]]</f>
        <v>1932</v>
      </c>
      <c r="I209" s="34">
        <v>77</v>
      </c>
      <c r="J209" s="46" t="s">
        <v>436</v>
      </c>
      <c r="K209" s="50">
        <v>4.8</v>
      </c>
      <c r="L209" s="241"/>
    </row>
    <row r="210" spans="4:12" ht="11.25" hidden="1" customHeight="1" x14ac:dyDescent="0.2">
      <c r="D210" s="45" t="str">
        <f>CONCATENATE(kategorie[[#This Row],[rok]],"::",kategorie[[#This Row],[závod]],"::",kategorie[[#This Row],[m/ž]],"::",kategorie[[#This Row],[věk]])</f>
        <v>2009::běh starosty::M::78</v>
      </c>
      <c r="E210" s="34">
        <v>2009</v>
      </c>
      <c r="F210" s="37" t="s">
        <v>293</v>
      </c>
      <c r="G210" s="34" t="s">
        <v>278</v>
      </c>
      <c r="H210" s="34">
        <f>kategorie[[#This Row],[rok]]-kategorie[[#This Row],[věk]]</f>
        <v>1931</v>
      </c>
      <c r="I210" s="34">
        <v>78</v>
      </c>
      <c r="J210" s="46" t="s">
        <v>436</v>
      </c>
      <c r="K210" s="50">
        <v>4.8</v>
      </c>
      <c r="L210" s="241"/>
    </row>
    <row r="211" spans="4:12" ht="11.25" hidden="1" customHeight="1" x14ac:dyDescent="0.2">
      <c r="D211" s="45" t="str">
        <f>CONCATENATE(kategorie[[#This Row],[rok]],"::",kategorie[[#This Row],[závod]],"::",kategorie[[#This Row],[m/ž]],"::",kategorie[[#This Row],[věk]])</f>
        <v>2009::běh starosty::M::79</v>
      </c>
      <c r="E211" s="34">
        <v>2009</v>
      </c>
      <c r="F211" s="37" t="s">
        <v>293</v>
      </c>
      <c r="G211" s="34" t="s">
        <v>278</v>
      </c>
      <c r="H211" s="34">
        <f>kategorie[[#This Row],[rok]]-kategorie[[#This Row],[věk]]</f>
        <v>1930</v>
      </c>
      <c r="I211" s="34">
        <v>79</v>
      </c>
      <c r="J211" s="46" t="s">
        <v>436</v>
      </c>
      <c r="K211" s="50">
        <v>4.8</v>
      </c>
      <c r="L211" s="241"/>
    </row>
    <row r="212" spans="4:12" ht="11.25" hidden="1" customHeight="1" x14ac:dyDescent="0.2">
      <c r="D212" s="45" t="str">
        <f>CONCATENATE(kategorie[[#This Row],[rok]],"::",kategorie[[#This Row],[závod]],"::",kategorie[[#This Row],[m/ž]],"::",kategorie[[#This Row],[věk]])</f>
        <v>2009::běh starosty::M::80</v>
      </c>
      <c r="E212" s="34">
        <v>2009</v>
      </c>
      <c r="F212" s="37" t="s">
        <v>293</v>
      </c>
      <c r="G212" s="34" t="s">
        <v>278</v>
      </c>
      <c r="H212" s="34">
        <f>kategorie[[#This Row],[rok]]-kategorie[[#This Row],[věk]]</f>
        <v>1929</v>
      </c>
      <c r="I212" s="34">
        <v>80</v>
      </c>
      <c r="J212" s="46" t="s">
        <v>436</v>
      </c>
      <c r="K212" s="50">
        <v>4.8</v>
      </c>
      <c r="L212" s="241"/>
    </row>
    <row r="213" spans="4:12" ht="11.25" hidden="1" customHeight="1" x14ac:dyDescent="0.2">
      <c r="D213" s="45" t="str">
        <f>CONCATENATE(kategorie[[#This Row],[rok]],"::",kategorie[[#This Row],[závod]],"::",kategorie[[#This Row],[m/ž]],"::",kategorie[[#This Row],[věk]])</f>
        <v>2009::běh starosty::Z::10</v>
      </c>
      <c r="E213" s="34">
        <v>2009</v>
      </c>
      <c r="F213" s="37" t="s">
        <v>293</v>
      </c>
      <c r="G213" s="34" t="s">
        <v>438</v>
      </c>
      <c r="H213" s="52">
        <f>kategorie[[#This Row],[rok]]-kategorie[[#This Row],[věk]]</f>
        <v>1999</v>
      </c>
      <c r="I213" s="34">
        <v>10</v>
      </c>
      <c r="J213" s="46" t="s">
        <v>436</v>
      </c>
      <c r="K213" s="50">
        <v>4.8</v>
      </c>
      <c r="L213" s="241"/>
    </row>
    <row r="214" spans="4:12" ht="11.25" hidden="1" customHeight="1" x14ac:dyDescent="0.2">
      <c r="D214" s="45" t="str">
        <f>CONCATENATE(kategorie[[#This Row],[rok]],"::",kategorie[[#This Row],[závod]],"::",kategorie[[#This Row],[m/ž]],"::",kategorie[[#This Row],[věk]])</f>
        <v>2009::běh starosty::Z::11</v>
      </c>
      <c r="E214" s="34">
        <v>2009</v>
      </c>
      <c r="F214" s="37" t="s">
        <v>293</v>
      </c>
      <c r="G214" s="34" t="s">
        <v>438</v>
      </c>
      <c r="H214" s="52">
        <f>kategorie[[#This Row],[rok]]-kategorie[[#This Row],[věk]]</f>
        <v>1998</v>
      </c>
      <c r="I214" s="34">
        <v>11</v>
      </c>
      <c r="J214" s="46" t="s">
        <v>436</v>
      </c>
      <c r="K214" s="50">
        <v>4.8</v>
      </c>
      <c r="L214" s="241"/>
    </row>
    <row r="215" spans="4:12" ht="11.25" hidden="1" customHeight="1" x14ac:dyDescent="0.2">
      <c r="D215" s="45" t="str">
        <f>CONCATENATE(kategorie[[#This Row],[rok]],"::",kategorie[[#This Row],[závod]],"::",kategorie[[#This Row],[m/ž]],"::",kategorie[[#This Row],[věk]])</f>
        <v>2009::běh starosty::Z::12</v>
      </c>
      <c r="E215" s="34">
        <v>2009</v>
      </c>
      <c r="F215" s="37" t="s">
        <v>293</v>
      </c>
      <c r="G215" s="34" t="s">
        <v>438</v>
      </c>
      <c r="H215" s="52">
        <f>kategorie[[#This Row],[rok]]-kategorie[[#This Row],[věk]]</f>
        <v>1997</v>
      </c>
      <c r="I215" s="34">
        <v>12</v>
      </c>
      <c r="J215" s="46" t="s">
        <v>436</v>
      </c>
      <c r="K215" s="50">
        <v>4.8</v>
      </c>
      <c r="L215" s="241"/>
    </row>
    <row r="216" spans="4:12" ht="11.25" hidden="1" customHeight="1" x14ac:dyDescent="0.2">
      <c r="D216" s="45" t="str">
        <f>CONCATENATE(kategorie[[#This Row],[rok]],"::",kategorie[[#This Row],[závod]],"::",kategorie[[#This Row],[m/ž]],"::",kategorie[[#This Row],[věk]])</f>
        <v>2009::běh starosty::Z::13</v>
      </c>
      <c r="E216" s="34">
        <v>2009</v>
      </c>
      <c r="F216" s="37" t="s">
        <v>293</v>
      </c>
      <c r="G216" s="34" t="s">
        <v>438</v>
      </c>
      <c r="H216" s="52">
        <f>kategorie[[#This Row],[rok]]-kategorie[[#This Row],[věk]]</f>
        <v>1996</v>
      </c>
      <c r="I216" s="34">
        <v>13</v>
      </c>
      <c r="J216" s="46" t="s">
        <v>436</v>
      </c>
      <c r="K216" s="50">
        <v>4.8</v>
      </c>
      <c r="L216" s="241"/>
    </row>
    <row r="217" spans="4:12" ht="11.25" hidden="1" customHeight="1" x14ac:dyDescent="0.2">
      <c r="D217" s="45" t="str">
        <f>CONCATENATE(kategorie[[#This Row],[rok]],"::",kategorie[[#This Row],[závod]],"::",kategorie[[#This Row],[m/ž]],"::",kategorie[[#This Row],[věk]])</f>
        <v>2009::běh starosty::Z::14</v>
      </c>
      <c r="E217" s="34">
        <v>2009</v>
      </c>
      <c r="F217" s="37" t="s">
        <v>293</v>
      </c>
      <c r="G217" s="34" t="s">
        <v>438</v>
      </c>
      <c r="H217" s="52">
        <f>kategorie[[#This Row],[rok]]-kategorie[[#This Row],[věk]]</f>
        <v>1995</v>
      </c>
      <c r="I217" s="34">
        <v>14</v>
      </c>
      <c r="J217" s="46" t="s">
        <v>436</v>
      </c>
      <c r="K217" s="50">
        <v>4.8</v>
      </c>
      <c r="L217" s="241"/>
    </row>
    <row r="218" spans="4:12" ht="11.25" hidden="1" customHeight="1" x14ac:dyDescent="0.2">
      <c r="D218" s="45" t="str">
        <f>CONCATENATE(kategorie[[#This Row],[rok]],"::",kategorie[[#This Row],[závod]],"::",kategorie[[#This Row],[m/ž]],"::",kategorie[[#This Row],[věk]])</f>
        <v>2009::běh starosty::Z::15</v>
      </c>
      <c r="E218" s="34">
        <v>2009</v>
      </c>
      <c r="F218" s="37" t="s">
        <v>293</v>
      </c>
      <c r="G218" s="34" t="s">
        <v>438</v>
      </c>
      <c r="H218" s="52">
        <f>kategorie[[#This Row],[rok]]-kategorie[[#This Row],[věk]]</f>
        <v>1994</v>
      </c>
      <c r="I218" s="34">
        <v>15</v>
      </c>
      <c r="J218" s="46" t="s">
        <v>436</v>
      </c>
      <c r="K218" s="50">
        <v>4.8</v>
      </c>
      <c r="L218" s="241"/>
    </row>
    <row r="219" spans="4:12" ht="11.25" hidden="1" customHeight="1" x14ac:dyDescent="0.2">
      <c r="D219" s="45" t="str">
        <f>CONCATENATE(kategorie[[#This Row],[rok]],"::",kategorie[[#This Row],[závod]],"::",kategorie[[#This Row],[m/ž]],"::",kategorie[[#This Row],[věk]])</f>
        <v>2009::běh starosty::Z::16</v>
      </c>
      <c r="E219" s="34">
        <v>2009</v>
      </c>
      <c r="F219" s="37" t="s">
        <v>293</v>
      </c>
      <c r="G219" s="34" t="s">
        <v>438</v>
      </c>
      <c r="H219" s="52">
        <f>kategorie[[#This Row],[rok]]-kategorie[[#This Row],[věk]]</f>
        <v>1993</v>
      </c>
      <c r="I219" s="34">
        <v>16</v>
      </c>
      <c r="J219" s="46" t="s">
        <v>436</v>
      </c>
      <c r="K219" s="50">
        <v>4.8</v>
      </c>
      <c r="L219" s="241"/>
    </row>
    <row r="220" spans="4:12" ht="11.25" hidden="1" customHeight="1" x14ac:dyDescent="0.2">
      <c r="D220" s="45" t="str">
        <f>CONCATENATE(kategorie[[#This Row],[rok]],"::",kategorie[[#This Row],[závod]],"::",kategorie[[#This Row],[m/ž]],"::",kategorie[[#This Row],[věk]])</f>
        <v>2009::běh starosty::Z::17</v>
      </c>
      <c r="E220" s="34">
        <v>2009</v>
      </c>
      <c r="F220" s="37" t="s">
        <v>293</v>
      </c>
      <c r="G220" s="34" t="s">
        <v>438</v>
      </c>
      <c r="H220" s="52">
        <f>kategorie[[#This Row],[rok]]-kategorie[[#This Row],[věk]]</f>
        <v>1992</v>
      </c>
      <c r="I220" s="34">
        <v>17</v>
      </c>
      <c r="J220" s="46" t="s">
        <v>436</v>
      </c>
      <c r="K220" s="50">
        <v>4.8</v>
      </c>
      <c r="L220" s="241"/>
    </row>
    <row r="221" spans="4:12" ht="11.25" hidden="1" customHeight="1" x14ac:dyDescent="0.2">
      <c r="D221" s="45" t="str">
        <f>CONCATENATE(kategorie[[#This Row],[rok]],"::",kategorie[[#This Row],[závod]],"::",kategorie[[#This Row],[m/ž]],"::",kategorie[[#This Row],[věk]])</f>
        <v>2009::běh starosty::Z::18</v>
      </c>
      <c r="E221" s="34">
        <v>2009</v>
      </c>
      <c r="F221" s="37" t="s">
        <v>293</v>
      </c>
      <c r="G221" s="34" t="s">
        <v>438</v>
      </c>
      <c r="H221" s="52">
        <f>kategorie[[#This Row],[rok]]-kategorie[[#This Row],[věk]]</f>
        <v>1991</v>
      </c>
      <c r="I221" s="34">
        <v>18</v>
      </c>
      <c r="J221" s="46" t="s">
        <v>436</v>
      </c>
      <c r="K221" s="50">
        <v>4.8</v>
      </c>
      <c r="L221" s="241"/>
    </row>
    <row r="222" spans="4:12" ht="11.25" hidden="1" customHeight="1" x14ac:dyDescent="0.2">
      <c r="D222" s="45" t="str">
        <f>CONCATENATE(kategorie[[#This Row],[rok]],"::",kategorie[[#This Row],[závod]],"::",kategorie[[#This Row],[m/ž]],"::",kategorie[[#This Row],[věk]])</f>
        <v>2009::běh starosty::Z::19</v>
      </c>
      <c r="E222" s="34">
        <v>2009</v>
      </c>
      <c r="F222" s="37" t="s">
        <v>293</v>
      </c>
      <c r="G222" s="34" t="s">
        <v>438</v>
      </c>
      <c r="H222" s="34">
        <f>kategorie[[#This Row],[rok]]-kategorie[[#This Row],[věk]]</f>
        <v>1990</v>
      </c>
      <c r="I222" s="34">
        <v>19</v>
      </c>
      <c r="J222" s="46" t="s">
        <v>436</v>
      </c>
      <c r="K222" s="50">
        <v>4.8</v>
      </c>
      <c r="L222" s="241"/>
    </row>
    <row r="223" spans="4:12" ht="11.25" hidden="1" customHeight="1" x14ac:dyDescent="0.2">
      <c r="D223" s="45" t="str">
        <f>CONCATENATE(kategorie[[#This Row],[rok]],"::",kategorie[[#This Row],[závod]],"::",kategorie[[#This Row],[m/ž]],"::",kategorie[[#This Row],[věk]])</f>
        <v>2009::běh starosty::Z::20</v>
      </c>
      <c r="E223" s="34">
        <v>2009</v>
      </c>
      <c r="F223" s="37" t="s">
        <v>293</v>
      </c>
      <c r="G223" s="34" t="s">
        <v>438</v>
      </c>
      <c r="H223" s="34">
        <f>kategorie[[#This Row],[rok]]-kategorie[[#This Row],[věk]]</f>
        <v>1989</v>
      </c>
      <c r="I223" s="34">
        <v>20</v>
      </c>
      <c r="J223" s="46" t="s">
        <v>436</v>
      </c>
      <c r="K223" s="50">
        <v>4.8</v>
      </c>
      <c r="L223" s="241"/>
    </row>
    <row r="224" spans="4:12" ht="11.25" hidden="1" customHeight="1" x14ac:dyDescent="0.2">
      <c r="D224" s="45" t="str">
        <f>CONCATENATE(kategorie[[#This Row],[rok]],"::",kategorie[[#This Row],[závod]],"::",kategorie[[#This Row],[m/ž]],"::",kategorie[[#This Row],[věk]])</f>
        <v>2009::běh starosty::Z::21</v>
      </c>
      <c r="E224" s="34">
        <v>2009</v>
      </c>
      <c r="F224" s="37" t="s">
        <v>293</v>
      </c>
      <c r="G224" s="34" t="s">
        <v>438</v>
      </c>
      <c r="H224" s="34">
        <f>kategorie[[#This Row],[rok]]-kategorie[[#This Row],[věk]]</f>
        <v>1988</v>
      </c>
      <c r="I224" s="34">
        <v>21</v>
      </c>
      <c r="J224" s="46" t="s">
        <v>436</v>
      </c>
      <c r="K224" s="50">
        <v>4.8</v>
      </c>
      <c r="L224" s="241"/>
    </row>
    <row r="225" spans="4:12" ht="11.25" hidden="1" customHeight="1" x14ac:dyDescent="0.2">
      <c r="D225" s="45" t="str">
        <f>CONCATENATE(kategorie[[#This Row],[rok]],"::",kategorie[[#This Row],[závod]],"::",kategorie[[#This Row],[m/ž]],"::",kategorie[[#This Row],[věk]])</f>
        <v>2009::běh starosty::Z::22</v>
      </c>
      <c r="E225" s="34">
        <v>2009</v>
      </c>
      <c r="F225" s="37" t="s">
        <v>293</v>
      </c>
      <c r="G225" s="34" t="s">
        <v>438</v>
      </c>
      <c r="H225" s="34">
        <f>kategorie[[#This Row],[rok]]-kategorie[[#This Row],[věk]]</f>
        <v>1987</v>
      </c>
      <c r="I225" s="34">
        <v>22</v>
      </c>
      <c r="J225" s="46" t="s">
        <v>436</v>
      </c>
      <c r="K225" s="50">
        <v>4.8</v>
      </c>
      <c r="L225" s="241"/>
    </row>
    <row r="226" spans="4:12" ht="11.25" hidden="1" customHeight="1" x14ac:dyDescent="0.2">
      <c r="D226" s="45" t="str">
        <f>CONCATENATE(kategorie[[#This Row],[rok]],"::",kategorie[[#This Row],[závod]],"::",kategorie[[#This Row],[m/ž]],"::",kategorie[[#This Row],[věk]])</f>
        <v>2009::běh starosty::Z::23</v>
      </c>
      <c r="E226" s="34">
        <v>2009</v>
      </c>
      <c r="F226" s="37" t="s">
        <v>293</v>
      </c>
      <c r="G226" s="34" t="s">
        <v>438</v>
      </c>
      <c r="H226" s="34">
        <f>kategorie[[#This Row],[rok]]-kategorie[[#This Row],[věk]]</f>
        <v>1986</v>
      </c>
      <c r="I226" s="34">
        <v>23</v>
      </c>
      <c r="J226" s="46" t="s">
        <v>436</v>
      </c>
      <c r="K226" s="50">
        <v>4.8</v>
      </c>
      <c r="L226" s="241"/>
    </row>
    <row r="227" spans="4:12" ht="11.25" hidden="1" customHeight="1" x14ac:dyDescent="0.2">
      <c r="D227" s="45" t="str">
        <f>CONCATENATE(kategorie[[#This Row],[rok]],"::",kategorie[[#This Row],[závod]],"::",kategorie[[#This Row],[m/ž]],"::",kategorie[[#This Row],[věk]])</f>
        <v>2009::běh starosty::Z::24</v>
      </c>
      <c r="E227" s="34">
        <v>2009</v>
      </c>
      <c r="F227" s="37" t="s">
        <v>293</v>
      </c>
      <c r="G227" s="34" t="s">
        <v>438</v>
      </c>
      <c r="H227" s="34">
        <f>kategorie[[#This Row],[rok]]-kategorie[[#This Row],[věk]]</f>
        <v>1985</v>
      </c>
      <c r="I227" s="34">
        <v>24</v>
      </c>
      <c r="J227" s="46" t="s">
        <v>436</v>
      </c>
      <c r="K227" s="50">
        <v>4.8</v>
      </c>
      <c r="L227" s="241"/>
    </row>
    <row r="228" spans="4:12" ht="11.25" hidden="1" customHeight="1" x14ac:dyDescent="0.2">
      <c r="D228" s="45" t="str">
        <f>CONCATENATE(kategorie[[#This Row],[rok]],"::",kategorie[[#This Row],[závod]],"::",kategorie[[#This Row],[m/ž]],"::",kategorie[[#This Row],[věk]])</f>
        <v>2009::běh starosty::Z::25</v>
      </c>
      <c r="E228" s="34">
        <v>2009</v>
      </c>
      <c r="F228" s="37" t="s">
        <v>293</v>
      </c>
      <c r="G228" s="34" t="s">
        <v>438</v>
      </c>
      <c r="H228" s="34">
        <f>kategorie[[#This Row],[rok]]-kategorie[[#This Row],[věk]]</f>
        <v>1984</v>
      </c>
      <c r="I228" s="34">
        <v>25</v>
      </c>
      <c r="J228" s="46" t="s">
        <v>436</v>
      </c>
      <c r="K228" s="50">
        <v>4.8</v>
      </c>
      <c r="L228" s="241"/>
    </row>
    <row r="229" spans="4:12" ht="11.25" hidden="1" customHeight="1" x14ac:dyDescent="0.2">
      <c r="D229" s="45" t="str">
        <f>CONCATENATE(kategorie[[#This Row],[rok]],"::",kategorie[[#This Row],[závod]],"::",kategorie[[#This Row],[m/ž]],"::",kategorie[[#This Row],[věk]])</f>
        <v>2009::běh starosty::Z::26</v>
      </c>
      <c r="E229" s="34">
        <v>2009</v>
      </c>
      <c r="F229" s="37" t="s">
        <v>293</v>
      </c>
      <c r="G229" s="34" t="s">
        <v>438</v>
      </c>
      <c r="H229" s="34">
        <f>kategorie[[#This Row],[rok]]-kategorie[[#This Row],[věk]]</f>
        <v>1983</v>
      </c>
      <c r="I229" s="34">
        <v>26</v>
      </c>
      <c r="J229" s="46" t="s">
        <v>436</v>
      </c>
      <c r="K229" s="50">
        <v>4.8</v>
      </c>
      <c r="L229" s="241"/>
    </row>
    <row r="230" spans="4:12" ht="11.25" hidden="1" customHeight="1" x14ac:dyDescent="0.2">
      <c r="D230" s="45" t="str">
        <f>CONCATENATE(kategorie[[#This Row],[rok]],"::",kategorie[[#This Row],[závod]],"::",kategorie[[#This Row],[m/ž]],"::",kategorie[[#This Row],[věk]])</f>
        <v>2009::běh starosty::Z::27</v>
      </c>
      <c r="E230" s="34">
        <v>2009</v>
      </c>
      <c r="F230" s="37" t="s">
        <v>293</v>
      </c>
      <c r="G230" s="34" t="s">
        <v>438</v>
      </c>
      <c r="H230" s="34">
        <f>kategorie[[#This Row],[rok]]-kategorie[[#This Row],[věk]]</f>
        <v>1982</v>
      </c>
      <c r="I230" s="34">
        <v>27</v>
      </c>
      <c r="J230" s="46" t="s">
        <v>436</v>
      </c>
      <c r="K230" s="50">
        <v>4.8</v>
      </c>
      <c r="L230" s="241"/>
    </row>
    <row r="231" spans="4:12" ht="11.25" hidden="1" customHeight="1" x14ac:dyDescent="0.2">
      <c r="D231" s="45" t="str">
        <f>CONCATENATE(kategorie[[#This Row],[rok]],"::",kategorie[[#This Row],[závod]],"::",kategorie[[#This Row],[m/ž]],"::",kategorie[[#This Row],[věk]])</f>
        <v>2009::běh starosty::Z::28</v>
      </c>
      <c r="E231" s="34">
        <v>2009</v>
      </c>
      <c r="F231" s="37" t="s">
        <v>293</v>
      </c>
      <c r="G231" s="34" t="s">
        <v>438</v>
      </c>
      <c r="H231" s="34">
        <f>kategorie[[#This Row],[rok]]-kategorie[[#This Row],[věk]]</f>
        <v>1981</v>
      </c>
      <c r="I231" s="34">
        <v>28</v>
      </c>
      <c r="J231" s="46" t="s">
        <v>436</v>
      </c>
      <c r="K231" s="50">
        <v>4.8</v>
      </c>
      <c r="L231" s="241"/>
    </row>
    <row r="232" spans="4:12" ht="11.25" hidden="1" customHeight="1" x14ac:dyDescent="0.2">
      <c r="D232" s="45" t="str">
        <f>CONCATENATE(kategorie[[#This Row],[rok]],"::",kategorie[[#This Row],[závod]],"::",kategorie[[#This Row],[m/ž]],"::",kategorie[[#This Row],[věk]])</f>
        <v>2009::běh starosty::Z::29</v>
      </c>
      <c r="E232" s="34">
        <v>2009</v>
      </c>
      <c r="F232" s="37" t="s">
        <v>293</v>
      </c>
      <c r="G232" s="34" t="s">
        <v>438</v>
      </c>
      <c r="H232" s="34">
        <f>kategorie[[#This Row],[rok]]-kategorie[[#This Row],[věk]]</f>
        <v>1980</v>
      </c>
      <c r="I232" s="34">
        <v>29</v>
      </c>
      <c r="J232" s="46" t="s">
        <v>436</v>
      </c>
      <c r="K232" s="50">
        <v>4.8</v>
      </c>
      <c r="L232" s="241"/>
    </row>
    <row r="233" spans="4:12" ht="11.25" hidden="1" customHeight="1" x14ac:dyDescent="0.2">
      <c r="D233" s="45" t="str">
        <f>CONCATENATE(kategorie[[#This Row],[rok]],"::",kategorie[[#This Row],[závod]],"::",kategorie[[#This Row],[m/ž]],"::",kategorie[[#This Row],[věk]])</f>
        <v>2009::běh starosty::Z::30</v>
      </c>
      <c r="E233" s="34">
        <v>2009</v>
      </c>
      <c r="F233" s="37" t="s">
        <v>293</v>
      </c>
      <c r="G233" s="34" t="s">
        <v>438</v>
      </c>
      <c r="H233" s="34">
        <f>kategorie[[#This Row],[rok]]-kategorie[[#This Row],[věk]]</f>
        <v>1979</v>
      </c>
      <c r="I233" s="34">
        <v>30</v>
      </c>
      <c r="J233" s="46" t="s">
        <v>436</v>
      </c>
      <c r="K233" s="50">
        <v>4.8</v>
      </c>
      <c r="L233" s="241"/>
    </row>
    <row r="234" spans="4:12" ht="11.25" hidden="1" customHeight="1" x14ac:dyDescent="0.2">
      <c r="D234" s="45" t="str">
        <f>CONCATENATE(kategorie[[#This Row],[rok]],"::",kategorie[[#This Row],[závod]],"::",kategorie[[#This Row],[m/ž]],"::",kategorie[[#This Row],[věk]])</f>
        <v>2009::běh starosty::Z::31</v>
      </c>
      <c r="E234" s="34">
        <v>2009</v>
      </c>
      <c r="F234" s="37" t="s">
        <v>293</v>
      </c>
      <c r="G234" s="34" t="s">
        <v>438</v>
      </c>
      <c r="H234" s="34">
        <f>kategorie[[#This Row],[rok]]-kategorie[[#This Row],[věk]]</f>
        <v>1978</v>
      </c>
      <c r="I234" s="34">
        <v>31</v>
      </c>
      <c r="J234" s="46" t="s">
        <v>436</v>
      </c>
      <c r="K234" s="50">
        <v>4.8</v>
      </c>
      <c r="L234" s="241"/>
    </row>
    <row r="235" spans="4:12" ht="11.25" hidden="1" customHeight="1" x14ac:dyDescent="0.2">
      <c r="D235" s="45" t="str">
        <f>CONCATENATE(kategorie[[#This Row],[rok]],"::",kategorie[[#This Row],[závod]],"::",kategorie[[#This Row],[m/ž]],"::",kategorie[[#This Row],[věk]])</f>
        <v>2009::běh starosty::Z::32</v>
      </c>
      <c r="E235" s="34">
        <v>2009</v>
      </c>
      <c r="F235" s="37" t="s">
        <v>293</v>
      </c>
      <c r="G235" s="34" t="s">
        <v>438</v>
      </c>
      <c r="H235" s="34">
        <f>kategorie[[#This Row],[rok]]-kategorie[[#This Row],[věk]]</f>
        <v>1977</v>
      </c>
      <c r="I235" s="34">
        <v>32</v>
      </c>
      <c r="J235" s="46" t="s">
        <v>436</v>
      </c>
      <c r="K235" s="50">
        <v>4.8</v>
      </c>
      <c r="L235" s="241"/>
    </row>
    <row r="236" spans="4:12" ht="11.25" hidden="1" customHeight="1" x14ac:dyDescent="0.2">
      <c r="D236" s="45" t="str">
        <f>CONCATENATE(kategorie[[#This Row],[rok]],"::",kategorie[[#This Row],[závod]],"::",kategorie[[#This Row],[m/ž]],"::",kategorie[[#This Row],[věk]])</f>
        <v>2009::běh starosty::Z::33</v>
      </c>
      <c r="E236" s="34">
        <v>2009</v>
      </c>
      <c r="F236" s="37" t="s">
        <v>293</v>
      </c>
      <c r="G236" s="34" t="s">
        <v>438</v>
      </c>
      <c r="H236" s="34">
        <f>kategorie[[#This Row],[rok]]-kategorie[[#This Row],[věk]]</f>
        <v>1976</v>
      </c>
      <c r="I236" s="34">
        <v>33</v>
      </c>
      <c r="J236" s="46" t="s">
        <v>436</v>
      </c>
      <c r="K236" s="50">
        <v>4.8</v>
      </c>
      <c r="L236" s="241"/>
    </row>
    <row r="237" spans="4:12" ht="11.25" hidden="1" customHeight="1" x14ac:dyDescent="0.2">
      <c r="D237" s="45" t="str">
        <f>CONCATENATE(kategorie[[#This Row],[rok]],"::",kategorie[[#This Row],[závod]],"::",kategorie[[#This Row],[m/ž]],"::",kategorie[[#This Row],[věk]])</f>
        <v>2009::běh starosty::Z::34</v>
      </c>
      <c r="E237" s="34">
        <v>2009</v>
      </c>
      <c r="F237" s="37" t="s">
        <v>293</v>
      </c>
      <c r="G237" s="34" t="s">
        <v>438</v>
      </c>
      <c r="H237" s="34">
        <f>kategorie[[#This Row],[rok]]-kategorie[[#This Row],[věk]]</f>
        <v>1975</v>
      </c>
      <c r="I237" s="34">
        <v>34</v>
      </c>
      <c r="J237" s="46" t="s">
        <v>436</v>
      </c>
      <c r="K237" s="50">
        <v>4.8</v>
      </c>
      <c r="L237" s="241"/>
    </row>
    <row r="238" spans="4:12" ht="11.25" hidden="1" customHeight="1" x14ac:dyDescent="0.2">
      <c r="D238" s="45" t="str">
        <f>CONCATENATE(kategorie[[#This Row],[rok]],"::",kategorie[[#This Row],[závod]],"::",kategorie[[#This Row],[m/ž]],"::",kategorie[[#This Row],[věk]])</f>
        <v>2009::běh starosty::Z::35</v>
      </c>
      <c r="E238" s="34">
        <v>2009</v>
      </c>
      <c r="F238" s="37" t="s">
        <v>293</v>
      </c>
      <c r="G238" s="34" t="s">
        <v>438</v>
      </c>
      <c r="H238" s="34">
        <f>kategorie[[#This Row],[rok]]-kategorie[[#This Row],[věk]]</f>
        <v>1974</v>
      </c>
      <c r="I238" s="34">
        <v>35</v>
      </c>
      <c r="J238" s="46" t="s">
        <v>436</v>
      </c>
      <c r="K238" s="50">
        <v>4.8</v>
      </c>
      <c r="L238" s="241"/>
    </row>
    <row r="239" spans="4:12" ht="11.25" hidden="1" customHeight="1" x14ac:dyDescent="0.2">
      <c r="D239" s="45" t="str">
        <f>CONCATENATE(kategorie[[#This Row],[rok]],"::",kategorie[[#This Row],[závod]],"::",kategorie[[#This Row],[m/ž]],"::",kategorie[[#This Row],[věk]])</f>
        <v>2009::běh starosty::Z::36</v>
      </c>
      <c r="E239" s="34">
        <v>2009</v>
      </c>
      <c r="F239" s="37" t="s">
        <v>293</v>
      </c>
      <c r="G239" s="34" t="s">
        <v>438</v>
      </c>
      <c r="H239" s="34">
        <f>kategorie[[#This Row],[rok]]-kategorie[[#This Row],[věk]]</f>
        <v>1973</v>
      </c>
      <c r="I239" s="34">
        <v>36</v>
      </c>
      <c r="J239" s="46" t="s">
        <v>436</v>
      </c>
      <c r="K239" s="50">
        <v>4.8</v>
      </c>
      <c r="L239" s="241"/>
    </row>
    <row r="240" spans="4:12" ht="11.25" hidden="1" customHeight="1" x14ac:dyDescent="0.2">
      <c r="D240" s="45" t="str">
        <f>CONCATENATE(kategorie[[#This Row],[rok]],"::",kategorie[[#This Row],[závod]],"::",kategorie[[#This Row],[m/ž]],"::",kategorie[[#This Row],[věk]])</f>
        <v>2009::běh starosty::Z::37</v>
      </c>
      <c r="E240" s="34">
        <v>2009</v>
      </c>
      <c r="F240" s="37" t="s">
        <v>293</v>
      </c>
      <c r="G240" s="34" t="s">
        <v>438</v>
      </c>
      <c r="H240" s="34">
        <f>kategorie[[#This Row],[rok]]-kategorie[[#This Row],[věk]]</f>
        <v>1972</v>
      </c>
      <c r="I240" s="34">
        <v>37</v>
      </c>
      <c r="J240" s="46" t="s">
        <v>436</v>
      </c>
      <c r="K240" s="50">
        <v>4.8</v>
      </c>
      <c r="L240" s="241"/>
    </row>
    <row r="241" spans="4:12" ht="11.25" hidden="1" customHeight="1" x14ac:dyDescent="0.2">
      <c r="D241" s="45" t="str">
        <f>CONCATENATE(kategorie[[#This Row],[rok]],"::",kategorie[[#This Row],[závod]],"::",kategorie[[#This Row],[m/ž]],"::",kategorie[[#This Row],[věk]])</f>
        <v>2009::běh starosty::Z::38</v>
      </c>
      <c r="E241" s="34">
        <v>2009</v>
      </c>
      <c r="F241" s="37" t="s">
        <v>293</v>
      </c>
      <c r="G241" s="34" t="s">
        <v>438</v>
      </c>
      <c r="H241" s="34">
        <f>kategorie[[#This Row],[rok]]-kategorie[[#This Row],[věk]]</f>
        <v>1971</v>
      </c>
      <c r="I241" s="34">
        <v>38</v>
      </c>
      <c r="J241" s="46" t="s">
        <v>436</v>
      </c>
      <c r="K241" s="50">
        <v>4.8</v>
      </c>
      <c r="L241" s="241"/>
    </row>
    <row r="242" spans="4:12" ht="11.25" hidden="1" customHeight="1" x14ac:dyDescent="0.2">
      <c r="D242" s="45" t="str">
        <f>CONCATENATE(kategorie[[#This Row],[rok]],"::",kategorie[[#This Row],[závod]],"::",kategorie[[#This Row],[m/ž]],"::",kategorie[[#This Row],[věk]])</f>
        <v>2009::běh starosty::Z::39</v>
      </c>
      <c r="E242" s="34">
        <v>2009</v>
      </c>
      <c r="F242" s="37" t="s">
        <v>293</v>
      </c>
      <c r="G242" s="34" t="s">
        <v>438</v>
      </c>
      <c r="H242" s="34">
        <f>kategorie[[#This Row],[rok]]-kategorie[[#This Row],[věk]]</f>
        <v>1970</v>
      </c>
      <c r="I242" s="34">
        <v>39</v>
      </c>
      <c r="J242" s="46" t="s">
        <v>436</v>
      </c>
      <c r="K242" s="50">
        <v>4.8</v>
      </c>
      <c r="L242" s="241"/>
    </row>
    <row r="243" spans="4:12" ht="11.25" hidden="1" customHeight="1" x14ac:dyDescent="0.2">
      <c r="D243" s="45" t="str">
        <f>CONCATENATE(kategorie[[#This Row],[rok]],"::",kategorie[[#This Row],[závod]],"::",kategorie[[#This Row],[m/ž]],"::",kategorie[[#This Row],[věk]])</f>
        <v>2009::běh starosty::Z::40</v>
      </c>
      <c r="E243" s="34">
        <v>2009</v>
      </c>
      <c r="F243" s="37" t="s">
        <v>293</v>
      </c>
      <c r="G243" s="34" t="s">
        <v>438</v>
      </c>
      <c r="H243" s="34">
        <f>kategorie[[#This Row],[rok]]-kategorie[[#This Row],[věk]]</f>
        <v>1969</v>
      </c>
      <c r="I243" s="34">
        <v>40</v>
      </c>
      <c r="J243" s="46" t="s">
        <v>436</v>
      </c>
      <c r="K243" s="50">
        <v>4.8</v>
      </c>
      <c r="L243" s="241"/>
    </row>
    <row r="244" spans="4:12" ht="11.25" hidden="1" customHeight="1" x14ac:dyDescent="0.2">
      <c r="D244" s="45" t="str">
        <f>CONCATENATE(kategorie[[#This Row],[rok]],"::",kategorie[[#This Row],[závod]],"::",kategorie[[#This Row],[m/ž]],"::",kategorie[[#This Row],[věk]])</f>
        <v>2009::běh starosty::Z::41</v>
      </c>
      <c r="E244" s="34">
        <v>2009</v>
      </c>
      <c r="F244" s="37" t="s">
        <v>293</v>
      </c>
      <c r="G244" s="34" t="s">
        <v>438</v>
      </c>
      <c r="H244" s="34">
        <f>kategorie[[#This Row],[rok]]-kategorie[[#This Row],[věk]]</f>
        <v>1968</v>
      </c>
      <c r="I244" s="34">
        <v>41</v>
      </c>
      <c r="J244" s="46" t="s">
        <v>436</v>
      </c>
      <c r="K244" s="50">
        <v>4.8</v>
      </c>
      <c r="L244" s="241"/>
    </row>
    <row r="245" spans="4:12" ht="11.25" hidden="1" customHeight="1" x14ac:dyDescent="0.2">
      <c r="D245" s="45" t="str">
        <f>CONCATENATE(kategorie[[#This Row],[rok]],"::",kategorie[[#This Row],[závod]],"::",kategorie[[#This Row],[m/ž]],"::",kategorie[[#This Row],[věk]])</f>
        <v>2009::běh starosty::Z::42</v>
      </c>
      <c r="E245" s="34">
        <v>2009</v>
      </c>
      <c r="F245" s="37" t="s">
        <v>293</v>
      </c>
      <c r="G245" s="34" t="s">
        <v>438</v>
      </c>
      <c r="H245" s="34">
        <f>kategorie[[#This Row],[rok]]-kategorie[[#This Row],[věk]]</f>
        <v>1967</v>
      </c>
      <c r="I245" s="34">
        <v>42</v>
      </c>
      <c r="J245" s="46" t="s">
        <v>436</v>
      </c>
      <c r="K245" s="50">
        <v>4.8</v>
      </c>
      <c r="L245" s="241"/>
    </row>
    <row r="246" spans="4:12" ht="11.25" hidden="1" customHeight="1" x14ac:dyDescent="0.2">
      <c r="D246" s="45" t="str">
        <f>CONCATENATE(kategorie[[#This Row],[rok]],"::",kategorie[[#This Row],[závod]],"::",kategorie[[#This Row],[m/ž]],"::",kategorie[[#This Row],[věk]])</f>
        <v>2009::běh starosty::Z::43</v>
      </c>
      <c r="E246" s="34">
        <v>2009</v>
      </c>
      <c r="F246" s="37" t="s">
        <v>293</v>
      </c>
      <c r="G246" s="34" t="s">
        <v>438</v>
      </c>
      <c r="H246" s="34">
        <f>kategorie[[#This Row],[rok]]-kategorie[[#This Row],[věk]]</f>
        <v>1966</v>
      </c>
      <c r="I246" s="34">
        <v>43</v>
      </c>
      <c r="J246" s="46" t="s">
        <v>436</v>
      </c>
      <c r="K246" s="50">
        <v>4.8</v>
      </c>
      <c r="L246" s="241"/>
    </row>
    <row r="247" spans="4:12" ht="11.25" hidden="1" customHeight="1" x14ac:dyDescent="0.2">
      <c r="D247" s="45" t="str">
        <f>CONCATENATE(kategorie[[#This Row],[rok]],"::",kategorie[[#This Row],[závod]],"::",kategorie[[#This Row],[m/ž]],"::",kategorie[[#This Row],[věk]])</f>
        <v>2009::běh starosty::Z::44</v>
      </c>
      <c r="E247" s="34">
        <v>2009</v>
      </c>
      <c r="F247" s="37" t="s">
        <v>293</v>
      </c>
      <c r="G247" s="34" t="s">
        <v>438</v>
      </c>
      <c r="H247" s="34">
        <f>kategorie[[#This Row],[rok]]-kategorie[[#This Row],[věk]]</f>
        <v>1965</v>
      </c>
      <c r="I247" s="34">
        <v>44</v>
      </c>
      <c r="J247" s="46" t="s">
        <v>436</v>
      </c>
      <c r="K247" s="50">
        <v>4.8</v>
      </c>
      <c r="L247" s="241"/>
    </row>
    <row r="248" spans="4:12" ht="11.25" hidden="1" customHeight="1" x14ac:dyDescent="0.2">
      <c r="D248" s="45" t="str">
        <f>CONCATENATE(kategorie[[#This Row],[rok]],"::",kategorie[[#This Row],[závod]],"::",kategorie[[#This Row],[m/ž]],"::",kategorie[[#This Row],[věk]])</f>
        <v>2009::běh starosty::Z::45</v>
      </c>
      <c r="E248" s="34">
        <v>2009</v>
      </c>
      <c r="F248" s="37" t="s">
        <v>293</v>
      </c>
      <c r="G248" s="34" t="s">
        <v>438</v>
      </c>
      <c r="H248" s="34">
        <f>kategorie[[#This Row],[rok]]-kategorie[[#This Row],[věk]]</f>
        <v>1964</v>
      </c>
      <c r="I248" s="34">
        <v>45</v>
      </c>
      <c r="J248" s="46" t="s">
        <v>436</v>
      </c>
      <c r="K248" s="50">
        <v>4.8</v>
      </c>
      <c r="L248" s="241"/>
    </row>
    <row r="249" spans="4:12" ht="11.25" hidden="1" customHeight="1" x14ac:dyDescent="0.2">
      <c r="D249" s="45" t="str">
        <f>CONCATENATE(kategorie[[#This Row],[rok]],"::",kategorie[[#This Row],[závod]],"::",kategorie[[#This Row],[m/ž]],"::",kategorie[[#This Row],[věk]])</f>
        <v>2009::běh starosty::Z::46</v>
      </c>
      <c r="E249" s="34">
        <v>2009</v>
      </c>
      <c r="F249" s="37" t="s">
        <v>293</v>
      </c>
      <c r="G249" s="34" t="s">
        <v>438</v>
      </c>
      <c r="H249" s="34">
        <f>kategorie[[#This Row],[rok]]-kategorie[[#This Row],[věk]]</f>
        <v>1963</v>
      </c>
      <c r="I249" s="34">
        <v>46</v>
      </c>
      <c r="J249" s="46" t="s">
        <v>436</v>
      </c>
      <c r="K249" s="50">
        <v>4.8</v>
      </c>
      <c r="L249" s="241"/>
    </row>
    <row r="250" spans="4:12" ht="11.25" hidden="1" customHeight="1" x14ac:dyDescent="0.2">
      <c r="D250" s="45" t="str">
        <f>CONCATENATE(kategorie[[#This Row],[rok]],"::",kategorie[[#This Row],[závod]],"::",kategorie[[#This Row],[m/ž]],"::",kategorie[[#This Row],[věk]])</f>
        <v>2009::běh starosty::Z::47</v>
      </c>
      <c r="E250" s="34">
        <v>2009</v>
      </c>
      <c r="F250" s="37" t="s">
        <v>293</v>
      </c>
      <c r="G250" s="34" t="s">
        <v>438</v>
      </c>
      <c r="H250" s="34">
        <f>kategorie[[#This Row],[rok]]-kategorie[[#This Row],[věk]]</f>
        <v>1962</v>
      </c>
      <c r="I250" s="34">
        <v>47</v>
      </c>
      <c r="J250" s="46" t="s">
        <v>436</v>
      </c>
      <c r="K250" s="50">
        <v>4.8</v>
      </c>
      <c r="L250" s="241"/>
    </row>
    <row r="251" spans="4:12" ht="11.25" hidden="1" customHeight="1" x14ac:dyDescent="0.2">
      <c r="D251" s="45" t="str">
        <f>CONCATENATE(kategorie[[#This Row],[rok]],"::",kategorie[[#This Row],[závod]],"::",kategorie[[#This Row],[m/ž]],"::",kategorie[[#This Row],[věk]])</f>
        <v>2009::běh starosty::Z::48</v>
      </c>
      <c r="E251" s="34">
        <v>2009</v>
      </c>
      <c r="F251" s="37" t="s">
        <v>293</v>
      </c>
      <c r="G251" s="34" t="s">
        <v>438</v>
      </c>
      <c r="H251" s="34">
        <f>kategorie[[#This Row],[rok]]-kategorie[[#This Row],[věk]]</f>
        <v>1961</v>
      </c>
      <c r="I251" s="34">
        <v>48</v>
      </c>
      <c r="J251" s="46" t="s">
        <v>436</v>
      </c>
      <c r="K251" s="50">
        <v>4.8</v>
      </c>
      <c r="L251" s="241"/>
    </row>
    <row r="252" spans="4:12" ht="11.25" hidden="1" customHeight="1" x14ac:dyDescent="0.2">
      <c r="D252" s="45" t="str">
        <f>CONCATENATE(kategorie[[#This Row],[rok]],"::",kategorie[[#This Row],[závod]],"::",kategorie[[#This Row],[m/ž]],"::",kategorie[[#This Row],[věk]])</f>
        <v>2009::běh starosty::Z::49</v>
      </c>
      <c r="E252" s="34">
        <v>2009</v>
      </c>
      <c r="F252" s="37" t="s">
        <v>293</v>
      </c>
      <c r="G252" s="34" t="s">
        <v>438</v>
      </c>
      <c r="H252" s="34">
        <f>kategorie[[#This Row],[rok]]-kategorie[[#This Row],[věk]]</f>
        <v>1960</v>
      </c>
      <c r="I252" s="34">
        <v>49</v>
      </c>
      <c r="J252" s="46" t="s">
        <v>436</v>
      </c>
      <c r="K252" s="50">
        <v>4.8</v>
      </c>
      <c r="L252" s="241"/>
    </row>
    <row r="253" spans="4:12" ht="11.25" hidden="1" customHeight="1" x14ac:dyDescent="0.2">
      <c r="D253" s="45" t="str">
        <f>CONCATENATE(kategorie[[#This Row],[rok]],"::",kategorie[[#This Row],[závod]],"::",kategorie[[#This Row],[m/ž]],"::",kategorie[[#This Row],[věk]])</f>
        <v>2009::běh starosty::Z::50</v>
      </c>
      <c r="E253" s="34">
        <v>2009</v>
      </c>
      <c r="F253" s="37" t="s">
        <v>293</v>
      </c>
      <c r="G253" s="34" t="s">
        <v>438</v>
      </c>
      <c r="H253" s="34">
        <f>kategorie[[#This Row],[rok]]-kategorie[[#This Row],[věk]]</f>
        <v>1959</v>
      </c>
      <c r="I253" s="34">
        <v>50</v>
      </c>
      <c r="J253" s="46" t="s">
        <v>436</v>
      </c>
      <c r="K253" s="50">
        <v>4.8</v>
      </c>
      <c r="L253" s="241"/>
    </row>
    <row r="254" spans="4:12" ht="11.25" hidden="1" customHeight="1" x14ac:dyDescent="0.2">
      <c r="D254" s="45" t="str">
        <f>CONCATENATE(kategorie[[#This Row],[rok]],"::",kategorie[[#This Row],[závod]],"::",kategorie[[#This Row],[m/ž]],"::",kategorie[[#This Row],[věk]])</f>
        <v>2010::dětský::M::0</v>
      </c>
      <c r="E254" s="34">
        <v>2010</v>
      </c>
      <c r="F254" s="37" t="s">
        <v>411</v>
      </c>
      <c r="G254" s="34" t="s">
        <v>278</v>
      </c>
      <c r="H254" s="34">
        <f>kategorie[[#This Row],[rok]]-kategorie[[#This Row],[věk]]</f>
        <v>2010</v>
      </c>
      <c r="I254" s="34">
        <v>0</v>
      </c>
      <c r="J254" s="46" t="s">
        <v>969</v>
      </c>
      <c r="K254" s="50">
        <v>0.16</v>
      </c>
      <c r="L254" s="241"/>
    </row>
    <row r="255" spans="4:12" ht="11.25" hidden="1" customHeight="1" x14ac:dyDescent="0.2">
      <c r="D255" s="45" t="str">
        <f>CONCATENATE(kategorie[[#This Row],[rok]],"::",kategorie[[#This Row],[závod]],"::",kategorie[[#This Row],[m/ž]],"::",kategorie[[#This Row],[věk]])</f>
        <v>2010::dětský::M::1</v>
      </c>
      <c r="E255" s="34">
        <v>2010</v>
      </c>
      <c r="F255" s="37" t="s">
        <v>411</v>
      </c>
      <c r="G255" s="34" t="s">
        <v>278</v>
      </c>
      <c r="H255" s="34">
        <f>kategorie[[#This Row],[rok]]-kategorie[[#This Row],[věk]]</f>
        <v>2009</v>
      </c>
      <c r="I255" s="34">
        <v>1</v>
      </c>
      <c r="J255" s="46" t="s">
        <v>969</v>
      </c>
      <c r="K255" s="50">
        <v>0.16</v>
      </c>
      <c r="L255" s="241"/>
    </row>
    <row r="256" spans="4:12" ht="11.25" hidden="1" customHeight="1" x14ac:dyDescent="0.2">
      <c r="D256" s="45" t="str">
        <f>CONCATENATE(kategorie[[#This Row],[rok]],"::",kategorie[[#This Row],[závod]],"::",kategorie[[#This Row],[m/ž]],"::",kategorie[[#This Row],[věk]])</f>
        <v>2010::dětský::M::2</v>
      </c>
      <c r="E256" s="34">
        <v>2010</v>
      </c>
      <c r="F256" s="37" t="s">
        <v>411</v>
      </c>
      <c r="G256" s="34" t="s">
        <v>278</v>
      </c>
      <c r="H256" s="34">
        <f>kategorie[[#This Row],[rok]]-kategorie[[#This Row],[věk]]</f>
        <v>2008</v>
      </c>
      <c r="I256" s="34">
        <v>2</v>
      </c>
      <c r="J256" s="46" t="s">
        <v>969</v>
      </c>
      <c r="K256" s="50">
        <v>0.16</v>
      </c>
      <c r="L256" s="241"/>
    </row>
    <row r="257" spans="4:12" ht="11.25" hidden="1" customHeight="1" x14ac:dyDescent="0.2">
      <c r="D257" s="45" t="str">
        <f>CONCATENATE(kategorie[[#This Row],[rok]],"::",kategorie[[#This Row],[závod]],"::",kategorie[[#This Row],[m/ž]],"::",kategorie[[#This Row],[věk]])</f>
        <v>2010::dětský::M::3</v>
      </c>
      <c r="E257" s="34">
        <v>2010</v>
      </c>
      <c r="F257" s="37" t="s">
        <v>411</v>
      </c>
      <c r="G257" s="34" t="s">
        <v>278</v>
      </c>
      <c r="H257" s="34">
        <f>kategorie[[#This Row],[rok]]-kategorie[[#This Row],[věk]]</f>
        <v>2007</v>
      </c>
      <c r="I257" s="34">
        <v>3</v>
      </c>
      <c r="J257" s="46" t="s">
        <v>969</v>
      </c>
      <c r="K257" s="50">
        <v>0.16</v>
      </c>
      <c r="L257" s="241"/>
    </row>
    <row r="258" spans="4:12" ht="11.25" hidden="1" customHeight="1" x14ac:dyDescent="0.2">
      <c r="D258" s="45" t="str">
        <f>CONCATENATE(kategorie[[#This Row],[rok]],"::",kategorie[[#This Row],[závod]],"::",kategorie[[#This Row],[m/ž]],"::",kategorie[[#This Row],[věk]])</f>
        <v>2010::dětský::M::4</v>
      </c>
      <c r="E258" s="34">
        <v>2010</v>
      </c>
      <c r="F258" s="37" t="s">
        <v>411</v>
      </c>
      <c r="G258" s="34" t="s">
        <v>278</v>
      </c>
      <c r="H258" s="34">
        <f>kategorie[[#This Row],[rok]]-kategorie[[#This Row],[věk]]</f>
        <v>2006</v>
      </c>
      <c r="I258" s="34">
        <v>4</v>
      </c>
      <c r="J258" s="46" t="s">
        <v>969</v>
      </c>
      <c r="K258" s="50">
        <v>0.16</v>
      </c>
      <c r="L258" s="241"/>
    </row>
    <row r="259" spans="4:12" ht="11.25" hidden="1" customHeight="1" x14ac:dyDescent="0.2">
      <c r="D259" s="45" t="str">
        <f>CONCATENATE(kategorie[[#This Row],[rok]],"::",kategorie[[#This Row],[závod]],"::",kategorie[[#This Row],[m/ž]],"::",kategorie[[#This Row],[věk]])</f>
        <v>2010::dětský::M::5</v>
      </c>
      <c r="E259" s="34">
        <v>2010</v>
      </c>
      <c r="F259" s="37" t="s">
        <v>411</v>
      </c>
      <c r="G259" s="34" t="s">
        <v>278</v>
      </c>
      <c r="H259" s="34">
        <f>kategorie[[#This Row],[rok]]-kategorie[[#This Row],[věk]]</f>
        <v>2005</v>
      </c>
      <c r="I259" s="34">
        <v>5</v>
      </c>
      <c r="J259" s="46" t="s">
        <v>969</v>
      </c>
      <c r="K259" s="50">
        <v>0.16</v>
      </c>
      <c r="L259" s="241"/>
    </row>
    <row r="260" spans="4:12" ht="11.25" hidden="1" customHeight="1" x14ac:dyDescent="0.2">
      <c r="D260" s="45" t="str">
        <f>CONCATENATE(kategorie[[#This Row],[rok]],"::",kategorie[[#This Row],[závod]],"::",kategorie[[#This Row],[m/ž]],"::",kategorie[[#This Row],[věk]])</f>
        <v>2010::dětský::M::6</v>
      </c>
      <c r="E260" s="34">
        <v>2010</v>
      </c>
      <c r="F260" s="37" t="s">
        <v>411</v>
      </c>
      <c r="G260" s="34" t="s">
        <v>278</v>
      </c>
      <c r="H260" s="34">
        <f>kategorie[[#This Row],[rok]]-kategorie[[#This Row],[věk]]</f>
        <v>2004</v>
      </c>
      <c r="I260" s="34">
        <v>6</v>
      </c>
      <c r="J260" s="46" t="s">
        <v>969</v>
      </c>
      <c r="K260" s="50">
        <v>0.16</v>
      </c>
      <c r="L260" s="241"/>
    </row>
    <row r="261" spans="4:12" ht="11.25" hidden="1" customHeight="1" x14ac:dyDescent="0.2">
      <c r="D261" s="45" t="str">
        <f>CONCATENATE(kategorie[[#This Row],[rok]],"::",kategorie[[#This Row],[závod]],"::",kategorie[[#This Row],[m/ž]],"::",kategorie[[#This Row],[věk]])</f>
        <v>2010::dětský::M::7</v>
      </c>
      <c r="E261" s="34">
        <v>2010</v>
      </c>
      <c r="F261" s="37" t="s">
        <v>411</v>
      </c>
      <c r="G261" s="34" t="s">
        <v>278</v>
      </c>
      <c r="H261" s="34">
        <f>kategorie[[#This Row],[rok]]-kategorie[[#This Row],[věk]]</f>
        <v>2003</v>
      </c>
      <c r="I261" s="34">
        <v>7</v>
      </c>
      <c r="J261" s="46" t="s">
        <v>970</v>
      </c>
      <c r="K261" s="50">
        <v>0.32</v>
      </c>
      <c r="L261" s="241"/>
    </row>
    <row r="262" spans="4:12" ht="11.25" hidden="1" customHeight="1" x14ac:dyDescent="0.2">
      <c r="D262" s="45" t="str">
        <f>CONCATENATE(kategorie[[#This Row],[rok]],"::",kategorie[[#This Row],[závod]],"::",kategorie[[#This Row],[m/ž]],"::",kategorie[[#This Row],[věk]])</f>
        <v>2010::dětský::M::8</v>
      </c>
      <c r="E262" s="34">
        <v>2010</v>
      </c>
      <c r="F262" s="37" t="s">
        <v>411</v>
      </c>
      <c r="G262" s="34" t="s">
        <v>278</v>
      </c>
      <c r="H262" s="34">
        <f>kategorie[[#This Row],[rok]]-kategorie[[#This Row],[věk]]</f>
        <v>2002</v>
      </c>
      <c r="I262" s="34">
        <v>8</v>
      </c>
      <c r="J262" s="46" t="s">
        <v>970</v>
      </c>
      <c r="K262" s="50">
        <v>0.32</v>
      </c>
      <c r="L262" s="241"/>
    </row>
    <row r="263" spans="4:12" ht="11.25" hidden="1" customHeight="1" x14ac:dyDescent="0.2">
      <c r="D263" s="45" t="str">
        <f>CONCATENATE(kategorie[[#This Row],[rok]],"::",kategorie[[#This Row],[závod]],"::",kategorie[[#This Row],[m/ž]],"::",kategorie[[#This Row],[věk]])</f>
        <v>2010::dětský::M::9</v>
      </c>
      <c r="E263" s="34">
        <v>2010</v>
      </c>
      <c r="F263" s="37" t="s">
        <v>411</v>
      </c>
      <c r="G263" s="34" t="s">
        <v>278</v>
      </c>
      <c r="H263" s="34">
        <f>kategorie[[#This Row],[rok]]-kategorie[[#This Row],[věk]]</f>
        <v>2001</v>
      </c>
      <c r="I263" s="34">
        <v>9</v>
      </c>
      <c r="J263" s="46" t="s">
        <v>970</v>
      </c>
      <c r="K263" s="50">
        <v>0.32</v>
      </c>
      <c r="L263" s="241"/>
    </row>
    <row r="264" spans="4:12" ht="11.25" hidden="1" customHeight="1" x14ac:dyDescent="0.2">
      <c r="D264" s="45" t="str">
        <f>CONCATENATE(kategorie[[#This Row],[rok]],"::",kategorie[[#This Row],[závod]],"::",kategorie[[#This Row],[m/ž]],"::",kategorie[[#This Row],[věk]])</f>
        <v>2010::dětský::M::10</v>
      </c>
      <c r="E264" s="34">
        <v>2010</v>
      </c>
      <c r="F264" s="37" t="s">
        <v>411</v>
      </c>
      <c r="G264" s="34" t="s">
        <v>278</v>
      </c>
      <c r="H264" s="34">
        <f>kategorie[[#This Row],[rok]]-kategorie[[#This Row],[věk]]</f>
        <v>2000</v>
      </c>
      <c r="I264" s="34">
        <v>10</v>
      </c>
      <c r="J264" s="46" t="s">
        <v>970</v>
      </c>
      <c r="K264" s="50">
        <v>0.32</v>
      </c>
      <c r="L264" s="241"/>
    </row>
    <row r="265" spans="4:12" ht="11.25" hidden="1" customHeight="1" x14ac:dyDescent="0.2">
      <c r="D265" s="45" t="str">
        <f>CONCATENATE(kategorie[[#This Row],[rok]],"::",kategorie[[#This Row],[závod]],"::",kategorie[[#This Row],[m/ž]],"::",kategorie[[#This Row],[věk]])</f>
        <v>2010::dětský::M::11</v>
      </c>
      <c r="E265" s="34">
        <v>2010</v>
      </c>
      <c r="F265" s="37" t="s">
        <v>411</v>
      </c>
      <c r="G265" s="34" t="s">
        <v>278</v>
      </c>
      <c r="H265" s="34">
        <f>kategorie[[#This Row],[rok]]-kategorie[[#This Row],[věk]]</f>
        <v>1999</v>
      </c>
      <c r="I265" s="34">
        <v>11</v>
      </c>
      <c r="J265" s="46" t="s">
        <v>399</v>
      </c>
      <c r="K265" s="50">
        <v>0.32</v>
      </c>
      <c r="L265" s="241"/>
    </row>
    <row r="266" spans="4:12" ht="11.25" hidden="1" customHeight="1" x14ac:dyDescent="0.2">
      <c r="D266" s="45" t="str">
        <f>CONCATENATE(kategorie[[#This Row],[rok]],"::",kategorie[[#This Row],[závod]],"::",kategorie[[#This Row],[m/ž]],"::",kategorie[[#This Row],[věk]])</f>
        <v>2010::dětský::M::12</v>
      </c>
      <c r="E266" s="34">
        <v>2010</v>
      </c>
      <c r="F266" s="37" t="s">
        <v>411</v>
      </c>
      <c r="G266" s="34" t="s">
        <v>278</v>
      </c>
      <c r="H266" s="34">
        <f>kategorie[[#This Row],[rok]]-kategorie[[#This Row],[věk]]</f>
        <v>1998</v>
      </c>
      <c r="I266" s="34">
        <v>12</v>
      </c>
      <c r="J266" s="46" t="s">
        <v>399</v>
      </c>
      <c r="K266" s="50">
        <v>0.32</v>
      </c>
      <c r="L266" s="241"/>
    </row>
    <row r="267" spans="4:12" ht="11.25" hidden="1" customHeight="1" x14ac:dyDescent="0.2">
      <c r="D267" s="45" t="str">
        <f>CONCATENATE(kategorie[[#This Row],[rok]],"::",kategorie[[#This Row],[závod]],"::",kategorie[[#This Row],[m/ž]],"::",kategorie[[#This Row],[věk]])</f>
        <v>2010::dětský::M::13</v>
      </c>
      <c r="E267" s="34">
        <v>2010</v>
      </c>
      <c r="F267" s="37" t="s">
        <v>411</v>
      </c>
      <c r="G267" s="34" t="s">
        <v>278</v>
      </c>
      <c r="H267" s="34">
        <f>kategorie[[#This Row],[rok]]-kategorie[[#This Row],[věk]]</f>
        <v>1997</v>
      </c>
      <c r="I267" s="34">
        <v>13</v>
      </c>
      <c r="J267" s="46" t="s">
        <v>400</v>
      </c>
      <c r="K267" s="50">
        <v>0.48</v>
      </c>
      <c r="L267" s="241"/>
    </row>
    <row r="268" spans="4:12" ht="11.25" hidden="1" customHeight="1" x14ac:dyDescent="0.2">
      <c r="D268" s="45" t="str">
        <f>CONCATENATE(kategorie[[#This Row],[rok]],"::",kategorie[[#This Row],[závod]],"::",kategorie[[#This Row],[m/ž]],"::",kategorie[[#This Row],[věk]])</f>
        <v>2010::dětský::M::14</v>
      </c>
      <c r="E268" s="34">
        <v>2010</v>
      </c>
      <c r="F268" s="37" t="s">
        <v>411</v>
      </c>
      <c r="G268" s="34" t="s">
        <v>278</v>
      </c>
      <c r="H268" s="34">
        <f>kategorie[[#This Row],[rok]]-kategorie[[#This Row],[věk]]</f>
        <v>1996</v>
      </c>
      <c r="I268" s="34">
        <v>14</v>
      </c>
      <c r="J268" s="46" t="s">
        <v>400</v>
      </c>
      <c r="K268" s="50">
        <v>0.48</v>
      </c>
      <c r="L268" s="241"/>
    </row>
    <row r="269" spans="4:12" ht="11.25" hidden="1" customHeight="1" x14ac:dyDescent="0.2">
      <c r="D269" s="45" t="str">
        <f>CONCATENATE(kategorie[[#This Row],[rok]],"::",kategorie[[#This Row],[závod]],"::",kategorie[[#This Row],[m/ž]],"::",kategorie[[#This Row],[věk]])</f>
        <v>2010::dětský::M::15</v>
      </c>
      <c r="E269" s="34">
        <v>2010</v>
      </c>
      <c r="F269" s="37" t="s">
        <v>411</v>
      </c>
      <c r="G269" s="34" t="s">
        <v>278</v>
      </c>
      <c r="H269" s="34">
        <f>kategorie[[#This Row],[rok]]-kategorie[[#This Row],[věk]]</f>
        <v>1995</v>
      </c>
      <c r="I269" s="34">
        <v>15</v>
      </c>
      <c r="J269" s="46" t="s">
        <v>401</v>
      </c>
      <c r="K269" s="50">
        <v>1</v>
      </c>
      <c r="L269" s="241"/>
    </row>
    <row r="270" spans="4:12" ht="11.25" hidden="1" customHeight="1" x14ac:dyDescent="0.2">
      <c r="D270" s="45" t="str">
        <f>CONCATENATE(kategorie[[#This Row],[rok]],"::",kategorie[[#This Row],[závod]],"::",kategorie[[#This Row],[m/ž]],"::",kategorie[[#This Row],[věk]])</f>
        <v>2010::dětský::M::16</v>
      </c>
      <c r="E270" s="34">
        <v>2010</v>
      </c>
      <c r="F270" s="37" t="s">
        <v>411</v>
      </c>
      <c r="G270" s="34" t="s">
        <v>278</v>
      </c>
      <c r="H270" s="34">
        <f>kategorie[[#This Row],[rok]]-kategorie[[#This Row],[věk]]</f>
        <v>1994</v>
      </c>
      <c r="I270" s="34">
        <v>16</v>
      </c>
      <c r="J270" s="46" t="s">
        <v>401</v>
      </c>
      <c r="K270" s="50">
        <v>1</v>
      </c>
      <c r="L270" s="241"/>
    </row>
    <row r="271" spans="4:12" ht="11.25" hidden="1" customHeight="1" x14ac:dyDescent="0.2">
      <c r="D271" s="45" t="str">
        <f>CONCATENATE(kategorie[[#This Row],[rok]],"::",kategorie[[#This Row],[závod]],"::",kategorie[[#This Row],[m/ž]],"::",kategorie[[#This Row],[věk]])</f>
        <v>2010::dětský::M::17</v>
      </c>
      <c r="E271" s="34">
        <v>2010</v>
      </c>
      <c r="F271" s="37" t="s">
        <v>411</v>
      </c>
      <c r="G271" s="34" t="s">
        <v>278</v>
      </c>
      <c r="H271" s="34">
        <f>kategorie[[#This Row],[rok]]-kategorie[[#This Row],[věk]]</f>
        <v>1993</v>
      </c>
      <c r="I271" s="34">
        <v>17</v>
      </c>
      <c r="J271" s="46" t="s">
        <v>402</v>
      </c>
      <c r="K271" s="50">
        <v>1.7</v>
      </c>
      <c r="L271" s="241"/>
    </row>
    <row r="272" spans="4:12" ht="11.25" hidden="1" customHeight="1" x14ac:dyDescent="0.2">
      <c r="D272" s="45" t="str">
        <f>CONCATENATE(kategorie[[#This Row],[rok]],"::",kategorie[[#This Row],[závod]],"::",kategorie[[#This Row],[m/ž]],"::",kategorie[[#This Row],[věk]])</f>
        <v>2010::dětský::M::18</v>
      </c>
      <c r="E272" s="34">
        <v>2010</v>
      </c>
      <c r="F272" s="37" t="s">
        <v>411</v>
      </c>
      <c r="G272" s="34" t="s">
        <v>278</v>
      </c>
      <c r="H272" s="34">
        <f>kategorie[[#This Row],[rok]]-kategorie[[#This Row],[věk]]</f>
        <v>1992</v>
      </c>
      <c r="I272" s="34">
        <v>18</v>
      </c>
      <c r="J272" s="46" t="s">
        <v>402</v>
      </c>
      <c r="K272" s="50">
        <v>1.7</v>
      </c>
      <c r="L272" s="241"/>
    </row>
    <row r="273" spans="4:12" ht="11.25" hidden="1" customHeight="1" x14ac:dyDescent="0.2">
      <c r="D273" s="45" t="str">
        <f>CONCATENATE(kategorie[[#This Row],[rok]],"::",kategorie[[#This Row],[závod]],"::",kategorie[[#This Row],[m/ž]],"::",kategorie[[#This Row],[věk]])</f>
        <v>2010::dětský::Z::0</v>
      </c>
      <c r="E273" s="34">
        <v>2010</v>
      </c>
      <c r="F273" s="37" t="s">
        <v>411</v>
      </c>
      <c r="G273" s="34" t="s">
        <v>438</v>
      </c>
      <c r="H273" s="34">
        <f>kategorie[[#This Row],[rok]]-kategorie[[#This Row],[věk]]</f>
        <v>2010</v>
      </c>
      <c r="I273" s="34">
        <v>0</v>
      </c>
      <c r="J273" s="46" t="s">
        <v>969</v>
      </c>
      <c r="K273" s="50">
        <v>0.16</v>
      </c>
      <c r="L273" s="241"/>
    </row>
    <row r="274" spans="4:12" ht="11.25" hidden="1" customHeight="1" x14ac:dyDescent="0.2">
      <c r="D274" s="45" t="str">
        <f>CONCATENATE(kategorie[[#This Row],[rok]],"::",kategorie[[#This Row],[závod]],"::",kategorie[[#This Row],[m/ž]],"::",kategorie[[#This Row],[věk]])</f>
        <v>2010::dětský::Z::1</v>
      </c>
      <c r="E274" s="34">
        <v>2010</v>
      </c>
      <c r="F274" s="37" t="s">
        <v>411</v>
      </c>
      <c r="G274" s="34" t="s">
        <v>438</v>
      </c>
      <c r="H274" s="34">
        <f>kategorie[[#This Row],[rok]]-kategorie[[#This Row],[věk]]</f>
        <v>2009</v>
      </c>
      <c r="I274" s="34">
        <v>1</v>
      </c>
      <c r="J274" s="46" t="s">
        <v>969</v>
      </c>
      <c r="K274" s="50">
        <v>0.16</v>
      </c>
      <c r="L274" s="241"/>
    </row>
    <row r="275" spans="4:12" ht="11.25" hidden="1" customHeight="1" x14ac:dyDescent="0.2">
      <c r="D275" s="45" t="str">
        <f>CONCATENATE(kategorie[[#This Row],[rok]],"::",kategorie[[#This Row],[závod]],"::",kategorie[[#This Row],[m/ž]],"::",kategorie[[#This Row],[věk]])</f>
        <v>2010::dětský::Z::2</v>
      </c>
      <c r="E275" s="34">
        <v>2010</v>
      </c>
      <c r="F275" s="37" t="s">
        <v>411</v>
      </c>
      <c r="G275" s="34" t="s">
        <v>438</v>
      </c>
      <c r="H275" s="34">
        <f>kategorie[[#This Row],[rok]]-kategorie[[#This Row],[věk]]</f>
        <v>2008</v>
      </c>
      <c r="I275" s="34">
        <v>2</v>
      </c>
      <c r="J275" s="46" t="s">
        <v>969</v>
      </c>
      <c r="K275" s="50">
        <v>0.16</v>
      </c>
      <c r="L275" s="241"/>
    </row>
    <row r="276" spans="4:12" ht="11.25" hidden="1" customHeight="1" x14ac:dyDescent="0.2">
      <c r="D276" s="45" t="str">
        <f>CONCATENATE(kategorie[[#This Row],[rok]],"::",kategorie[[#This Row],[závod]],"::",kategorie[[#This Row],[m/ž]],"::",kategorie[[#This Row],[věk]])</f>
        <v>2010::dětský::Z::3</v>
      </c>
      <c r="E276" s="34">
        <v>2010</v>
      </c>
      <c r="F276" s="37" t="s">
        <v>411</v>
      </c>
      <c r="G276" s="34" t="s">
        <v>438</v>
      </c>
      <c r="H276" s="34">
        <f>kategorie[[#This Row],[rok]]-kategorie[[#This Row],[věk]]</f>
        <v>2007</v>
      </c>
      <c r="I276" s="34">
        <v>3</v>
      </c>
      <c r="J276" s="46" t="s">
        <v>969</v>
      </c>
      <c r="K276" s="50">
        <v>0.16</v>
      </c>
      <c r="L276" s="241"/>
    </row>
    <row r="277" spans="4:12" ht="11.25" hidden="1" customHeight="1" x14ac:dyDescent="0.2">
      <c r="D277" s="45" t="str">
        <f>CONCATENATE(kategorie[[#This Row],[rok]],"::",kategorie[[#This Row],[závod]],"::",kategorie[[#This Row],[m/ž]],"::",kategorie[[#This Row],[věk]])</f>
        <v>2010::dětský::Z::4</v>
      </c>
      <c r="E277" s="34">
        <v>2010</v>
      </c>
      <c r="F277" s="37" t="s">
        <v>411</v>
      </c>
      <c r="G277" s="34" t="s">
        <v>438</v>
      </c>
      <c r="H277" s="34">
        <f>kategorie[[#This Row],[rok]]-kategorie[[#This Row],[věk]]</f>
        <v>2006</v>
      </c>
      <c r="I277" s="34">
        <v>4</v>
      </c>
      <c r="J277" s="46" t="s">
        <v>969</v>
      </c>
      <c r="K277" s="50">
        <v>0.16</v>
      </c>
      <c r="L277" s="241"/>
    </row>
    <row r="278" spans="4:12" ht="11.25" hidden="1" customHeight="1" x14ac:dyDescent="0.2">
      <c r="D278" s="45" t="str">
        <f>CONCATENATE(kategorie[[#This Row],[rok]],"::",kategorie[[#This Row],[závod]],"::",kategorie[[#This Row],[m/ž]],"::",kategorie[[#This Row],[věk]])</f>
        <v>2010::dětský::Z::5</v>
      </c>
      <c r="E278" s="34">
        <v>2010</v>
      </c>
      <c r="F278" s="37" t="s">
        <v>411</v>
      </c>
      <c r="G278" s="34" t="s">
        <v>438</v>
      </c>
      <c r="H278" s="34">
        <f>kategorie[[#This Row],[rok]]-kategorie[[#This Row],[věk]]</f>
        <v>2005</v>
      </c>
      <c r="I278" s="34">
        <v>5</v>
      </c>
      <c r="J278" s="46" t="s">
        <v>969</v>
      </c>
      <c r="K278" s="50">
        <v>0.16</v>
      </c>
      <c r="L278" s="241"/>
    </row>
    <row r="279" spans="4:12" ht="11.25" hidden="1" customHeight="1" x14ac:dyDescent="0.2">
      <c r="D279" s="45" t="str">
        <f>CONCATENATE(kategorie[[#This Row],[rok]],"::",kategorie[[#This Row],[závod]],"::",kategorie[[#This Row],[m/ž]],"::",kategorie[[#This Row],[věk]])</f>
        <v>2010::dětský::Z::6</v>
      </c>
      <c r="E279" s="34">
        <v>2010</v>
      </c>
      <c r="F279" s="37" t="s">
        <v>411</v>
      </c>
      <c r="G279" s="34" t="s">
        <v>438</v>
      </c>
      <c r="H279" s="34">
        <f>kategorie[[#This Row],[rok]]-kategorie[[#This Row],[věk]]</f>
        <v>2004</v>
      </c>
      <c r="I279" s="34">
        <v>6</v>
      </c>
      <c r="J279" s="46" t="s">
        <v>969</v>
      </c>
      <c r="K279" s="50">
        <v>0.16</v>
      </c>
      <c r="L279" s="241"/>
    </row>
    <row r="280" spans="4:12" ht="11.25" hidden="1" customHeight="1" x14ac:dyDescent="0.2">
      <c r="D280" s="45" t="str">
        <f>CONCATENATE(kategorie[[#This Row],[rok]],"::",kategorie[[#This Row],[závod]],"::",kategorie[[#This Row],[m/ž]],"::",kategorie[[#This Row],[věk]])</f>
        <v>2010::dětský::Z::7</v>
      </c>
      <c r="E280" s="34">
        <v>2010</v>
      </c>
      <c r="F280" s="37" t="s">
        <v>411</v>
      </c>
      <c r="G280" s="34" t="s">
        <v>438</v>
      </c>
      <c r="H280" s="34">
        <f>kategorie[[#This Row],[rok]]-kategorie[[#This Row],[věk]]</f>
        <v>2003</v>
      </c>
      <c r="I280" s="34">
        <v>7</v>
      </c>
      <c r="J280" s="46" t="s">
        <v>970</v>
      </c>
      <c r="K280" s="50">
        <v>0.32</v>
      </c>
      <c r="L280" s="241"/>
    </row>
    <row r="281" spans="4:12" ht="11.25" hidden="1" customHeight="1" x14ac:dyDescent="0.2">
      <c r="D281" s="45" t="str">
        <f>CONCATENATE(kategorie[[#This Row],[rok]],"::",kategorie[[#This Row],[závod]],"::",kategorie[[#This Row],[m/ž]],"::",kategorie[[#This Row],[věk]])</f>
        <v>2010::dětský::Z::8</v>
      </c>
      <c r="E281" s="34">
        <v>2010</v>
      </c>
      <c r="F281" s="37" t="s">
        <v>411</v>
      </c>
      <c r="G281" s="34" t="s">
        <v>438</v>
      </c>
      <c r="H281" s="34">
        <f>kategorie[[#This Row],[rok]]-kategorie[[#This Row],[věk]]</f>
        <v>2002</v>
      </c>
      <c r="I281" s="34">
        <v>8</v>
      </c>
      <c r="J281" s="46" t="s">
        <v>970</v>
      </c>
      <c r="K281" s="50">
        <v>0.32</v>
      </c>
      <c r="L281" s="241"/>
    </row>
    <row r="282" spans="4:12" ht="11.25" hidden="1" customHeight="1" x14ac:dyDescent="0.2">
      <c r="D282" s="45" t="str">
        <f>CONCATENATE(kategorie[[#This Row],[rok]],"::",kategorie[[#This Row],[závod]],"::",kategorie[[#This Row],[m/ž]],"::",kategorie[[#This Row],[věk]])</f>
        <v>2010::dětský::Z::9</v>
      </c>
      <c r="E282" s="34">
        <v>2010</v>
      </c>
      <c r="F282" s="37" t="s">
        <v>411</v>
      </c>
      <c r="G282" s="34" t="s">
        <v>438</v>
      </c>
      <c r="H282" s="34">
        <f>kategorie[[#This Row],[rok]]-kategorie[[#This Row],[věk]]</f>
        <v>2001</v>
      </c>
      <c r="I282" s="34">
        <v>9</v>
      </c>
      <c r="J282" s="46" t="s">
        <v>970</v>
      </c>
      <c r="K282" s="50">
        <v>0.32</v>
      </c>
      <c r="L282" s="241"/>
    </row>
    <row r="283" spans="4:12" ht="11.25" hidden="1" customHeight="1" x14ac:dyDescent="0.2">
      <c r="D283" s="45" t="str">
        <f>CONCATENATE(kategorie[[#This Row],[rok]],"::",kategorie[[#This Row],[závod]],"::",kategorie[[#This Row],[m/ž]],"::",kategorie[[#This Row],[věk]])</f>
        <v>2010::dětský::Z::10</v>
      </c>
      <c r="E283" s="34">
        <v>2010</v>
      </c>
      <c r="F283" s="37" t="s">
        <v>411</v>
      </c>
      <c r="G283" s="34" t="s">
        <v>438</v>
      </c>
      <c r="H283" s="34">
        <f>kategorie[[#This Row],[rok]]-kategorie[[#This Row],[věk]]</f>
        <v>2000</v>
      </c>
      <c r="I283" s="34">
        <v>10</v>
      </c>
      <c r="J283" s="46" t="s">
        <v>970</v>
      </c>
      <c r="K283" s="50">
        <v>0.32</v>
      </c>
      <c r="L283" s="241"/>
    </row>
    <row r="284" spans="4:12" ht="11.25" hidden="1" customHeight="1" x14ac:dyDescent="0.2">
      <c r="D284" s="45" t="str">
        <f>CONCATENATE(kategorie[[#This Row],[rok]],"::",kategorie[[#This Row],[závod]],"::",kategorie[[#This Row],[m/ž]],"::",kategorie[[#This Row],[věk]])</f>
        <v>2010::dětský::Z::11</v>
      </c>
      <c r="E284" s="34">
        <v>2010</v>
      </c>
      <c r="F284" s="37" t="s">
        <v>411</v>
      </c>
      <c r="G284" s="34" t="s">
        <v>438</v>
      </c>
      <c r="H284" s="34">
        <f>kategorie[[#This Row],[rok]]-kategorie[[#This Row],[věk]]</f>
        <v>1999</v>
      </c>
      <c r="I284" s="34">
        <v>11</v>
      </c>
      <c r="J284" s="46" t="s">
        <v>399</v>
      </c>
      <c r="K284" s="50">
        <v>0.32</v>
      </c>
      <c r="L284" s="241"/>
    </row>
    <row r="285" spans="4:12" ht="11.25" hidden="1" customHeight="1" x14ac:dyDescent="0.2">
      <c r="D285" s="45" t="str">
        <f>CONCATENATE(kategorie[[#This Row],[rok]],"::",kategorie[[#This Row],[závod]],"::",kategorie[[#This Row],[m/ž]],"::",kategorie[[#This Row],[věk]])</f>
        <v>2010::dětský::Z::12</v>
      </c>
      <c r="E285" s="34">
        <v>2010</v>
      </c>
      <c r="F285" s="37" t="s">
        <v>411</v>
      </c>
      <c r="G285" s="34" t="s">
        <v>438</v>
      </c>
      <c r="H285" s="34">
        <f>kategorie[[#This Row],[rok]]-kategorie[[#This Row],[věk]]</f>
        <v>1998</v>
      </c>
      <c r="I285" s="34">
        <v>12</v>
      </c>
      <c r="J285" s="46" t="s">
        <v>399</v>
      </c>
      <c r="K285" s="50">
        <v>0.32</v>
      </c>
      <c r="L285" s="241"/>
    </row>
    <row r="286" spans="4:12" ht="11.25" hidden="1" customHeight="1" x14ac:dyDescent="0.2">
      <c r="D286" s="45" t="str">
        <f>CONCATENATE(kategorie[[#This Row],[rok]],"::",kategorie[[#This Row],[závod]],"::",kategorie[[#This Row],[m/ž]],"::",kategorie[[#This Row],[věk]])</f>
        <v>2010::dětský::Z::13</v>
      </c>
      <c r="E286" s="34">
        <v>2010</v>
      </c>
      <c r="F286" s="37" t="s">
        <v>411</v>
      </c>
      <c r="G286" s="34" t="s">
        <v>438</v>
      </c>
      <c r="H286" s="34">
        <f>kategorie[[#This Row],[rok]]-kategorie[[#This Row],[věk]]</f>
        <v>1997</v>
      </c>
      <c r="I286" s="34">
        <v>13</v>
      </c>
      <c r="J286" s="46" t="s">
        <v>400</v>
      </c>
      <c r="K286" s="50">
        <v>0.48</v>
      </c>
      <c r="L286" s="241"/>
    </row>
    <row r="287" spans="4:12" ht="11.25" hidden="1" customHeight="1" x14ac:dyDescent="0.2">
      <c r="D287" s="45" t="str">
        <f>CONCATENATE(kategorie[[#This Row],[rok]],"::",kategorie[[#This Row],[závod]],"::",kategorie[[#This Row],[m/ž]],"::",kategorie[[#This Row],[věk]])</f>
        <v>2010::dětský::Z::14</v>
      </c>
      <c r="E287" s="34">
        <v>2010</v>
      </c>
      <c r="F287" s="37" t="s">
        <v>411</v>
      </c>
      <c r="G287" s="34" t="s">
        <v>438</v>
      </c>
      <c r="H287" s="34">
        <f>kategorie[[#This Row],[rok]]-kategorie[[#This Row],[věk]]</f>
        <v>1996</v>
      </c>
      <c r="I287" s="34">
        <v>14</v>
      </c>
      <c r="J287" s="46" t="s">
        <v>400</v>
      </c>
      <c r="K287" s="50">
        <v>0.48</v>
      </c>
      <c r="L287" s="241"/>
    </row>
    <row r="288" spans="4:12" ht="11.25" hidden="1" customHeight="1" x14ac:dyDescent="0.2">
      <c r="D288" s="45" t="str">
        <f>CONCATENATE(kategorie[[#This Row],[rok]],"::",kategorie[[#This Row],[závod]],"::",kategorie[[#This Row],[m/ž]],"::",kategorie[[#This Row],[věk]])</f>
        <v>2010::dětský::Z::15</v>
      </c>
      <c r="E288" s="34">
        <v>2010</v>
      </c>
      <c r="F288" s="37" t="s">
        <v>411</v>
      </c>
      <c r="G288" s="34" t="s">
        <v>438</v>
      </c>
      <c r="H288" s="34">
        <f>kategorie[[#This Row],[rok]]-kategorie[[#This Row],[věk]]</f>
        <v>1995</v>
      </c>
      <c r="I288" s="34">
        <v>15</v>
      </c>
      <c r="J288" s="46" t="s">
        <v>401</v>
      </c>
      <c r="K288" s="50">
        <v>1</v>
      </c>
      <c r="L288" s="241"/>
    </row>
    <row r="289" spans="4:12" ht="11.25" hidden="1" customHeight="1" x14ac:dyDescent="0.2">
      <c r="D289" s="45" t="str">
        <f>CONCATENATE(kategorie[[#This Row],[rok]],"::",kategorie[[#This Row],[závod]],"::",kategorie[[#This Row],[m/ž]],"::",kategorie[[#This Row],[věk]])</f>
        <v>2010::dětský::Z::16</v>
      </c>
      <c r="E289" s="34">
        <v>2010</v>
      </c>
      <c r="F289" s="37" t="s">
        <v>411</v>
      </c>
      <c r="G289" s="34" t="s">
        <v>438</v>
      </c>
      <c r="H289" s="34">
        <f>kategorie[[#This Row],[rok]]-kategorie[[#This Row],[věk]]</f>
        <v>1994</v>
      </c>
      <c r="I289" s="34">
        <v>16</v>
      </c>
      <c r="J289" s="46" t="s">
        <v>401</v>
      </c>
      <c r="K289" s="50">
        <v>1</v>
      </c>
      <c r="L289" s="241"/>
    </row>
    <row r="290" spans="4:12" ht="11.25" hidden="1" customHeight="1" x14ac:dyDescent="0.2">
      <c r="D290" s="45" t="str">
        <f>CONCATENATE(kategorie[[#This Row],[rok]],"::",kategorie[[#This Row],[závod]],"::",kategorie[[#This Row],[m/ž]],"::",kategorie[[#This Row],[věk]])</f>
        <v>2010::dětský::Z::17</v>
      </c>
      <c r="E290" s="34">
        <v>2010</v>
      </c>
      <c r="F290" s="37" t="s">
        <v>411</v>
      </c>
      <c r="G290" s="34" t="s">
        <v>438</v>
      </c>
      <c r="H290" s="34">
        <f>kategorie[[#This Row],[rok]]-kategorie[[#This Row],[věk]]</f>
        <v>1993</v>
      </c>
      <c r="I290" s="34">
        <v>17</v>
      </c>
      <c r="J290" s="46" t="s">
        <v>402</v>
      </c>
      <c r="K290" s="50">
        <v>1.7</v>
      </c>
      <c r="L290" s="241"/>
    </row>
    <row r="291" spans="4:12" ht="11.25" hidden="1" customHeight="1" x14ac:dyDescent="0.2">
      <c r="D291" s="45" t="str">
        <f>CONCATENATE(kategorie[[#This Row],[rok]],"::",kategorie[[#This Row],[závod]],"::",kategorie[[#This Row],[m/ž]],"::",kategorie[[#This Row],[věk]])</f>
        <v>2010::dětský::Z::18</v>
      </c>
      <c r="E291" s="34">
        <v>2010</v>
      </c>
      <c r="F291" s="37" t="s">
        <v>411</v>
      </c>
      <c r="G291" s="34" t="s">
        <v>438</v>
      </c>
      <c r="H291" s="34">
        <f>kategorie[[#This Row],[rok]]-kategorie[[#This Row],[věk]]</f>
        <v>1992</v>
      </c>
      <c r="I291" s="34">
        <v>18</v>
      </c>
      <c r="J291" s="46" t="s">
        <v>402</v>
      </c>
      <c r="K291" s="50">
        <v>1.7</v>
      </c>
      <c r="L291" s="241"/>
    </row>
    <row r="292" spans="4:12" ht="11.25" hidden="1" customHeight="1" x14ac:dyDescent="0.2">
      <c r="D292" s="45" t="str">
        <f>CONCATENATE(kategorie[[#This Row],[rok]],"::",kategorie[[#This Row],[závod]],"::",kategorie[[#This Row],[m/ž]],"::",kategorie[[#This Row],[věk]])</f>
        <v>2010::hlavní závod::M::15</v>
      </c>
      <c r="E292" s="34">
        <v>2010</v>
      </c>
      <c r="F292" s="37" t="s">
        <v>292</v>
      </c>
      <c r="G292" s="34" t="s">
        <v>278</v>
      </c>
      <c r="H292" s="34">
        <f>kategorie[[#This Row],[rok]]-kategorie[[#This Row],[věk]]</f>
        <v>1995</v>
      </c>
      <c r="I292" s="34">
        <v>15</v>
      </c>
      <c r="J292" s="46" t="s">
        <v>761</v>
      </c>
      <c r="K292" s="50">
        <v>15</v>
      </c>
      <c r="L292" s="241"/>
    </row>
    <row r="293" spans="4:12" ht="11.25" hidden="1" customHeight="1" x14ac:dyDescent="0.2">
      <c r="D293" s="45" t="str">
        <f>CONCATENATE(kategorie[[#This Row],[rok]],"::",kategorie[[#This Row],[závod]],"::",kategorie[[#This Row],[m/ž]],"::",kategorie[[#This Row],[věk]])</f>
        <v>2010::hlavní závod::M::16</v>
      </c>
      <c r="E293" s="34">
        <v>2010</v>
      </c>
      <c r="F293" s="37" t="s">
        <v>292</v>
      </c>
      <c r="G293" s="34" t="s">
        <v>278</v>
      </c>
      <c r="H293" s="34">
        <f>kategorie[[#This Row],[rok]]-kategorie[[#This Row],[věk]]</f>
        <v>1994</v>
      </c>
      <c r="I293" s="34">
        <v>16</v>
      </c>
      <c r="J293" s="46" t="s">
        <v>761</v>
      </c>
      <c r="K293" s="50">
        <v>15</v>
      </c>
      <c r="L293" s="241"/>
    </row>
    <row r="294" spans="4:12" ht="11.25" hidden="1" customHeight="1" x14ac:dyDescent="0.2">
      <c r="D294" s="45" t="str">
        <f>CONCATENATE(kategorie[[#This Row],[rok]],"::",kategorie[[#This Row],[závod]],"::",kategorie[[#This Row],[m/ž]],"::",kategorie[[#This Row],[věk]])</f>
        <v>2010::hlavní závod::M::17</v>
      </c>
      <c r="E294" s="34">
        <v>2010</v>
      </c>
      <c r="F294" s="37" t="s">
        <v>292</v>
      </c>
      <c r="G294" s="34" t="s">
        <v>278</v>
      </c>
      <c r="H294" s="34">
        <f>kategorie[[#This Row],[rok]]-kategorie[[#This Row],[věk]]</f>
        <v>1993</v>
      </c>
      <c r="I294" s="34">
        <v>17</v>
      </c>
      <c r="J294" s="46" t="s">
        <v>761</v>
      </c>
      <c r="K294" s="50">
        <v>15</v>
      </c>
      <c r="L294" s="241"/>
    </row>
    <row r="295" spans="4:12" ht="11.25" hidden="1" customHeight="1" x14ac:dyDescent="0.2">
      <c r="D295" s="45" t="str">
        <f>CONCATENATE(kategorie[[#This Row],[rok]],"::",kategorie[[#This Row],[závod]],"::",kategorie[[#This Row],[m/ž]],"::",kategorie[[#This Row],[věk]])</f>
        <v>2010::hlavní závod::M::18</v>
      </c>
      <c r="E295" s="34">
        <v>2010</v>
      </c>
      <c r="F295" s="37" t="s">
        <v>292</v>
      </c>
      <c r="G295" s="34" t="s">
        <v>278</v>
      </c>
      <c r="H295" s="34">
        <f>kategorie[[#This Row],[rok]]-kategorie[[#This Row],[věk]]</f>
        <v>1992</v>
      </c>
      <c r="I295" s="34">
        <v>18</v>
      </c>
      <c r="J295" s="46" t="s">
        <v>761</v>
      </c>
      <c r="K295" s="50">
        <v>15</v>
      </c>
      <c r="L295" s="241"/>
    </row>
    <row r="296" spans="4:12" ht="11.25" hidden="1" customHeight="1" x14ac:dyDescent="0.2">
      <c r="D296" s="45" t="str">
        <f>CONCATENATE(kategorie[[#This Row],[rok]],"::",kategorie[[#This Row],[závod]],"::",kategorie[[#This Row],[m/ž]],"::",kategorie[[#This Row],[věk]])</f>
        <v>2010::hlavní závod::M::19</v>
      </c>
      <c r="E296" s="34">
        <v>2010</v>
      </c>
      <c r="F296" s="37" t="s">
        <v>292</v>
      </c>
      <c r="G296" s="34" t="s">
        <v>278</v>
      </c>
      <c r="H296" s="34">
        <f>kategorie[[#This Row],[rok]]-kategorie[[#This Row],[věk]]</f>
        <v>1991</v>
      </c>
      <c r="I296" s="34">
        <v>19</v>
      </c>
      <c r="J296" s="46" t="s">
        <v>321</v>
      </c>
      <c r="K296" s="50">
        <v>15</v>
      </c>
      <c r="L296" s="241"/>
    </row>
    <row r="297" spans="4:12" ht="11.25" hidden="1" customHeight="1" x14ac:dyDescent="0.2">
      <c r="D297" s="45" t="str">
        <f>CONCATENATE(kategorie[[#This Row],[rok]],"::",kategorie[[#This Row],[závod]],"::",kategorie[[#This Row],[m/ž]],"::",kategorie[[#This Row],[věk]])</f>
        <v>2010::hlavní závod::M::20</v>
      </c>
      <c r="E297" s="34">
        <v>2010</v>
      </c>
      <c r="F297" s="37" t="s">
        <v>292</v>
      </c>
      <c r="G297" s="34" t="s">
        <v>278</v>
      </c>
      <c r="H297" s="34">
        <f>kategorie[[#This Row],[rok]]-kategorie[[#This Row],[věk]]</f>
        <v>1990</v>
      </c>
      <c r="I297" s="34">
        <v>20</v>
      </c>
      <c r="J297" s="46" t="s">
        <v>321</v>
      </c>
      <c r="K297" s="50">
        <v>15</v>
      </c>
      <c r="L297" s="241"/>
    </row>
    <row r="298" spans="4:12" ht="11.25" hidden="1" customHeight="1" x14ac:dyDescent="0.2">
      <c r="D298" s="45" t="str">
        <f>CONCATENATE(kategorie[[#This Row],[rok]],"::",kategorie[[#This Row],[závod]],"::",kategorie[[#This Row],[m/ž]],"::",kategorie[[#This Row],[věk]])</f>
        <v>2010::hlavní závod::M::21</v>
      </c>
      <c r="E298" s="34">
        <v>2010</v>
      </c>
      <c r="F298" s="37" t="s">
        <v>292</v>
      </c>
      <c r="G298" s="34" t="s">
        <v>278</v>
      </c>
      <c r="H298" s="34">
        <f>kategorie[[#This Row],[rok]]-kategorie[[#This Row],[věk]]</f>
        <v>1989</v>
      </c>
      <c r="I298" s="34">
        <v>21</v>
      </c>
      <c r="J298" s="46" t="s">
        <v>321</v>
      </c>
      <c r="K298" s="50">
        <v>15</v>
      </c>
      <c r="L298" s="241"/>
    </row>
    <row r="299" spans="4:12" ht="11.25" hidden="1" customHeight="1" x14ac:dyDescent="0.2">
      <c r="D299" s="45" t="str">
        <f>CONCATENATE(kategorie[[#This Row],[rok]],"::",kategorie[[#This Row],[závod]],"::",kategorie[[#This Row],[m/ž]],"::",kategorie[[#This Row],[věk]])</f>
        <v>2010::hlavní závod::M::22</v>
      </c>
      <c r="E299" s="34">
        <v>2010</v>
      </c>
      <c r="F299" s="37" t="s">
        <v>292</v>
      </c>
      <c r="G299" s="34" t="s">
        <v>278</v>
      </c>
      <c r="H299" s="34">
        <f>kategorie[[#This Row],[rok]]-kategorie[[#This Row],[věk]]</f>
        <v>1988</v>
      </c>
      <c r="I299" s="34">
        <v>22</v>
      </c>
      <c r="J299" s="46" t="s">
        <v>321</v>
      </c>
      <c r="K299" s="50">
        <v>15</v>
      </c>
      <c r="L299" s="241"/>
    </row>
    <row r="300" spans="4:12" ht="11.25" hidden="1" customHeight="1" x14ac:dyDescent="0.2">
      <c r="D300" s="45" t="str">
        <f>CONCATENATE(kategorie[[#This Row],[rok]],"::",kategorie[[#This Row],[závod]],"::",kategorie[[#This Row],[m/ž]],"::",kategorie[[#This Row],[věk]])</f>
        <v>2010::hlavní závod::M::23</v>
      </c>
      <c r="E300" s="34">
        <v>2010</v>
      </c>
      <c r="F300" s="37" t="s">
        <v>292</v>
      </c>
      <c r="G300" s="34" t="s">
        <v>278</v>
      </c>
      <c r="H300" s="34">
        <f>kategorie[[#This Row],[rok]]-kategorie[[#This Row],[věk]]</f>
        <v>1987</v>
      </c>
      <c r="I300" s="34">
        <v>23</v>
      </c>
      <c r="J300" s="46" t="s">
        <v>321</v>
      </c>
      <c r="K300" s="50">
        <v>15</v>
      </c>
      <c r="L300" s="241"/>
    </row>
    <row r="301" spans="4:12" ht="11.25" hidden="1" customHeight="1" x14ac:dyDescent="0.2">
      <c r="D301" s="45" t="str">
        <f>CONCATENATE(kategorie[[#This Row],[rok]],"::",kategorie[[#This Row],[závod]],"::",kategorie[[#This Row],[m/ž]],"::",kategorie[[#This Row],[věk]])</f>
        <v>2010::hlavní závod::M::24</v>
      </c>
      <c r="E301" s="34">
        <v>2010</v>
      </c>
      <c r="F301" s="37" t="s">
        <v>292</v>
      </c>
      <c r="G301" s="34" t="s">
        <v>278</v>
      </c>
      <c r="H301" s="34">
        <f>kategorie[[#This Row],[rok]]-kategorie[[#This Row],[věk]]</f>
        <v>1986</v>
      </c>
      <c r="I301" s="34">
        <v>24</v>
      </c>
      <c r="J301" s="46" t="s">
        <v>321</v>
      </c>
      <c r="K301" s="50">
        <v>15</v>
      </c>
      <c r="L301" s="241"/>
    </row>
    <row r="302" spans="4:12" ht="11.25" hidden="1" customHeight="1" x14ac:dyDescent="0.2">
      <c r="D302" s="45" t="str">
        <f>CONCATENATE(kategorie[[#This Row],[rok]],"::",kategorie[[#This Row],[závod]],"::",kategorie[[#This Row],[m/ž]],"::",kategorie[[#This Row],[věk]])</f>
        <v>2010::hlavní závod::M::25</v>
      </c>
      <c r="E302" s="34">
        <v>2010</v>
      </c>
      <c r="F302" s="37" t="s">
        <v>292</v>
      </c>
      <c r="G302" s="34" t="s">
        <v>278</v>
      </c>
      <c r="H302" s="34">
        <f>kategorie[[#This Row],[rok]]-kategorie[[#This Row],[věk]]</f>
        <v>1985</v>
      </c>
      <c r="I302" s="34">
        <v>25</v>
      </c>
      <c r="J302" s="46" t="s">
        <v>321</v>
      </c>
      <c r="K302" s="50">
        <v>15</v>
      </c>
      <c r="L302" s="241"/>
    </row>
    <row r="303" spans="4:12" ht="11.25" hidden="1" customHeight="1" x14ac:dyDescent="0.2">
      <c r="D303" s="45" t="str">
        <f>CONCATENATE(kategorie[[#This Row],[rok]],"::",kategorie[[#This Row],[závod]],"::",kategorie[[#This Row],[m/ž]],"::",kategorie[[#This Row],[věk]])</f>
        <v>2010::hlavní závod::M::26</v>
      </c>
      <c r="E303" s="34">
        <v>2010</v>
      </c>
      <c r="F303" s="37" t="s">
        <v>292</v>
      </c>
      <c r="G303" s="34" t="s">
        <v>278</v>
      </c>
      <c r="H303" s="34">
        <f>kategorie[[#This Row],[rok]]-kategorie[[#This Row],[věk]]</f>
        <v>1984</v>
      </c>
      <c r="I303" s="34">
        <v>26</v>
      </c>
      <c r="J303" s="46" t="s">
        <v>321</v>
      </c>
      <c r="K303" s="50">
        <v>15</v>
      </c>
      <c r="L303" s="241"/>
    </row>
    <row r="304" spans="4:12" ht="11.25" hidden="1" customHeight="1" x14ac:dyDescent="0.2">
      <c r="D304" s="45" t="str">
        <f>CONCATENATE(kategorie[[#This Row],[rok]],"::",kategorie[[#This Row],[závod]],"::",kategorie[[#This Row],[m/ž]],"::",kategorie[[#This Row],[věk]])</f>
        <v>2010::hlavní závod::M::27</v>
      </c>
      <c r="E304" s="34">
        <v>2010</v>
      </c>
      <c r="F304" s="37" t="s">
        <v>292</v>
      </c>
      <c r="G304" s="34" t="s">
        <v>278</v>
      </c>
      <c r="H304" s="34">
        <f>kategorie[[#This Row],[rok]]-kategorie[[#This Row],[věk]]</f>
        <v>1983</v>
      </c>
      <c r="I304" s="34">
        <v>27</v>
      </c>
      <c r="J304" s="46" t="s">
        <v>321</v>
      </c>
      <c r="K304" s="50">
        <v>15</v>
      </c>
      <c r="L304" s="241"/>
    </row>
    <row r="305" spans="4:12" ht="11.25" hidden="1" customHeight="1" x14ac:dyDescent="0.2">
      <c r="D305" s="45" t="str">
        <f>CONCATENATE(kategorie[[#This Row],[rok]],"::",kategorie[[#This Row],[závod]],"::",kategorie[[#This Row],[m/ž]],"::",kategorie[[#This Row],[věk]])</f>
        <v>2010::hlavní závod::M::28</v>
      </c>
      <c r="E305" s="34">
        <v>2010</v>
      </c>
      <c r="F305" s="37" t="s">
        <v>292</v>
      </c>
      <c r="G305" s="34" t="s">
        <v>278</v>
      </c>
      <c r="H305" s="34">
        <f>kategorie[[#This Row],[rok]]-kategorie[[#This Row],[věk]]</f>
        <v>1982</v>
      </c>
      <c r="I305" s="34">
        <v>28</v>
      </c>
      <c r="J305" s="46" t="s">
        <v>321</v>
      </c>
      <c r="K305" s="50">
        <v>15</v>
      </c>
      <c r="L305" s="241"/>
    </row>
    <row r="306" spans="4:12" ht="11.25" hidden="1" customHeight="1" x14ac:dyDescent="0.2">
      <c r="D306" s="45" t="str">
        <f>CONCATENATE(kategorie[[#This Row],[rok]],"::",kategorie[[#This Row],[závod]],"::",kategorie[[#This Row],[m/ž]],"::",kategorie[[#This Row],[věk]])</f>
        <v>2010::hlavní závod::M::29</v>
      </c>
      <c r="E306" s="34">
        <v>2010</v>
      </c>
      <c r="F306" s="37" t="s">
        <v>292</v>
      </c>
      <c r="G306" s="34" t="s">
        <v>278</v>
      </c>
      <c r="H306" s="34">
        <f>kategorie[[#This Row],[rok]]-kategorie[[#This Row],[věk]]</f>
        <v>1981</v>
      </c>
      <c r="I306" s="34">
        <v>29</v>
      </c>
      <c r="J306" s="46" t="s">
        <v>321</v>
      </c>
      <c r="K306" s="50">
        <v>15</v>
      </c>
      <c r="L306" s="241"/>
    </row>
    <row r="307" spans="4:12" ht="11.25" hidden="1" customHeight="1" x14ac:dyDescent="0.2">
      <c r="D307" s="45" t="str">
        <f>CONCATENATE(kategorie[[#This Row],[rok]],"::",kategorie[[#This Row],[závod]],"::",kategorie[[#This Row],[m/ž]],"::",kategorie[[#This Row],[věk]])</f>
        <v>2010::hlavní závod::M::30</v>
      </c>
      <c r="E307" s="34">
        <v>2010</v>
      </c>
      <c r="F307" s="37" t="s">
        <v>292</v>
      </c>
      <c r="G307" s="34" t="s">
        <v>278</v>
      </c>
      <c r="H307" s="34">
        <f>kategorie[[#This Row],[rok]]-kategorie[[#This Row],[věk]]</f>
        <v>1980</v>
      </c>
      <c r="I307" s="34">
        <v>30</v>
      </c>
      <c r="J307" s="46" t="s">
        <v>321</v>
      </c>
      <c r="K307" s="50">
        <v>15</v>
      </c>
      <c r="L307" s="241"/>
    </row>
    <row r="308" spans="4:12" ht="11.25" hidden="1" customHeight="1" x14ac:dyDescent="0.2">
      <c r="D308" s="45" t="str">
        <f>CONCATENATE(kategorie[[#This Row],[rok]],"::",kategorie[[#This Row],[závod]],"::",kategorie[[#This Row],[m/ž]],"::",kategorie[[#This Row],[věk]])</f>
        <v>2010::hlavní závod::M::31</v>
      </c>
      <c r="E308" s="34">
        <v>2010</v>
      </c>
      <c r="F308" s="37" t="s">
        <v>292</v>
      </c>
      <c r="G308" s="34" t="s">
        <v>278</v>
      </c>
      <c r="H308" s="34">
        <f>kategorie[[#This Row],[rok]]-kategorie[[#This Row],[věk]]</f>
        <v>1979</v>
      </c>
      <c r="I308" s="34">
        <v>31</v>
      </c>
      <c r="J308" s="46" t="s">
        <v>321</v>
      </c>
      <c r="K308" s="50">
        <v>15</v>
      </c>
      <c r="L308" s="241"/>
    </row>
    <row r="309" spans="4:12" ht="11.25" hidden="1" customHeight="1" x14ac:dyDescent="0.2">
      <c r="D309" s="45" t="str">
        <f>CONCATENATE(kategorie[[#This Row],[rok]],"::",kategorie[[#This Row],[závod]],"::",kategorie[[#This Row],[m/ž]],"::",kategorie[[#This Row],[věk]])</f>
        <v>2010::hlavní závod::M::32</v>
      </c>
      <c r="E309" s="34">
        <v>2010</v>
      </c>
      <c r="F309" s="37" t="s">
        <v>292</v>
      </c>
      <c r="G309" s="34" t="s">
        <v>278</v>
      </c>
      <c r="H309" s="34">
        <f>kategorie[[#This Row],[rok]]-kategorie[[#This Row],[věk]]</f>
        <v>1978</v>
      </c>
      <c r="I309" s="34">
        <v>32</v>
      </c>
      <c r="J309" s="46" t="s">
        <v>321</v>
      </c>
      <c r="K309" s="50">
        <v>15</v>
      </c>
      <c r="L309" s="241"/>
    </row>
    <row r="310" spans="4:12" ht="11.25" hidden="1" customHeight="1" x14ac:dyDescent="0.2">
      <c r="D310" s="45" t="str">
        <f>CONCATENATE(kategorie[[#This Row],[rok]],"::",kategorie[[#This Row],[závod]],"::",kategorie[[#This Row],[m/ž]],"::",kategorie[[#This Row],[věk]])</f>
        <v>2010::hlavní závod::M::33</v>
      </c>
      <c r="E310" s="34">
        <v>2010</v>
      </c>
      <c r="F310" s="37" t="s">
        <v>292</v>
      </c>
      <c r="G310" s="34" t="s">
        <v>278</v>
      </c>
      <c r="H310" s="34">
        <f>kategorie[[#This Row],[rok]]-kategorie[[#This Row],[věk]]</f>
        <v>1977</v>
      </c>
      <c r="I310" s="34">
        <v>33</v>
      </c>
      <c r="J310" s="46" t="s">
        <v>321</v>
      </c>
      <c r="K310" s="50">
        <v>15</v>
      </c>
      <c r="L310" s="241"/>
    </row>
    <row r="311" spans="4:12" ht="11.25" hidden="1" customHeight="1" x14ac:dyDescent="0.2">
      <c r="D311" s="45" t="str">
        <f>CONCATENATE(kategorie[[#This Row],[rok]],"::",kategorie[[#This Row],[závod]],"::",kategorie[[#This Row],[m/ž]],"::",kategorie[[#This Row],[věk]])</f>
        <v>2010::hlavní závod::M::34</v>
      </c>
      <c r="E311" s="34">
        <v>2010</v>
      </c>
      <c r="F311" s="37" t="s">
        <v>292</v>
      </c>
      <c r="G311" s="34" t="s">
        <v>278</v>
      </c>
      <c r="H311" s="34">
        <f>kategorie[[#This Row],[rok]]-kategorie[[#This Row],[věk]]</f>
        <v>1976</v>
      </c>
      <c r="I311" s="34">
        <v>34</v>
      </c>
      <c r="J311" s="46" t="s">
        <v>321</v>
      </c>
      <c r="K311" s="50">
        <v>15</v>
      </c>
      <c r="L311" s="241"/>
    </row>
    <row r="312" spans="4:12" ht="11.25" hidden="1" customHeight="1" x14ac:dyDescent="0.2">
      <c r="D312" s="45" t="str">
        <f>CONCATENATE(kategorie[[#This Row],[rok]],"::",kategorie[[#This Row],[závod]],"::",kategorie[[#This Row],[m/ž]],"::",kategorie[[#This Row],[věk]])</f>
        <v>2010::hlavní závod::M::35</v>
      </c>
      <c r="E312" s="34">
        <v>2010</v>
      </c>
      <c r="F312" s="37" t="s">
        <v>292</v>
      </c>
      <c r="G312" s="34" t="s">
        <v>278</v>
      </c>
      <c r="H312" s="34">
        <f>kategorie[[#This Row],[rok]]-kategorie[[#This Row],[věk]]</f>
        <v>1975</v>
      </c>
      <c r="I312" s="34">
        <v>35</v>
      </c>
      <c r="J312" s="46" t="s">
        <v>321</v>
      </c>
      <c r="K312" s="50">
        <v>15</v>
      </c>
      <c r="L312" s="241"/>
    </row>
    <row r="313" spans="4:12" ht="11.25" hidden="1" customHeight="1" x14ac:dyDescent="0.2">
      <c r="D313" s="45" t="str">
        <f>CONCATENATE(kategorie[[#This Row],[rok]],"::",kategorie[[#This Row],[závod]],"::",kategorie[[#This Row],[m/ž]],"::",kategorie[[#This Row],[věk]])</f>
        <v>2010::hlavní závod::M::36</v>
      </c>
      <c r="E313" s="34">
        <v>2010</v>
      </c>
      <c r="F313" s="37" t="s">
        <v>292</v>
      </c>
      <c r="G313" s="34" t="s">
        <v>278</v>
      </c>
      <c r="H313" s="34">
        <f>kategorie[[#This Row],[rok]]-kategorie[[#This Row],[věk]]</f>
        <v>1974</v>
      </c>
      <c r="I313" s="34">
        <v>36</v>
      </c>
      <c r="J313" s="46" t="s">
        <v>321</v>
      </c>
      <c r="K313" s="50">
        <v>15</v>
      </c>
      <c r="L313" s="241"/>
    </row>
    <row r="314" spans="4:12" ht="11.25" hidden="1" customHeight="1" x14ac:dyDescent="0.2">
      <c r="D314" s="45" t="str">
        <f>CONCATENATE(kategorie[[#This Row],[rok]],"::",kategorie[[#This Row],[závod]],"::",kategorie[[#This Row],[m/ž]],"::",kategorie[[#This Row],[věk]])</f>
        <v>2010::hlavní závod::M::37</v>
      </c>
      <c r="E314" s="34">
        <v>2010</v>
      </c>
      <c r="F314" s="37" t="s">
        <v>292</v>
      </c>
      <c r="G314" s="34" t="s">
        <v>278</v>
      </c>
      <c r="H314" s="34">
        <f>kategorie[[#This Row],[rok]]-kategorie[[#This Row],[věk]]</f>
        <v>1973</v>
      </c>
      <c r="I314" s="34">
        <v>37</v>
      </c>
      <c r="J314" s="46" t="s">
        <v>321</v>
      </c>
      <c r="K314" s="50">
        <v>15</v>
      </c>
      <c r="L314" s="241"/>
    </row>
    <row r="315" spans="4:12" ht="11.25" hidden="1" customHeight="1" x14ac:dyDescent="0.2">
      <c r="D315" s="45" t="str">
        <f>CONCATENATE(kategorie[[#This Row],[rok]],"::",kategorie[[#This Row],[závod]],"::",kategorie[[#This Row],[m/ž]],"::",kategorie[[#This Row],[věk]])</f>
        <v>2010::hlavní závod::M::38</v>
      </c>
      <c r="E315" s="34">
        <v>2010</v>
      </c>
      <c r="F315" s="37" t="s">
        <v>292</v>
      </c>
      <c r="G315" s="34" t="s">
        <v>278</v>
      </c>
      <c r="H315" s="34">
        <f>kategorie[[#This Row],[rok]]-kategorie[[#This Row],[věk]]</f>
        <v>1972</v>
      </c>
      <c r="I315" s="34">
        <v>38</v>
      </c>
      <c r="J315" s="46" t="s">
        <v>321</v>
      </c>
      <c r="K315" s="50">
        <v>15</v>
      </c>
      <c r="L315" s="241"/>
    </row>
    <row r="316" spans="4:12" ht="11.25" hidden="1" customHeight="1" x14ac:dyDescent="0.2">
      <c r="D316" s="45" t="str">
        <f>CONCATENATE(kategorie[[#This Row],[rok]],"::",kategorie[[#This Row],[závod]],"::",kategorie[[#This Row],[m/ž]],"::",kategorie[[#This Row],[věk]])</f>
        <v>2010::hlavní závod::M::39</v>
      </c>
      <c r="E316" s="34">
        <v>2010</v>
      </c>
      <c r="F316" s="37" t="s">
        <v>292</v>
      </c>
      <c r="G316" s="34" t="s">
        <v>278</v>
      </c>
      <c r="H316" s="34">
        <f>kategorie[[#This Row],[rok]]-kategorie[[#This Row],[věk]]</f>
        <v>1971</v>
      </c>
      <c r="I316" s="34">
        <v>39</v>
      </c>
      <c r="J316" s="46" t="s">
        <v>321</v>
      </c>
      <c r="K316" s="50">
        <v>15</v>
      </c>
      <c r="L316" s="241"/>
    </row>
    <row r="317" spans="4:12" ht="11.25" hidden="1" customHeight="1" x14ac:dyDescent="0.2">
      <c r="D317" s="45" t="str">
        <f>CONCATENATE(kategorie[[#This Row],[rok]],"::",kategorie[[#This Row],[závod]],"::",kategorie[[#This Row],[m/ž]],"::",kategorie[[#This Row],[věk]])</f>
        <v>2010::hlavní závod::M::40</v>
      </c>
      <c r="E317" s="34">
        <v>2010</v>
      </c>
      <c r="F317" s="37" t="s">
        <v>292</v>
      </c>
      <c r="G317" s="34" t="s">
        <v>278</v>
      </c>
      <c r="H317" s="34">
        <f>kategorie[[#This Row],[rok]]-kategorie[[#This Row],[věk]]</f>
        <v>1970</v>
      </c>
      <c r="I317" s="34">
        <v>40</v>
      </c>
      <c r="J317" s="46" t="s">
        <v>322</v>
      </c>
      <c r="K317" s="50">
        <v>15</v>
      </c>
      <c r="L317" s="241"/>
    </row>
    <row r="318" spans="4:12" ht="11.25" hidden="1" customHeight="1" x14ac:dyDescent="0.2">
      <c r="D318" s="45" t="str">
        <f>CONCATENATE(kategorie[[#This Row],[rok]],"::",kategorie[[#This Row],[závod]],"::",kategorie[[#This Row],[m/ž]],"::",kategorie[[#This Row],[věk]])</f>
        <v>2010::hlavní závod::M::41</v>
      </c>
      <c r="E318" s="34">
        <v>2010</v>
      </c>
      <c r="F318" s="37" t="s">
        <v>292</v>
      </c>
      <c r="G318" s="34" t="s">
        <v>278</v>
      </c>
      <c r="H318" s="34">
        <f>kategorie[[#This Row],[rok]]-kategorie[[#This Row],[věk]]</f>
        <v>1969</v>
      </c>
      <c r="I318" s="34">
        <v>41</v>
      </c>
      <c r="J318" s="46" t="s">
        <v>322</v>
      </c>
      <c r="K318" s="50">
        <v>15</v>
      </c>
      <c r="L318" s="241"/>
    </row>
    <row r="319" spans="4:12" ht="11.25" hidden="1" customHeight="1" x14ac:dyDescent="0.2">
      <c r="D319" s="45" t="str">
        <f>CONCATENATE(kategorie[[#This Row],[rok]],"::",kategorie[[#This Row],[závod]],"::",kategorie[[#This Row],[m/ž]],"::",kategorie[[#This Row],[věk]])</f>
        <v>2010::hlavní závod::M::42</v>
      </c>
      <c r="E319" s="34">
        <v>2010</v>
      </c>
      <c r="F319" s="37" t="s">
        <v>292</v>
      </c>
      <c r="G319" s="34" t="s">
        <v>278</v>
      </c>
      <c r="H319" s="34">
        <f>kategorie[[#This Row],[rok]]-kategorie[[#This Row],[věk]]</f>
        <v>1968</v>
      </c>
      <c r="I319" s="34">
        <v>42</v>
      </c>
      <c r="J319" s="46" t="s">
        <v>322</v>
      </c>
      <c r="K319" s="50">
        <v>15</v>
      </c>
      <c r="L319" s="241"/>
    </row>
    <row r="320" spans="4:12" ht="11.25" hidden="1" customHeight="1" x14ac:dyDescent="0.2">
      <c r="D320" s="45" t="str">
        <f>CONCATENATE(kategorie[[#This Row],[rok]],"::",kategorie[[#This Row],[závod]],"::",kategorie[[#This Row],[m/ž]],"::",kategorie[[#This Row],[věk]])</f>
        <v>2010::hlavní závod::M::43</v>
      </c>
      <c r="E320" s="34">
        <v>2010</v>
      </c>
      <c r="F320" s="37" t="s">
        <v>292</v>
      </c>
      <c r="G320" s="34" t="s">
        <v>278</v>
      </c>
      <c r="H320" s="34">
        <f>kategorie[[#This Row],[rok]]-kategorie[[#This Row],[věk]]</f>
        <v>1967</v>
      </c>
      <c r="I320" s="34">
        <v>43</v>
      </c>
      <c r="J320" s="46" t="s">
        <v>322</v>
      </c>
      <c r="K320" s="50">
        <v>15</v>
      </c>
      <c r="L320" s="241"/>
    </row>
    <row r="321" spans="4:12" ht="11.25" hidden="1" customHeight="1" x14ac:dyDescent="0.2">
      <c r="D321" s="45" t="str">
        <f>CONCATENATE(kategorie[[#This Row],[rok]],"::",kategorie[[#This Row],[závod]],"::",kategorie[[#This Row],[m/ž]],"::",kategorie[[#This Row],[věk]])</f>
        <v>2010::hlavní závod::M::44</v>
      </c>
      <c r="E321" s="34">
        <v>2010</v>
      </c>
      <c r="F321" s="37" t="s">
        <v>292</v>
      </c>
      <c r="G321" s="34" t="s">
        <v>278</v>
      </c>
      <c r="H321" s="34">
        <f>kategorie[[#This Row],[rok]]-kategorie[[#This Row],[věk]]</f>
        <v>1966</v>
      </c>
      <c r="I321" s="34">
        <v>44</v>
      </c>
      <c r="J321" s="46" t="s">
        <v>322</v>
      </c>
      <c r="K321" s="50">
        <v>15</v>
      </c>
      <c r="L321" s="241"/>
    </row>
    <row r="322" spans="4:12" ht="11.25" hidden="1" customHeight="1" x14ac:dyDescent="0.2">
      <c r="D322" s="45" t="str">
        <f>CONCATENATE(kategorie[[#This Row],[rok]],"::",kategorie[[#This Row],[závod]],"::",kategorie[[#This Row],[m/ž]],"::",kategorie[[#This Row],[věk]])</f>
        <v>2010::hlavní závod::M::45</v>
      </c>
      <c r="E322" s="34">
        <v>2010</v>
      </c>
      <c r="F322" s="37" t="s">
        <v>292</v>
      </c>
      <c r="G322" s="34" t="s">
        <v>278</v>
      </c>
      <c r="H322" s="34">
        <f>kategorie[[#This Row],[rok]]-kategorie[[#This Row],[věk]]</f>
        <v>1965</v>
      </c>
      <c r="I322" s="34">
        <v>45</v>
      </c>
      <c r="J322" s="46" t="s">
        <v>322</v>
      </c>
      <c r="K322" s="50">
        <v>15</v>
      </c>
      <c r="L322" s="241"/>
    </row>
    <row r="323" spans="4:12" ht="11.25" hidden="1" customHeight="1" x14ac:dyDescent="0.2">
      <c r="D323" s="45" t="str">
        <f>CONCATENATE(kategorie[[#This Row],[rok]],"::",kategorie[[#This Row],[závod]],"::",kategorie[[#This Row],[m/ž]],"::",kategorie[[#This Row],[věk]])</f>
        <v>2010::hlavní závod::M::46</v>
      </c>
      <c r="E323" s="34">
        <v>2010</v>
      </c>
      <c r="F323" s="37" t="s">
        <v>292</v>
      </c>
      <c r="G323" s="34" t="s">
        <v>278</v>
      </c>
      <c r="H323" s="34">
        <f>kategorie[[#This Row],[rok]]-kategorie[[#This Row],[věk]]</f>
        <v>1964</v>
      </c>
      <c r="I323" s="34">
        <v>46</v>
      </c>
      <c r="J323" s="46" t="s">
        <v>322</v>
      </c>
      <c r="K323" s="50">
        <v>15</v>
      </c>
      <c r="L323" s="241"/>
    </row>
    <row r="324" spans="4:12" ht="11.25" hidden="1" customHeight="1" x14ac:dyDescent="0.2">
      <c r="D324" s="45" t="str">
        <f>CONCATENATE(kategorie[[#This Row],[rok]],"::",kategorie[[#This Row],[závod]],"::",kategorie[[#This Row],[m/ž]],"::",kategorie[[#This Row],[věk]])</f>
        <v>2010::hlavní závod::M::47</v>
      </c>
      <c r="E324" s="34">
        <v>2010</v>
      </c>
      <c r="F324" s="37" t="s">
        <v>292</v>
      </c>
      <c r="G324" s="34" t="s">
        <v>278</v>
      </c>
      <c r="H324" s="34">
        <f>kategorie[[#This Row],[rok]]-kategorie[[#This Row],[věk]]</f>
        <v>1963</v>
      </c>
      <c r="I324" s="34">
        <v>47</v>
      </c>
      <c r="J324" s="46" t="s">
        <v>322</v>
      </c>
      <c r="K324" s="50">
        <v>15</v>
      </c>
      <c r="L324" s="241"/>
    </row>
    <row r="325" spans="4:12" ht="11.25" hidden="1" customHeight="1" x14ac:dyDescent="0.2">
      <c r="D325" s="45" t="str">
        <f>CONCATENATE(kategorie[[#This Row],[rok]],"::",kategorie[[#This Row],[závod]],"::",kategorie[[#This Row],[m/ž]],"::",kategorie[[#This Row],[věk]])</f>
        <v>2010::hlavní závod::M::48</v>
      </c>
      <c r="E325" s="34">
        <v>2010</v>
      </c>
      <c r="F325" s="37" t="s">
        <v>292</v>
      </c>
      <c r="G325" s="34" t="s">
        <v>278</v>
      </c>
      <c r="H325" s="34">
        <f>kategorie[[#This Row],[rok]]-kategorie[[#This Row],[věk]]</f>
        <v>1962</v>
      </c>
      <c r="I325" s="34">
        <v>48</v>
      </c>
      <c r="J325" s="46" t="s">
        <v>322</v>
      </c>
      <c r="K325" s="50">
        <v>15</v>
      </c>
      <c r="L325" s="241"/>
    </row>
    <row r="326" spans="4:12" ht="11.25" hidden="1" customHeight="1" x14ac:dyDescent="0.2">
      <c r="D326" s="45" t="str">
        <f>CONCATENATE(kategorie[[#This Row],[rok]],"::",kategorie[[#This Row],[závod]],"::",kategorie[[#This Row],[m/ž]],"::",kategorie[[#This Row],[věk]])</f>
        <v>2010::hlavní závod::M::49</v>
      </c>
      <c r="E326" s="34">
        <v>2010</v>
      </c>
      <c r="F326" s="37" t="s">
        <v>292</v>
      </c>
      <c r="G326" s="34" t="s">
        <v>278</v>
      </c>
      <c r="H326" s="34">
        <f>kategorie[[#This Row],[rok]]-kategorie[[#This Row],[věk]]</f>
        <v>1961</v>
      </c>
      <c r="I326" s="34">
        <v>49</v>
      </c>
      <c r="J326" s="46" t="s">
        <v>322</v>
      </c>
      <c r="K326" s="50">
        <v>15</v>
      </c>
      <c r="L326" s="241"/>
    </row>
    <row r="327" spans="4:12" ht="11.25" hidden="1" customHeight="1" x14ac:dyDescent="0.2">
      <c r="D327" s="45" t="str">
        <f>CONCATENATE(kategorie[[#This Row],[rok]],"::",kategorie[[#This Row],[závod]],"::",kategorie[[#This Row],[m/ž]],"::",kategorie[[#This Row],[věk]])</f>
        <v>2010::hlavní závod::M::50</v>
      </c>
      <c r="E327" s="34">
        <v>2010</v>
      </c>
      <c r="F327" s="37" t="s">
        <v>292</v>
      </c>
      <c r="G327" s="34" t="s">
        <v>278</v>
      </c>
      <c r="H327" s="34">
        <f>kategorie[[#This Row],[rok]]-kategorie[[#This Row],[věk]]</f>
        <v>1960</v>
      </c>
      <c r="I327" s="34">
        <v>50</v>
      </c>
      <c r="J327" s="46" t="s">
        <v>323</v>
      </c>
      <c r="K327" s="50">
        <v>15</v>
      </c>
      <c r="L327" s="241"/>
    </row>
    <row r="328" spans="4:12" ht="11.25" hidden="1" customHeight="1" x14ac:dyDescent="0.2">
      <c r="D328" s="45" t="str">
        <f>CONCATENATE(kategorie[[#This Row],[rok]],"::",kategorie[[#This Row],[závod]],"::",kategorie[[#This Row],[m/ž]],"::",kategorie[[#This Row],[věk]])</f>
        <v>2010::hlavní závod::M::51</v>
      </c>
      <c r="E328" s="34">
        <v>2010</v>
      </c>
      <c r="F328" s="37" t="s">
        <v>292</v>
      </c>
      <c r="G328" s="34" t="s">
        <v>278</v>
      </c>
      <c r="H328" s="34">
        <f>kategorie[[#This Row],[rok]]-kategorie[[#This Row],[věk]]</f>
        <v>1959</v>
      </c>
      <c r="I328" s="34">
        <v>51</v>
      </c>
      <c r="J328" s="46" t="s">
        <v>323</v>
      </c>
      <c r="K328" s="50">
        <v>15</v>
      </c>
      <c r="L328" s="241"/>
    </row>
    <row r="329" spans="4:12" ht="11.25" hidden="1" customHeight="1" x14ac:dyDescent="0.2">
      <c r="D329" s="45" t="str">
        <f>CONCATENATE(kategorie[[#This Row],[rok]],"::",kategorie[[#This Row],[závod]],"::",kategorie[[#This Row],[m/ž]],"::",kategorie[[#This Row],[věk]])</f>
        <v>2010::hlavní závod::M::52</v>
      </c>
      <c r="E329" s="34">
        <v>2010</v>
      </c>
      <c r="F329" s="37" t="s">
        <v>292</v>
      </c>
      <c r="G329" s="34" t="s">
        <v>278</v>
      </c>
      <c r="H329" s="34">
        <f>kategorie[[#This Row],[rok]]-kategorie[[#This Row],[věk]]</f>
        <v>1958</v>
      </c>
      <c r="I329" s="34">
        <v>52</v>
      </c>
      <c r="J329" s="46" t="s">
        <v>323</v>
      </c>
      <c r="K329" s="50">
        <v>15</v>
      </c>
      <c r="L329" s="241"/>
    </row>
    <row r="330" spans="4:12" ht="11.25" hidden="1" customHeight="1" x14ac:dyDescent="0.2">
      <c r="D330" s="45" t="str">
        <f>CONCATENATE(kategorie[[#This Row],[rok]],"::",kategorie[[#This Row],[závod]],"::",kategorie[[#This Row],[m/ž]],"::",kategorie[[#This Row],[věk]])</f>
        <v>2010::hlavní závod::M::53</v>
      </c>
      <c r="E330" s="34">
        <v>2010</v>
      </c>
      <c r="F330" s="37" t="s">
        <v>292</v>
      </c>
      <c r="G330" s="34" t="s">
        <v>278</v>
      </c>
      <c r="H330" s="34">
        <f>kategorie[[#This Row],[rok]]-kategorie[[#This Row],[věk]]</f>
        <v>1957</v>
      </c>
      <c r="I330" s="34">
        <v>53</v>
      </c>
      <c r="J330" s="46" t="s">
        <v>323</v>
      </c>
      <c r="K330" s="50">
        <v>15</v>
      </c>
      <c r="L330" s="241"/>
    </row>
    <row r="331" spans="4:12" ht="11.25" hidden="1" customHeight="1" x14ac:dyDescent="0.2">
      <c r="D331" s="45" t="str">
        <f>CONCATENATE(kategorie[[#This Row],[rok]],"::",kategorie[[#This Row],[závod]],"::",kategorie[[#This Row],[m/ž]],"::",kategorie[[#This Row],[věk]])</f>
        <v>2010::hlavní závod::M::54</v>
      </c>
      <c r="E331" s="34">
        <v>2010</v>
      </c>
      <c r="F331" s="37" t="s">
        <v>292</v>
      </c>
      <c r="G331" s="34" t="s">
        <v>278</v>
      </c>
      <c r="H331" s="34">
        <f>kategorie[[#This Row],[rok]]-kategorie[[#This Row],[věk]]</f>
        <v>1956</v>
      </c>
      <c r="I331" s="34">
        <v>54</v>
      </c>
      <c r="J331" s="46" t="s">
        <v>323</v>
      </c>
      <c r="K331" s="50">
        <v>15</v>
      </c>
      <c r="L331" s="241"/>
    </row>
    <row r="332" spans="4:12" ht="11.25" hidden="1" customHeight="1" x14ac:dyDescent="0.2">
      <c r="D332" s="45" t="str">
        <f>CONCATENATE(kategorie[[#This Row],[rok]],"::",kategorie[[#This Row],[závod]],"::",kategorie[[#This Row],[m/ž]],"::",kategorie[[#This Row],[věk]])</f>
        <v>2010::hlavní závod::M::55</v>
      </c>
      <c r="E332" s="34">
        <v>2010</v>
      </c>
      <c r="F332" s="37" t="s">
        <v>292</v>
      </c>
      <c r="G332" s="34" t="s">
        <v>278</v>
      </c>
      <c r="H332" s="34">
        <f>kategorie[[#This Row],[rok]]-kategorie[[#This Row],[věk]]</f>
        <v>1955</v>
      </c>
      <c r="I332" s="34">
        <v>55</v>
      </c>
      <c r="J332" s="46" t="s">
        <v>323</v>
      </c>
      <c r="K332" s="50">
        <v>15</v>
      </c>
      <c r="L332" s="241"/>
    </row>
    <row r="333" spans="4:12" ht="11.25" hidden="1" customHeight="1" x14ac:dyDescent="0.2">
      <c r="D333" s="45" t="str">
        <f>CONCATENATE(kategorie[[#This Row],[rok]],"::",kategorie[[#This Row],[závod]],"::",kategorie[[#This Row],[m/ž]],"::",kategorie[[#This Row],[věk]])</f>
        <v>2010::hlavní závod::M::56</v>
      </c>
      <c r="E333" s="34">
        <v>2010</v>
      </c>
      <c r="F333" s="37" t="s">
        <v>292</v>
      </c>
      <c r="G333" s="34" t="s">
        <v>278</v>
      </c>
      <c r="H333" s="34">
        <f>kategorie[[#This Row],[rok]]-kategorie[[#This Row],[věk]]</f>
        <v>1954</v>
      </c>
      <c r="I333" s="34">
        <v>56</v>
      </c>
      <c r="J333" s="46" t="s">
        <v>323</v>
      </c>
      <c r="K333" s="50">
        <v>15</v>
      </c>
      <c r="L333" s="241"/>
    </row>
    <row r="334" spans="4:12" ht="11.25" hidden="1" customHeight="1" x14ac:dyDescent="0.2">
      <c r="D334" s="45" t="str">
        <f>CONCATENATE(kategorie[[#This Row],[rok]],"::",kategorie[[#This Row],[závod]],"::",kategorie[[#This Row],[m/ž]],"::",kategorie[[#This Row],[věk]])</f>
        <v>2010::hlavní závod::M::57</v>
      </c>
      <c r="E334" s="34">
        <v>2010</v>
      </c>
      <c r="F334" s="37" t="s">
        <v>292</v>
      </c>
      <c r="G334" s="34" t="s">
        <v>278</v>
      </c>
      <c r="H334" s="34">
        <f>kategorie[[#This Row],[rok]]-kategorie[[#This Row],[věk]]</f>
        <v>1953</v>
      </c>
      <c r="I334" s="34">
        <v>57</v>
      </c>
      <c r="J334" s="46" t="s">
        <v>323</v>
      </c>
      <c r="K334" s="50">
        <v>15</v>
      </c>
      <c r="L334" s="241"/>
    </row>
    <row r="335" spans="4:12" ht="11.25" hidden="1" customHeight="1" x14ac:dyDescent="0.2">
      <c r="D335" s="45" t="str">
        <f>CONCATENATE(kategorie[[#This Row],[rok]],"::",kategorie[[#This Row],[závod]],"::",kategorie[[#This Row],[m/ž]],"::",kategorie[[#This Row],[věk]])</f>
        <v>2010::hlavní závod::M::58</v>
      </c>
      <c r="E335" s="34">
        <v>2010</v>
      </c>
      <c r="F335" s="37" t="s">
        <v>292</v>
      </c>
      <c r="G335" s="34" t="s">
        <v>278</v>
      </c>
      <c r="H335" s="34">
        <f>kategorie[[#This Row],[rok]]-kategorie[[#This Row],[věk]]</f>
        <v>1952</v>
      </c>
      <c r="I335" s="34">
        <v>58</v>
      </c>
      <c r="J335" s="46" t="s">
        <v>323</v>
      </c>
      <c r="K335" s="50">
        <v>15</v>
      </c>
      <c r="L335" s="241"/>
    </row>
    <row r="336" spans="4:12" ht="11.25" hidden="1" customHeight="1" x14ac:dyDescent="0.2">
      <c r="D336" s="45" t="str">
        <f>CONCATENATE(kategorie[[#This Row],[rok]],"::",kategorie[[#This Row],[závod]],"::",kategorie[[#This Row],[m/ž]],"::",kategorie[[#This Row],[věk]])</f>
        <v>2010::hlavní závod::M::59</v>
      </c>
      <c r="E336" s="34">
        <v>2010</v>
      </c>
      <c r="F336" s="37" t="s">
        <v>292</v>
      </c>
      <c r="G336" s="34" t="s">
        <v>278</v>
      </c>
      <c r="H336" s="34">
        <f>kategorie[[#This Row],[rok]]-kategorie[[#This Row],[věk]]</f>
        <v>1951</v>
      </c>
      <c r="I336" s="34">
        <v>59</v>
      </c>
      <c r="J336" s="46" t="s">
        <v>323</v>
      </c>
      <c r="K336" s="50">
        <v>15</v>
      </c>
      <c r="L336" s="241"/>
    </row>
    <row r="337" spans="4:12" ht="11.25" hidden="1" customHeight="1" x14ac:dyDescent="0.2">
      <c r="D337" s="45" t="str">
        <f>CONCATENATE(kategorie[[#This Row],[rok]],"::",kategorie[[#This Row],[závod]],"::",kategorie[[#This Row],[m/ž]],"::",kategorie[[#This Row],[věk]])</f>
        <v>2010::hlavní závod::M::60</v>
      </c>
      <c r="E337" s="34">
        <v>2010</v>
      </c>
      <c r="F337" s="37" t="s">
        <v>292</v>
      </c>
      <c r="G337" s="34" t="s">
        <v>278</v>
      </c>
      <c r="H337" s="34">
        <f>kategorie[[#This Row],[rok]]-kategorie[[#This Row],[věk]]</f>
        <v>1950</v>
      </c>
      <c r="I337" s="34">
        <v>60</v>
      </c>
      <c r="J337" s="46" t="s">
        <v>324</v>
      </c>
      <c r="K337" s="50">
        <v>15</v>
      </c>
      <c r="L337" s="241"/>
    </row>
    <row r="338" spans="4:12" ht="11.25" hidden="1" customHeight="1" x14ac:dyDescent="0.2">
      <c r="D338" s="45" t="str">
        <f>CONCATENATE(kategorie[[#This Row],[rok]],"::",kategorie[[#This Row],[závod]],"::",kategorie[[#This Row],[m/ž]],"::",kategorie[[#This Row],[věk]])</f>
        <v>2010::hlavní závod::M::61</v>
      </c>
      <c r="E338" s="34">
        <v>2010</v>
      </c>
      <c r="F338" s="37" t="s">
        <v>292</v>
      </c>
      <c r="G338" s="34" t="s">
        <v>278</v>
      </c>
      <c r="H338" s="34">
        <f>kategorie[[#This Row],[rok]]-kategorie[[#This Row],[věk]]</f>
        <v>1949</v>
      </c>
      <c r="I338" s="34">
        <v>61</v>
      </c>
      <c r="J338" s="46" t="s">
        <v>324</v>
      </c>
      <c r="K338" s="50">
        <v>15</v>
      </c>
      <c r="L338" s="241"/>
    </row>
    <row r="339" spans="4:12" ht="11.25" hidden="1" customHeight="1" x14ac:dyDescent="0.2">
      <c r="D339" s="45" t="str">
        <f>CONCATENATE(kategorie[[#This Row],[rok]],"::",kategorie[[#This Row],[závod]],"::",kategorie[[#This Row],[m/ž]],"::",kategorie[[#This Row],[věk]])</f>
        <v>2010::hlavní závod::M::62</v>
      </c>
      <c r="E339" s="34">
        <v>2010</v>
      </c>
      <c r="F339" s="37" t="s">
        <v>292</v>
      </c>
      <c r="G339" s="34" t="s">
        <v>278</v>
      </c>
      <c r="H339" s="34">
        <f>kategorie[[#This Row],[rok]]-kategorie[[#This Row],[věk]]</f>
        <v>1948</v>
      </c>
      <c r="I339" s="34">
        <v>62</v>
      </c>
      <c r="J339" s="46" t="s">
        <v>324</v>
      </c>
      <c r="K339" s="50">
        <v>15</v>
      </c>
      <c r="L339" s="241"/>
    </row>
    <row r="340" spans="4:12" ht="11.25" hidden="1" customHeight="1" x14ac:dyDescent="0.2">
      <c r="D340" s="45" t="str">
        <f>CONCATENATE(kategorie[[#This Row],[rok]],"::",kategorie[[#This Row],[závod]],"::",kategorie[[#This Row],[m/ž]],"::",kategorie[[#This Row],[věk]])</f>
        <v>2010::hlavní závod::M::63</v>
      </c>
      <c r="E340" s="34">
        <v>2010</v>
      </c>
      <c r="F340" s="37" t="s">
        <v>292</v>
      </c>
      <c r="G340" s="34" t="s">
        <v>278</v>
      </c>
      <c r="H340" s="34">
        <f>kategorie[[#This Row],[rok]]-kategorie[[#This Row],[věk]]</f>
        <v>1947</v>
      </c>
      <c r="I340" s="34">
        <v>63</v>
      </c>
      <c r="J340" s="46" t="s">
        <v>324</v>
      </c>
      <c r="K340" s="50">
        <v>15</v>
      </c>
      <c r="L340" s="241"/>
    </row>
    <row r="341" spans="4:12" ht="11.25" hidden="1" customHeight="1" x14ac:dyDescent="0.2">
      <c r="D341" s="45" t="str">
        <f>CONCATENATE(kategorie[[#This Row],[rok]],"::",kategorie[[#This Row],[závod]],"::",kategorie[[#This Row],[m/ž]],"::",kategorie[[#This Row],[věk]])</f>
        <v>2010::hlavní závod::M::64</v>
      </c>
      <c r="E341" s="34">
        <v>2010</v>
      </c>
      <c r="F341" s="37" t="s">
        <v>292</v>
      </c>
      <c r="G341" s="34" t="s">
        <v>278</v>
      </c>
      <c r="H341" s="34">
        <f>kategorie[[#This Row],[rok]]-kategorie[[#This Row],[věk]]</f>
        <v>1946</v>
      </c>
      <c r="I341" s="34">
        <v>64</v>
      </c>
      <c r="J341" s="46" t="s">
        <v>324</v>
      </c>
      <c r="K341" s="50">
        <v>15</v>
      </c>
      <c r="L341" s="241"/>
    </row>
    <row r="342" spans="4:12" ht="11.25" hidden="1" customHeight="1" x14ac:dyDescent="0.2">
      <c r="D342" s="45" t="str">
        <f>CONCATENATE(kategorie[[#This Row],[rok]],"::",kategorie[[#This Row],[závod]],"::",kategorie[[#This Row],[m/ž]],"::",kategorie[[#This Row],[věk]])</f>
        <v>2010::hlavní závod::M::65</v>
      </c>
      <c r="E342" s="34">
        <v>2010</v>
      </c>
      <c r="F342" s="37" t="s">
        <v>292</v>
      </c>
      <c r="G342" s="34" t="s">
        <v>278</v>
      </c>
      <c r="H342" s="34">
        <f>kategorie[[#This Row],[rok]]-kategorie[[#This Row],[věk]]</f>
        <v>1945</v>
      </c>
      <c r="I342" s="34">
        <v>65</v>
      </c>
      <c r="J342" s="46" t="s">
        <v>324</v>
      </c>
      <c r="K342" s="50">
        <v>15</v>
      </c>
      <c r="L342" s="241"/>
    </row>
    <row r="343" spans="4:12" ht="11.25" hidden="1" customHeight="1" x14ac:dyDescent="0.2">
      <c r="D343" s="45" t="str">
        <f>CONCATENATE(kategorie[[#This Row],[rok]],"::",kategorie[[#This Row],[závod]],"::",kategorie[[#This Row],[m/ž]],"::",kategorie[[#This Row],[věk]])</f>
        <v>2010::hlavní závod::M::66</v>
      </c>
      <c r="E343" s="34">
        <v>2010</v>
      </c>
      <c r="F343" s="37" t="s">
        <v>292</v>
      </c>
      <c r="G343" s="34" t="s">
        <v>278</v>
      </c>
      <c r="H343" s="34">
        <f>kategorie[[#This Row],[rok]]-kategorie[[#This Row],[věk]]</f>
        <v>1944</v>
      </c>
      <c r="I343" s="34">
        <v>66</v>
      </c>
      <c r="J343" s="46" t="s">
        <v>324</v>
      </c>
      <c r="K343" s="50">
        <v>15</v>
      </c>
      <c r="L343" s="241"/>
    </row>
    <row r="344" spans="4:12" ht="11.25" hidden="1" customHeight="1" x14ac:dyDescent="0.2">
      <c r="D344" s="45" t="str">
        <f>CONCATENATE(kategorie[[#This Row],[rok]],"::",kategorie[[#This Row],[závod]],"::",kategorie[[#This Row],[m/ž]],"::",kategorie[[#This Row],[věk]])</f>
        <v>2010::hlavní závod::M::67</v>
      </c>
      <c r="E344" s="34">
        <v>2010</v>
      </c>
      <c r="F344" s="37" t="s">
        <v>292</v>
      </c>
      <c r="G344" s="34" t="s">
        <v>278</v>
      </c>
      <c r="H344" s="34">
        <f>kategorie[[#This Row],[rok]]-kategorie[[#This Row],[věk]]</f>
        <v>1943</v>
      </c>
      <c r="I344" s="34">
        <v>67</v>
      </c>
      <c r="J344" s="46" t="s">
        <v>324</v>
      </c>
      <c r="K344" s="50">
        <v>15</v>
      </c>
      <c r="L344" s="241"/>
    </row>
    <row r="345" spans="4:12" ht="11.25" hidden="1" customHeight="1" x14ac:dyDescent="0.2">
      <c r="D345" s="45" t="str">
        <f>CONCATENATE(kategorie[[#This Row],[rok]],"::",kategorie[[#This Row],[závod]],"::",kategorie[[#This Row],[m/ž]],"::",kategorie[[#This Row],[věk]])</f>
        <v>2010::hlavní závod::M::68</v>
      </c>
      <c r="E345" s="34">
        <v>2010</v>
      </c>
      <c r="F345" s="37" t="s">
        <v>292</v>
      </c>
      <c r="G345" s="34" t="s">
        <v>278</v>
      </c>
      <c r="H345" s="34">
        <f>kategorie[[#This Row],[rok]]-kategorie[[#This Row],[věk]]</f>
        <v>1942</v>
      </c>
      <c r="I345" s="34">
        <v>68</v>
      </c>
      <c r="J345" s="46" t="s">
        <v>324</v>
      </c>
      <c r="K345" s="50">
        <v>15</v>
      </c>
      <c r="L345" s="241"/>
    </row>
    <row r="346" spans="4:12" ht="11.25" hidden="1" customHeight="1" x14ac:dyDescent="0.2">
      <c r="D346" s="45" t="str">
        <f>CONCATENATE(kategorie[[#This Row],[rok]],"::",kategorie[[#This Row],[závod]],"::",kategorie[[#This Row],[m/ž]],"::",kategorie[[#This Row],[věk]])</f>
        <v>2010::hlavní závod::M::69</v>
      </c>
      <c r="E346" s="34">
        <v>2010</v>
      </c>
      <c r="F346" s="37" t="s">
        <v>292</v>
      </c>
      <c r="G346" s="34" t="s">
        <v>278</v>
      </c>
      <c r="H346" s="34">
        <f>kategorie[[#This Row],[rok]]-kategorie[[#This Row],[věk]]</f>
        <v>1941</v>
      </c>
      <c r="I346" s="34">
        <v>69</v>
      </c>
      <c r="J346" s="46" t="s">
        <v>324</v>
      </c>
      <c r="K346" s="50">
        <v>15</v>
      </c>
      <c r="L346" s="241"/>
    </row>
    <row r="347" spans="4:12" ht="11.25" hidden="1" customHeight="1" x14ac:dyDescent="0.2">
      <c r="D347" s="45" t="str">
        <f>CONCATENATE(kategorie[[#This Row],[rok]],"::",kategorie[[#This Row],[závod]],"::",kategorie[[#This Row],[m/ž]],"::",kategorie[[#This Row],[věk]])</f>
        <v>2010::hlavní závod::M::70</v>
      </c>
      <c r="E347" s="34">
        <v>2010</v>
      </c>
      <c r="F347" s="37" t="s">
        <v>292</v>
      </c>
      <c r="G347" s="34" t="s">
        <v>278</v>
      </c>
      <c r="H347" s="34">
        <f>kategorie[[#This Row],[rok]]-kategorie[[#This Row],[věk]]</f>
        <v>1940</v>
      </c>
      <c r="I347" s="34">
        <v>70</v>
      </c>
      <c r="J347" s="46" t="s">
        <v>324</v>
      </c>
      <c r="K347" s="50">
        <v>15</v>
      </c>
      <c r="L347" s="241"/>
    </row>
    <row r="348" spans="4:12" ht="11.25" hidden="1" customHeight="1" x14ac:dyDescent="0.2">
      <c r="D348" s="45" t="str">
        <f>CONCATENATE(kategorie[[#This Row],[rok]],"::",kategorie[[#This Row],[závod]],"::",kategorie[[#This Row],[m/ž]],"::",kategorie[[#This Row],[věk]])</f>
        <v>2010::hlavní závod::M::71</v>
      </c>
      <c r="E348" s="34">
        <v>2010</v>
      </c>
      <c r="F348" s="37" t="s">
        <v>292</v>
      </c>
      <c r="G348" s="34" t="s">
        <v>278</v>
      </c>
      <c r="H348" s="34">
        <f>kategorie[[#This Row],[rok]]-kategorie[[#This Row],[věk]]</f>
        <v>1939</v>
      </c>
      <c r="I348" s="34">
        <v>71</v>
      </c>
      <c r="J348" s="46" t="s">
        <v>324</v>
      </c>
      <c r="K348" s="50">
        <v>15</v>
      </c>
      <c r="L348" s="241"/>
    </row>
    <row r="349" spans="4:12" ht="11.25" hidden="1" customHeight="1" x14ac:dyDescent="0.2">
      <c r="D349" s="45" t="str">
        <f>CONCATENATE(kategorie[[#This Row],[rok]],"::",kategorie[[#This Row],[závod]],"::",kategorie[[#This Row],[m/ž]],"::",kategorie[[#This Row],[věk]])</f>
        <v>2010::hlavní závod::M::72</v>
      </c>
      <c r="E349" s="34">
        <v>2010</v>
      </c>
      <c r="F349" s="37" t="s">
        <v>292</v>
      </c>
      <c r="G349" s="34" t="s">
        <v>278</v>
      </c>
      <c r="H349" s="34">
        <f>kategorie[[#This Row],[rok]]-kategorie[[#This Row],[věk]]</f>
        <v>1938</v>
      </c>
      <c r="I349" s="34">
        <v>72</v>
      </c>
      <c r="J349" s="46" t="s">
        <v>324</v>
      </c>
      <c r="K349" s="50">
        <v>15</v>
      </c>
      <c r="L349" s="241"/>
    </row>
    <row r="350" spans="4:12" ht="11.25" hidden="1" customHeight="1" x14ac:dyDescent="0.2">
      <c r="D350" s="45" t="str">
        <f>CONCATENATE(kategorie[[#This Row],[rok]],"::",kategorie[[#This Row],[závod]],"::",kategorie[[#This Row],[m/ž]],"::",kategorie[[#This Row],[věk]])</f>
        <v>2010::hlavní závod::M::73</v>
      </c>
      <c r="E350" s="34">
        <v>2010</v>
      </c>
      <c r="F350" s="37" t="s">
        <v>292</v>
      </c>
      <c r="G350" s="34" t="s">
        <v>278</v>
      </c>
      <c r="H350" s="34">
        <f>kategorie[[#This Row],[rok]]-kategorie[[#This Row],[věk]]</f>
        <v>1937</v>
      </c>
      <c r="I350" s="34">
        <v>73</v>
      </c>
      <c r="J350" s="46" t="s">
        <v>324</v>
      </c>
      <c r="K350" s="50">
        <v>15</v>
      </c>
      <c r="L350" s="241"/>
    </row>
    <row r="351" spans="4:12" ht="11.25" hidden="1" customHeight="1" x14ac:dyDescent="0.2">
      <c r="D351" s="45" t="str">
        <f>CONCATENATE(kategorie[[#This Row],[rok]],"::",kategorie[[#This Row],[závod]],"::",kategorie[[#This Row],[m/ž]],"::",kategorie[[#This Row],[věk]])</f>
        <v>2010::hlavní závod::M::74</v>
      </c>
      <c r="E351" s="34">
        <v>2010</v>
      </c>
      <c r="F351" s="37" t="s">
        <v>292</v>
      </c>
      <c r="G351" s="34" t="s">
        <v>278</v>
      </c>
      <c r="H351" s="34">
        <f>kategorie[[#This Row],[rok]]-kategorie[[#This Row],[věk]]</f>
        <v>1936</v>
      </c>
      <c r="I351" s="34">
        <v>74</v>
      </c>
      <c r="J351" s="46" t="s">
        <v>324</v>
      </c>
      <c r="K351" s="50">
        <v>15</v>
      </c>
      <c r="L351" s="241"/>
    </row>
    <row r="352" spans="4:12" ht="11.25" hidden="1" customHeight="1" x14ac:dyDescent="0.2">
      <c r="D352" s="45" t="str">
        <f>CONCATENATE(kategorie[[#This Row],[rok]],"::",kategorie[[#This Row],[závod]],"::",kategorie[[#This Row],[m/ž]],"::",kategorie[[#This Row],[věk]])</f>
        <v>2010::hlavní závod::M::75</v>
      </c>
      <c r="E352" s="34">
        <v>2010</v>
      </c>
      <c r="F352" s="37" t="s">
        <v>292</v>
      </c>
      <c r="G352" s="34" t="s">
        <v>278</v>
      </c>
      <c r="H352" s="34">
        <f>kategorie[[#This Row],[rok]]-kategorie[[#This Row],[věk]]</f>
        <v>1935</v>
      </c>
      <c r="I352" s="34">
        <v>75</v>
      </c>
      <c r="J352" s="46" t="s">
        <v>324</v>
      </c>
      <c r="K352" s="50">
        <v>15</v>
      </c>
      <c r="L352" s="241"/>
    </row>
    <row r="353" spans="4:12" ht="11.25" hidden="1" customHeight="1" x14ac:dyDescent="0.2">
      <c r="D353" s="45" t="str">
        <f>CONCATENATE(kategorie[[#This Row],[rok]],"::",kategorie[[#This Row],[závod]],"::",kategorie[[#This Row],[m/ž]],"::",kategorie[[#This Row],[věk]])</f>
        <v>2010::hlavní závod::M::76</v>
      </c>
      <c r="E353" s="34">
        <v>2010</v>
      </c>
      <c r="F353" s="37" t="s">
        <v>292</v>
      </c>
      <c r="G353" s="34" t="s">
        <v>278</v>
      </c>
      <c r="H353" s="34">
        <f>kategorie[[#This Row],[rok]]-kategorie[[#This Row],[věk]]</f>
        <v>1934</v>
      </c>
      <c r="I353" s="34">
        <v>76</v>
      </c>
      <c r="J353" s="46" t="s">
        <v>324</v>
      </c>
      <c r="K353" s="50">
        <v>15</v>
      </c>
      <c r="L353" s="241"/>
    </row>
    <row r="354" spans="4:12" ht="11.25" hidden="1" customHeight="1" x14ac:dyDescent="0.2">
      <c r="D354" s="45" t="str">
        <f>CONCATENATE(kategorie[[#This Row],[rok]],"::",kategorie[[#This Row],[závod]],"::",kategorie[[#This Row],[m/ž]],"::",kategorie[[#This Row],[věk]])</f>
        <v>2010::hlavní závod::M::77</v>
      </c>
      <c r="E354" s="34">
        <v>2010</v>
      </c>
      <c r="F354" s="37" t="s">
        <v>292</v>
      </c>
      <c r="G354" s="34" t="s">
        <v>278</v>
      </c>
      <c r="H354" s="34">
        <f>kategorie[[#This Row],[rok]]-kategorie[[#This Row],[věk]]</f>
        <v>1933</v>
      </c>
      <c r="I354" s="34">
        <v>77</v>
      </c>
      <c r="J354" s="46" t="s">
        <v>324</v>
      </c>
      <c r="K354" s="50">
        <v>15</v>
      </c>
      <c r="L354" s="241"/>
    </row>
    <row r="355" spans="4:12" ht="11.25" hidden="1" customHeight="1" x14ac:dyDescent="0.2">
      <c r="D355" s="45" t="str">
        <f>CONCATENATE(kategorie[[#This Row],[rok]],"::",kategorie[[#This Row],[závod]],"::",kategorie[[#This Row],[m/ž]],"::",kategorie[[#This Row],[věk]])</f>
        <v>2010::hlavní závod::M::78</v>
      </c>
      <c r="E355" s="34">
        <v>2010</v>
      </c>
      <c r="F355" s="37" t="s">
        <v>292</v>
      </c>
      <c r="G355" s="34" t="s">
        <v>278</v>
      </c>
      <c r="H355" s="34">
        <f>kategorie[[#This Row],[rok]]-kategorie[[#This Row],[věk]]</f>
        <v>1932</v>
      </c>
      <c r="I355" s="34">
        <v>78</v>
      </c>
      <c r="J355" s="46" t="s">
        <v>324</v>
      </c>
      <c r="K355" s="50">
        <v>15</v>
      </c>
      <c r="L355" s="241"/>
    </row>
    <row r="356" spans="4:12" ht="11.25" hidden="1" customHeight="1" x14ac:dyDescent="0.2">
      <c r="D356" s="45" t="str">
        <f>CONCATENATE(kategorie[[#This Row],[rok]],"::",kategorie[[#This Row],[závod]],"::",kategorie[[#This Row],[m/ž]],"::",kategorie[[#This Row],[věk]])</f>
        <v>2010::hlavní závod::M::79</v>
      </c>
      <c r="E356" s="34">
        <v>2010</v>
      </c>
      <c r="F356" s="37" t="s">
        <v>292</v>
      </c>
      <c r="G356" s="34" t="s">
        <v>278</v>
      </c>
      <c r="H356" s="34">
        <f>kategorie[[#This Row],[rok]]-kategorie[[#This Row],[věk]]</f>
        <v>1931</v>
      </c>
      <c r="I356" s="34">
        <v>79</v>
      </c>
      <c r="J356" s="46" t="s">
        <v>324</v>
      </c>
      <c r="K356" s="50">
        <v>15</v>
      </c>
      <c r="L356" s="241"/>
    </row>
    <row r="357" spans="4:12" ht="11.25" hidden="1" customHeight="1" x14ac:dyDescent="0.2">
      <c r="D357" s="45" t="str">
        <f>CONCATENATE(kategorie[[#This Row],[rok]],"::",kategorie[[#This Row],[závod]],"::",kategorie[[#This Row],[m/ž]],"::",kategorie[[#This Row],[věk]])</f>
        <v>2010::hlavní závod::M::80</v>
      </c>
      <c r="E357" s="34">
        <v>2010</v>
      </c>
      <c r="F357" s="37" t="s">
        <v>292</v>
      </c>
      <c r="G357" s="34" t="s">
        <v>278</v>
      </c>
      <c r="H357" s="34">
        <f>kategorie[[#This Row],[rok]]-kategorie[[#This Row],[věk]]</f>
        <v>1930</v>
      </c>
      <c r="I357" s="34">
        <v>80</v>
      </c>
      <c r="J357" s="46" t="s">
        <v>324</v>
      </c>
      <c r="K357" s="50">
        <v>15</v>
      </c>
      <c r="L357" s="241"/>
    </row>
    <row r="358" spans="4:12" ht="11.25" hidden="1" customHeight="1" x14ac:dyDescent="0.2">
      <c r="D358" s="45" t="str">
        <f>CONCATENATE(kategorie[[#This Row],[rok]],"::",kategorie[[#This Row],[závod]],"::",kategorie[[#This Row],[m/ž]],"::",kategorie[[#This Row],[věk]])</f>
        <v>2010::hlavní závod::Z::15</v>
      </c>
      <c r="E358" s="34">
        <v>2010</v>
      </c>
      <c r="F358" s="37" t="s">
        <v>292</v>
      </c>
      <c r="G358" s="34" t="s">
        <v>438</v>
      </c>
      <c r="H358" s="34">
        <f>kategorie[[#This Row],[rok]]-kategorie[[#This Row],[věk]]</f>
        <v>1995</v>
      </c>
      <c r="I358" s="34">
        <v>15</v>
      </c>
      <c r="J358" s="46" t="s">
        <v>761</v>
      </c>
      <c r="K358" s="50">
        <v>15</v>
      </c>
      <c r="L358" s="241"/>
    </row>
    <row r="359" spans="4:12" ht="11.25" hidden="1" customHeight="1" x14ac:dyDescent="0.2">
      <c r="D359" s="45" t="str">
        <f>CONCATENATE(kategorie[[#This Row],[rok]],"::",kategorie[[#This Row],[závod]],"::",kategorie[[#This Row],[m/ž]],"::",kategorie[[#This Row],[věk]])</f>
        <v>2010::hlavní závod::Z::16</v>
      </c>
      <c r="E359" s="34">
        <v>2010</v>
      </c>
      <c r="F359" s="37" t="s">
        <v>292</v>
      </c>
      <c r="G359" s="34" t="s">
        <v>438</v>
      </c>
      <c r="H359" s="34">
        <f>kategorie[[#This Row],[rok]]-kategorie[[#This Row],[věk]]</f>
        <v>1994</v>
      </c>
      <c r="I359" s="34">
        <v>16</v>
      </c>
      <c r="J359" s="46" t="s">
        <v>761</v>
      </c>
      <c r="K359" s="50">
        <v>15</v>
      </c>
      <c r="L359" s="241"/>
    </row>
    <row r="360" spans="4:12" ht="11.25" hidden="1" customHeight="1" x14ac:dyDescent="0.2">
      <c r="D360" s="45" t="str">
        <f>CONCATENATE(kategorie[[#This Row],[rok]],"::",kategorie[[#This Row],[závod]],"::",kategorie[[#This Row],[m/ž]],"::",kategorie[[#This Row],[věk]])</f>
        <v>2010::hlavní závod::Z::17</v>
      </c>
      <c r="E360" s="34">
        <v>2010</v>
      </c>
      <c r="F360" s="37" t="s">
        <v>292</v>
      </c>
      <c r="G360" s="34" t="s">
        <v>438</v>
      </c>
      <c r="H360" s="34">
        <f>kategorie[[#This Row],[rok]]-kategorie[[#This Row],[věk]]</f>
        <v>1993</v>
      </c>
      <c r="I360" s="34">
        <v>17</v>
      </c>
      <c r="J360" s="46" t="s">
        <v>761</v>
      </c>
      <c r="K360" s="50">
        <v>15</v>
      </c>
      <c r="L360" s="241"/>
    </row>
    <row r="361" spans="4:12" ht="11.25" hidden="1" customHeight="1" x14ac:dyDescent="0.2">
      <c r="D361" s="45" t="str">
        <f>CONCATENATE(kategorie[[#This Row],[rok]],"::",kategorie[[#This Row],[závod]],"::",kategorie[[#This Row],[m/ž]],"::",kategorie[[#This Row],[věk]])</f>
        <v>2010::hlavní závod::Z::18</v>
      </c>
      <c r="E361" s="34">
        <v>2010</v>
      </c>
      <c r="F361" s="37" t="s">
        <v>292</v>
      </c>
      <c r="G361" s="34" t="s">
        <v>438</v>
      </c>
      <c r="H361" s="34">
        <f>kategorie[[#This Row],[rok]]-kategorie[[#This Row],[věk]]</f>
        <v>1992</v>
      </c>
      <c r="I361" s="34">
        <v>18</v>
      </c>
      <c r="J361" s="46" t="s">
        <v>761</v>
      </c>
      <c r="K361" s="50">
        <v>15</v>
      </c>
      <c r="L361" s="241"/>
    </row>
    <row r="362" spans="4:12" ht="11.25" hidden="1" customHeight="1" x14ac:dyDescent="0.2">
      <c r="D362" s="45" t="str">
        <f>CONCATENATE(kategorie[[#This Row],[rok]],"::",kategorie[[#This Row],[závod]],"::",kategorie[[#This Row],[m/ž]],"::",kategorie[[#This Row],[věk]])</f>
        <v>2010::hlavní závod::Z::19</v>
      </c>
      <c r="E362" s="34">
        <v>2010</v>
      </c>
      <c r="F362" s="37" t="s">
        <v>292</v>
      </c>
      <c r="G362" s="34" t="s">
        <v>438</v>
      </c>
      <c r="H362" s="34">
        <f>kategorie[[#This Row],[rok]]-kategorie[[#This Row],[věk]]</f>
        <v>1991</v>
      </c>
      <c r="I362" s="34">
        <v>19</v>
      </c>
      <c r="J362" s="46" t="s">
        <v>321</v>
      </c>
      <c r="K362" s="50">
        <v>15</v>
      </c>
      <c r="L362" s="241"/>
    </row>
    <row r="363" spans="4:12" ht="11.25" hidden="1" customHeight="1" x14ac:dyDescent="0.2">
      <c r="D363" s="45" t="str">
        <f>CONCATENATE(kategorie[[#This Row],[rok]],"::",kategorie[[#This Row],[závod]],"::",kategorie[[#This Row],[m/ž]],"::",kategorie[[#This Row],[věk]])</f>
        <v>2010::hlavní závod::Z::20</v>
      </c>
      <c r="E363" s="34">
        <v>2010</v>
      </c>
      <c r="F363" s="37" t="s">
        <v>292</v>
      </c>
      <c r="G363" s="34" t="s">
        <v>438</v>
      </c>
      <c r="H363" s="34">
        <f>kategorie[[#This Row],[rok]]-kategorie[[#This Row],[věk]]</f>
        <v>1990</v>
      </c>
      <c r="I363" s="34">
        <v>20</v>
      </c>
      <c r="J363" s="46" t="s">
        <v>321</v>
      </c>
      <c r="K363" s="50">
        <v>15</v>
      </c>
      <c r="L363" s="241"/>
    </row>
    <row r="364" spans="4:12" ht="11.25" hidden="1" customHeight="1" x14ac:dyDescent="0.2">
      <c r="D364" s="45" t="str">
        <f>CONCATENATE(kategorie[[#This Row],[rok]],"::",kategorie[[#This Row],[závod]],"::",kategorie[[#This Row],[m/ž]],"::",kategorie[[#This Row],[věk]])</f>
        <v>2010::hlavní závod::Z::21</v>
      </c>
      <c r="E364" s="34">
        <v>2010</v>
      </c>
      <c r="F364" s="37" t="s">
        <v>292</v>
      </c>
      <c r="G364" s="34" t="s">
        <v>438</v>
      </c>
      <c r="H364" s="34">
        <f>kategorie[[#This Row],[rok]]-kategorie[[#This Row],[věk]]</f>
        <v>1989</v>
      </c>
      <c r="I364" s="34">
        <v>21</v>
      </c>
      <c r="J364" s="46" t="s">
        <v>321</v>
      </c>
      <c r="K364" s="50">
        <v>15</v>
      </c>
      <c r="L364" s="241"/>
    </row>
    <row r="365" spans="4:12" ht="11.25" hidden="1" customHeight="1" x14ac:dyDescent="0.2">
      <c r="D365" s="45" t="str">
        <f>CONCATENATE(kategorie[[#This Row],[rok]],"::",kategorie[[#This Row],[závod]],"::",kategorie[[#This Row],[m/ž]],"::",kategorie[[#This Row],[věk]])</f>
        <v>2010::hlavní závod::Z::22</v>
      </c>
      <c r="E365" s="34">
        <v>2010</v>
      </c>
      <c r="F365" s="37" t="s">
        <v>292</v>
      </c>
      <c r="G365" s="34" t="s">
        <v>438</v>
      </c>
      <c r="H365" s="34">
        <f>kategorie[[#This Row],[rok]]-kategorie[[#This Row],[věk]]</f>
        <v>1988</v>
      </c>
      <c r="I365" s="34">
        <v>22</v>
      </c>
      <c r="J365" s="46" t="s">
        <v>321</v>
      </c>
      <c r="K365" s="50">
        <v>15</v>
      </c>
      <c r="L365" s="241"/>
    </row>
    <row r="366" spans="4:12" ht="11.25" hidden="1" customHeight="1" x14ac:dyDescent="0.2">
      <c r="D366" s="45" t="str">
        <f>CONCATENATE(kategorie[[#This Row],[rok]],"::",kategorie[[#This Row],[závod]],"::",kategorie[[#This Row],[m/ž]],"::",kategorie[[#This Row],[věk]])</f>
        <v>2010::hlavní závod::Z::23</v>
      </c>
      <c r="E366" s="34">
        <v>2010</v>
      </c>
      <c r="F366" s="37" t="s">
        <v>292</v>
      </c>
      <c r="G366" s="34" t="s">
        <v>438</v>
      </c>
      <c r="H366" s="34">
        <f>kategorie[[#This Row],[rok]]-kategorie[[#This Row],[věk]]</f>
        <v>1987</v>
      </c>
      <c r="I366" s="34">
        <v>23</v>
      </c>
      <c r="J366" s="46" t="s">
        <v>321</v>
      </c>
      <c r="K366" s="50">
        <v>15</v>
      </c>
      <c r="L366" s="241"/>
    </row>
    <row r="367" spans="4:12" ht="11.25" hidden="1" customHeight="1" x14ac:dyDescent="0.2">
      <c r="D367" s="45" t="str">
        <f>CONCATENATE(kategorie[[#This Row],[rok]],"::",kategorie[[#This Row],[závod]],"::",kategorie[[#This Row],[m/ž]],"::",kategorie[[#This Row],[věk]])</f>
        <v>2010::hlavní závod::Z::24</v>
      </c>
      <c r="E367" s="34">
        <v>2010</v>
      </c>
      <c r="F367" s="37" t="s">
        <v>292</v>
      </c>
      <c r="G367" s="34" t="s">
        <v>438</v>
      </c>
      <c r="H367" s="34">
        <f>kategorie[[#This Row],[rok]]-kategorie[[#This Row],[věk]]</f>
        <v>1986</v>
      </c>
      <c r="I367" s="34">
        <v>24</v>
      </c>
      <c r="J367" s="46" t="s">
        <v>321</v>
      </c>
      <c r="K367" s="50">
        <v>15</v>
      </c>
      <c r="L367" s="241"/>
    </row>
    <row r="368" spans="4:12" ht="11.25" hidden="1" customHeight="1" x14ac:dyDescent="0.2">
      <c r="D368" s="45" t="str">
        <f>CONCATENATE(kategorie[[#This Row],[rok]],"::",kategorie[[#This Row],[závod]],"::",kategorie[[#This Row],[m/ž]],"::",kategorie[[#This Row],[věk]])</f>
        <v>2010::hlavní závod::Z::25</v>
      </c>
      <c r="E368" s="34">
        <v>2010</v>
      </c>
      <c r="F368" s="37" t="s">
        <v>292</v>
      </c>
      <c r="G368" s="34" t="s">
        <v>438</v>
      </c>
      <c r="H368" s="34">
        <f>kategorie[[#This Row],[rok]]-kategorie[[#This Row],[věk]]</f>
        <v>1985</v>
      </c>
      <c r="I368" s="34">
        <v>25</v>
      </c>
      <c r="J368" s="46" t="s">
        <v>321</v>
      </c>
      <c r="K368" s="50">
        <v>15</v>
      </c>
      <c r="L368" s="241"/>
    </row>
    <row r="369" spans="4:12" ht="11.25" hidden="1" customHeight="1" x14ac:dyDescent="0.2">
      <c r="D369" s="45" t="str">
        <f>CONCATENATE(kategorie[[#This Row],[rok]],"::",kategorie[[#This Row],[závod]],"::",kategorie[[#This Row],[m/ž]],"::",kategorie[[#This Row],[věk]])</f>
        <v>2010::hlavní závod::Z::26</v>
      </c>
      <c r="E369" s="34">
        <v>2010</v>
      </c>
      <c r="F369" s="37" t="s">
        <v>292</v>
      </c>
      <c r="G369" s="34" t="s">
        <v>438</v>
      </c>
      <c r="H369" s="34">
        <f>kategorie[[#This Row],[rok]]-kategorie[[#This Row],[věk]]</f>
        <v>1984</v>
      </c>
      <c r="I369" s="34">
        <v>26</v>
      </c>
      <c r="J369" s="46" t="s">
        <v>321</v>
      </c>
      <c r="K369" s="50">
        <v>15</v>
      </c>
      <c r="L369" s="241"/>
    </row>
    <row r="370" spans="4:12" ht="11.25" hidden="1" customHeight="1" x14ac:dyDescent="0.2">
      <c r="D370" s="45" t="str">
        <f>CONCATENATE(kategorie[[#This Row],[rok]],"::",kategorie[[#This Row],[závod]],"::",kategorie[[#This Row],[m/ž]],"::",kategorie[[#This Row],[věk]])</f>
        <v>2010::hlavní závod::Z::27</v>
      </c>
      <c r="E370" s="34">
        <v>2010</v>
      </c>
      <c r="F370" s="37" t="s">
        <v>292</v>
      </c>
      <c r="G370" s="34" t="s">
        <v>438</v>
      </c>
      <c r="H370" s="34">
        <f>kategorie[[#This Row],[rok]]-kategorie[[#This Row],[věk]]</f>
        <v>1983</v>
      </c>
      <c r="I370" s="34">
        <v>27</v>
      </c>
      <c r="J370" s="46" t="s">
        <v>321</v>
      </c>
      <c r="K370" s="50">
        <v>15</v>
      </c>
      <c r="L370" s="241"/>
    </row>
    <row r="371" spans="4:12" ht="11.25" hidden="1" customHeight="1" x14ac:dyDescent="0.2">
      <c r="D371" s="45" t="str">
        <f>CONCATENATE(kategorie[[#This Row],[rok]],"::",kategorie[[#This Row],[závod]],"::",kategorie[[#This Row],[m/ž]],"::",kategorie[[#This Row],[věk]])</f>
        <v>2010::hlavní závod::Z::28</v>
      </c>
      <c r="E371" s="34">
        <v>2010</v>
      </c>
      <c r="F371" s="37" t="s">
        <v>292</v>
      </c>
      <c r="G371" s="34" t="s">
        <v>438</v>
      </c>
      <c r="H371" s="34">
        <f>kategorie[[#This Row],[rok]]-kategorie[[#This Row],[věk]]</f>
        <v>1982</v>
      </c>
      <c r="I371" s="34">
        <v>28</v>
      </c>
      <c r="J371" s="46" t="s">
        <v>321</v>
      </c>
      <c r="K371" s="50">
        <v>15</v>
      </c>
      <c r="L371" s="241"/>
    </row>
    <row r="372" spans="4:12" ht="11.25" hidden="1" customHeight="1" x14ac:dyDescent="0.2">
      <c r="D372" s="45" t="str">
        <f>CONCATENATE(kategorie[[#This Row],[rok]],"::",kategorie[[#This Row],[závod]],"::",kategorie[[#This Row],[m/ž]],"::",kategorie[[#This Row],[věk]])</f>
        <v>2010::hlavní závod::Z::29</v>
      </c>
      <c r="E372" s="34">
        <v>2010</v>
      </c>
      <c r="F372" s="37" t="s">
        <v>292</v>
      </c>
      <c r="G372" s="34" t="s">
        <v>438</v>
      </c>
      <c r="H372" s="34">
        <f>kategorie[[#This Row],[rok]]-kategorie[[#This Row],[věk]]</f>
        <v>1981</v>
      </c>
      <c r="I372" s="34">
        <v>29</v>
      </c>
      <c r="J372" s="46" t="s">
        <v>321</v>
      </c>
      <c r="K372" s="50">
        <v>15</v>
      </c>
      <c r="L372" s="241"/>
    </row>
    <row r="373" spans="4:12" ht="11.25" hidden="1" customHeight="1" x14ac:dyDescent="0.2">
      <c r="D373" s="45" t="str">
        <f>CONCATENATE(kategorie[[#This Row],[rok]],"::",kategorie[[#This Row],[závod]],"::",kategorie[[#This Row],[m/ž]],"::",kategorie[[#This Row],[věk]])</f>
        <v>2010::hlavní závod::Z::30</v>
      </c>
      <c r="E373" s="34">
        <v>2010</v>
      </c>
      <c r="F373" s="37" t="s">
        <v>292</v>
      </c>
      <c r="G373" s="34" t="s">
        <v>438</v>
      </c>
      <c r="H373" s="34">
        <f>kategorie[[#This Row],[rok]]-kategorie[[#This Row],[věk]]</f>
        <v>1980</v>
      </c>
      <c r="I373" s="34">
        <v>30</v>
      </c>
      <c r="J373" s="46" t="s">
        <v>321</v>
      </c>
      <c r="K373" s="50">
        <v>15</v>
      </c>
      <c r="L373" s="241"/>
    </row>
    <row r="374" spans="4:12" ht="11.25" hidden="1" customHeight="1" x14ac:dyDescent="0.2">
      <c r="D374" s="45" t="str">
        <f>CONCATENATE(kategorie[[#This Row],[rok]],"::",kategorie[[#This Row],[závod]],"::",kategorie[[#This Row],[m/ž]],"::",kategorie[[#This Row],[věk]])</f>
        <v>2010::hlavní závod::Z::31</v>
      </c>
      <c r="E374" s="34">
        <v>2010</v>
      </c>
      <c r="F374" s="37" t="s">
        <v>292</v>
      </c>
      <c r="G374" s="34" t="s">
        <v>438</v>
      </c>
      <c r="H374" s="34">
        <f>kategorie[[#This Row],[rok]]-kategorie[[#This Row],[věk]]</f>
        <v>1979</v>
      </c>
      <c r="I374" s="34">
        <v>31</v>
      </c>
      <c r="J374" s="46" t="s">
        <v>321</v>
      </c>
      <c r="K374" s="50">
        <v>15</v>
      </c>
      <c r="L374" s="241"/>
    </row>
    <row r="375" spans="4:12" ht="11.25" hidden="1" customHeight="1" x14ac:dyDescent="0.2">
      <c r="D375" s="45" t="str">
        <f>CONCATENATE(kategorie[[#This Row],[rok]],"::",kategorie[[#This Row],[závod]],"::",kategorie[[#This Row],[m/ž]],"::",kategorie[[#This Row],[věk]])</f>
        <v>2010::hlavní závod::Z::32</v>
      </c>
      <c r="E375" s="34">
        <v>2010</v>
      </c>
      <c r="F375" s="37" t="s">
        <v>292</v>
      </c>
      <c r="G375" s="34" t="s">
        <v>438</v>
      </c>
      <c r="H375" s="34">
        <f>kategorie[[#This Row],[rok]]-kategorie[[#This Row],[věk]]</f>
        <v>1978</v>
      </c>
      <c r="I375" s="34">
        <v>32</v>
      </c>
      <c r="J375" s="46" t="s">
        <v>321</v>
      </c>
      <c r="K375" s="50">
        <v>15</v>
      </c>
      <c r="L375" s="241"/>
    </row>
    <row r="376" spans="4:12" ht="11.25" hidden="1" customHeight="1" x14ac:dyDescent="0.2">
      <c r="D376" s="45" t="str">
        <f>CONCATENATE(kategorie[[#This Row],[rok]],"::",kategorie[[#This Row],[závod]],"::",kategorie[[#This Row],[m/ž]],"::",kategorie[[#This Row],[věk]])</f>
        <v>2010::hlavní závod::Z::33</v>
      </c>
      <c r="E376" s="34">
        <v>2010</v>
      </c>
      <c r="F376" s="37" t="s">
        <v>292</v>
      </c>
      <c r="G376" s="34" t="s">
        <v>438</v>
      </c>
      <c r="H376" s="34">
        <f>kategorie[[#This Row],[rok]]-kategorie[[#This Row],[věk]]</f>
        <v>1977</v>
      </c>
      <c r="I376" s="34">
        <v>33</v>
      </c>
      <c r="J376" s="46" t="s">
        <v>321</v>
      </c>
      <c r="K376" s="50">
        <v>15</v>
      </c>
      <c r="L376" s="241"/>
    </row>
    <row r="377" spans="4:12" ht="11.25" hidden="1" customHeight="1" x14ac:dyDescent="0.2">
      <c r="D377" s="45" t="str">
        <f>CONCATENATE(kategorie[[#This Row],[rok]],"::",kategorie[[#This Row],[závod]],"::",kategorie[[#This Row],[m/ž]],"::",kategorie[[#This Row],[věk]])</f>
        <v>2010::hlavní závod::Z::34</v>
      </c>
      <c r="E377" s="34">
        <v>2010</v>
      </c>
      <c r="F377" s="37" t="s">
        <v>292</v>
      </c>
      <c r="G377" s="34" t="s">
        <v>438</v>
      </c>
      <c r="H377" s="34">
        <f>kategorie[[#This Row],[rok]]-kategorie[[#This Row],[věk]]</f>
        <v>1976</v>
      </c>
      <c r="I377" s="34">
        <v>34</v>
      </c>
      <c r="J377" s="46" t="s">
        <v>321</v>
      </c>
      <c r="K377" s="50">
        <v>15</v>
      </c>
      <c r="L377" s="241"/>
    </row>
    <row r="378" spans="4:12" ht="11.25" hidden="1" customHeight="1" x14ac:dyDescent="0.2">
      <c r="D378" s="45" t="str">
        <f>CONCATENATE(kategorie[[#This Row],[rok]],"::",kategorie[[#This Row],[závod]],"::",kategorie[[#This Row],[m/ž]],"::",kategorie[[#This Row],[věk]])</f>
        <v>2010::hlavní závod::Z::35</v>
      </c>
      <c r="E378" s="34">
        <v>2010</v>
      </c>
      <c r="F378" s="37" t="s">
        <v>292</v>
      </c>
      <c r="G378" s="34" t="s">
        <v>438</v>
      </c>
      <c r="H378" s="34">
        <f>kategorie[[#This Row],[rok]]-kategorie[[#This Row],[věk]]</f>
        <v>1975</v>
      </c>
      <c r="I378" s="34">
        <v>35</v>
      </c>
      <c r="J378" s="46" t="s">
        <v>322</v>
      </c>
      <c r="K378" s="50">
        <v>15</v>
      </c>
      <c r="L378" s="241"/>
    </row>
    <row r="379" spans="4:12" ht="11.25" hidden="1" customHeight="1" x14ac:dyDescent="0.2">
      <c r="D379" s="45" t="str">
        <f>CONCATENATE(kategorie[[#This Row],[rok]],"::",kategorie[[#This Row],[závod]],"::",kategorie[[#This Row],[m/ž]],"::",kategorie[[#This Row],[věk]])</f>
        <v>2010::hlavní závod::Z::36</v>
      </c>
      <c r="E379" s="34">
        <v>2010</v>
      </c>
      <c r="F379" s="37" t="s">
        <v>292</v>
      </c>
      <c r="G379" s="34" t="s">
        <v>438</v>
      </c>
      <c r="H379" s="34">
        <f>kategorie[[#This Row],[rok]]-kategorie[[#This Row],[věk]]</f>
        <v>1974</v>
      </c>
      <c r="I379" s="34">
        <v>36</v>
      </c>
      <c r="J379" s="46" t="s">
        <v>322</v>
      </c>
      <c r="K379" s="50">
        <v>15</v>
      </c>
      <c r="L379" s="241"/>
    </row>
    <row r="380" spans="4:12" ht="11.25" hidden="1" customHeight="1" x14ac:dyDescent="0.2">
      <c r="D380" s="45" t="str">
        <f>CONCATENATE(kategorie[[#This Row],[rok]],"::",kategorie[[#This Row],[závod]],"::",kategorie[[#This Row],[m/ž]],"::",kategorie[[#This Row],[věk]])</f>
        <v>2010::hlavní závod::Z::37</v>
      </c>
      <c r="E380" s="34">
        <v>2010</v>
      </c>
      <c r="F380" s="37" t="s">
        <v>292</v>
      </c>
      <c r="G380" s="34" t="s">
        <v>438</v>
      </c>
      <c r="H380" s="34">
        <f>kategorie[[#This Row],[rok]]-kategorie[[#This Row],[věk]]</f>
        <v>1973</v>
      </c>
      <c r="I380" s="34">
        <v>37</v>
      </c>
      <c r="J380" s="46" t="s">
        <v>322</v>
      </c>
      <c r="K380" s="50">
        <v>15</v>
      </c>
      <c r="L380" s="241"/>
    </row>
    <row r="381" spans="4:12" ht="11.25" hidden="1" customHeight="1" x14ac:dyDescent="0.2">
      <c r="D381" s="45" t="str">
        <f>CONCATENATE(kategorie[[#This Row],[rok]],"::",kategorie[[#This Row],[závod]],"::",kategorie[[#This Row],[m/ž]],"::",kategorie[[#This Row],[věk]])</f>
        <v>2010::hlavní závod::Z::38</v>
      </c>
      <c r="E381" s="34">
        <v>2010</v>
      </c>
      <c r="F381" s="37" t="s">
        <v>292</v>
      </c>
      <c r="G381" s="34" t="s">
        <v>438</v>
      </c>
      <c r="H381" s="34">
        <f>kategorie[[#This Row],[rok]]-kategorie[[#This Row],[věk]]</f>
        <v>1972</v>
      </c>
      <c r="I381" s="34">
        <v>38</v>
      </c>
      <c r="J381" s="46" t="s">
        <v>322</v>
      </c>
      <c r="K381" s="50">
        <v>15</v>
      </c>
      <c r="L381" s="241"/>
    </row>
    <row r="382" spans="4:12" ht="11.25" hidden="1" customHeight="1" x14ac:dyDescent="0.2">
      <c r="D382" s="45" t="str">
        <f>CONCATENATE(kategorie[[#This Row],[rok]],"::",kategorie[[#This Row],[závod]],"::",kategorie[[#This Row],[m/ž]],"::",kategorie[[#This Row],[věk]])</f>
        <v>2010::hlavní závod::Z::39</v>
      </c>
      <c r="E382" s="34">
        <v>2010</v>
      </c>
      <c r="F382" s="37" t="s">
        <v>292</v>
      </c>
      <c r="G382" s="34" t="s">
        <v>438</v>
      </c>
      <c r="H382" s="34">
        <f>kategorie[[#This Row],[rok]]-kategorie[[#This Row],[věk]]</f>
        <v>1971</v>
      </c>
      <c r="I382" s="34">
        <v>39</v>
      </c>
      <c r="J382" s="46" t="s">
        <v>322</v>
      </c>
      <c r="K382" s="50">
        <v>15</v>
      </c>
      <c r="L382" s="241"/>
    </row>
    <row r="383" spans="4:12" ht="11.25" hidden="1" customHeight="1" x14ac:dyDescent="0.2">
      <c r="D383" s="45" t="str">
        <f>CONCATENATE(kategorie[[#This Row],[rok]],"::",kategorie[[#This Row],[závod]],"::",kategorie[[#This Row],[m/ž]],"::",kategorie[[#This Row],[věk]])</f>
        <v>2010::hlavní závod::Z::40</v>
      </c>
      <c r="E383" s="34">
        <v>2010</v>
      </c>
      <c r="F383" s="37" t="s">
        <v>292</v>
      </c>
      <c r="G383" s="34" t="s">
        <v>438</v>
      </c>
      <c r="H383" s="34">
        <f>kategorie[[#This Row],[rok]]-kategorie[[#This Row],[věk]]</f>
        <v>1970</v>
      </c>
      <c r="I383" s="34">
        <v>40</v>
      </c>
      <c r="J383" s="46" t="s">
        <v>322</v>
      </c>
      <c r="K383" s="50">
        <v>15</v>
      </c>
      <c r="L383" s="241"/>
    </row>
    <row r="384" spans="4:12" ht="11.25" hidden="1" customHeight="1" x14ac:dyDescent="0.2">
      <c r="D384" s="45" t="str">
        <f>CONCATENATE(kategorie[[#This Row],[rok]],"::",kategorie[[#This Row],[závod]],"::",kategorie[[#This Row],[m/ž]],"::",kategorie[[#This Row],[věk]])</f>
        <v>2010::hlavní závod::Z::41</v>
      </c>
      <c r="E384" s="34">
        <v>2010</v>
      </c>
      <c r="F384" s="37" t="s">
        <v>292</v>
      </c>
      <c r="G384" s="34" t="s">
        <v>438</v>
      </c>
      <c r="H384" s="34">
        <f>kategorie[[#This Row],[rok]]-kategorie[[#This Row],[věk]]</f>
        <v>1969</v>
      </c>
      <c r="I384" s="34">
        <v>41</v>
      </c>
      <c r="J384" s="46" t="s">
        <v>322</v>
      </c>
      <c r="K384" s="50">
        <v>15</v>
      </c>
      <c r="L384" s="241"/>
    </row>
    <row r="385" spans="4:12" ht="11.25" hidden="1" customHeight="1" x14ac:dyDescent="0.2">
      <c r="D385" s="45" t="str">
        <f>CONCATENATE(kategorie[[#This Row],[rok]],"::",kategorie[[#This Row],[závod]],"::",kategorie[[#This Row],[m/ž]],"::",kategorie[[#This Row],[věk]])</f>
        <v>2010::hlavní závod::Z::42</v>
      </c>
      <c r="E385" s="34">
        <v>2010</v>
      </c>
      <c r="F385" s="37" t="s">
        <v>292</v>
      </c>
      <c r="G385" s="34" t="s">
        <v>438</v>
      </c>
      <c r="H385" s="34">
        <f>kategorie[[#This Row],[rok]]-kategorie[[#This Row],[věk]]</f>
        <v>1968</v>
      </c>
      <c r="I385" s="34">
        <v>42</v>
      </c>
      <c r="J385" s="46" t="s">
        <v>322</v>
      </c>
      <c r="K385" s="50">
        <v>15</v>
      </c>
      <c r="L385" s="241"/>
    </row>
    <row r="386" spans="4:12" ht="11.25" hidden="1" customHeight="1" x14ac:dyDescent="0.2">
      <c r="D386" s="45" t="str">
        <f>CONCATENATE(kategorie[[#This Row],[rok]],"::",kategorie[[#This Row],[závod]],"::",kategorie[[#This Row],[m/ž]],"::",kategorie[[#This Row],[věk]])</f>
        <v>2010::hlavní závod::Z::43</v>
      </c>
      <c r="E386" s="34">
        <v>2010</v>
      </c>
      <c r="F386" s="37" t="s">
        <v>292</v>
      </c>
      <c r="G386" s="34" t="s">
        <v>438</v>
      </c>
      <c r="H386" s="34">
        <f>kategorie[[#This Row],[rok]]-kategorie[[#This Row],[věk]]</f>
        <v>1967</v>
      </c>
      <c r="I386" s="34">
        <v>43</v>
      </c>
      <c r="J386" s="46" t="s">
        <v>322</v>
      </c>
      <c r="K386" s="50">
        <v>15</v>
      </c>
      <c r="L386" s="241"/>
    </row>
    <row r="387" spans="4:12" ht="11.25" hidden="1" customHeight="1" x14ac:dyDescent="0.2">
      <c r="D387" s="45" t="str">
        <f>CONCATENATE(kategorie[[#This Row],[rok]],"::",kategorie[[#This Row],[závod]],"::",kategorie[[#This Row],[m/ž]],"::",kategorie[[#This Row],[věk]])</f>
        <v>2010::hlavní závod::Z::44</v>
      </c>
      <c r="E387" s="34">
        <v>2010</v>
      </c>
      <c r="F387" s="37" t="s">
        <v>292</v>
      </c>
      <c r="G387" s="34" t="s">
        <v>438</v>
      </c>
      <c r="H387" s="34">
        <f>kategorie[[#This Row],[rok]]-kategorie[[#This Row],[věk]]</f>
        <v>1966</v>
      </c>
      <c r="I387" s="34">
        <v>44</v>
      </c>
      <c r="J387" s="46" t="s">
        <v>322</v>
      </c>
      <c r="K387" s="50">
        <v>15</v>
      </c>
      <c r="L387" s="241"/>
    </row>
    <row r="388" spans="4:12" ht="11.25" hidden="1" customHeight="1" x14ac:dyDescent="0.2">
      <c r="D388" s="45" t="str">
        <f>CONCATENATE(kategorie[[#This Row],[rok]],"::",kategorie[[#This Row],[závod]],"::",kategorie[[#This Row],[m/ž]],"::",kategorie[[#This Row],[věk]])</f>
        <v>2010::hlavní závod::Z::45</v>
      </c>
      <c r="E388" s="34">
        <v>2010</v>
      </c>
      <c r="F388" s="37" t="s">
        <v>292</v>
      </c>
      <c r="G388" s="34" t="s">
        <v>438</v>
      </c>
      <c r="H388" s="34">
        <f>kategorie[[#This Row],[rok]]-kategorie[[#This Row],[věk]]</f>
        <v>1965</v>
      </c>
      <c r="I388" s="34">
        <v>45</v>
      </c>
      <c r="J388" s="46" t="s">
        <v>322</v>
      </c>
      <c r="K388" s="50">
        <v>15</v>
      </c>
      <c r="L388" s="241"/>
    </row>
    <row r="389" spans="4:12" ht="11.25" hidden="1" customHeight="1" x14ac:dyDescent="0.2">
      <c r="D389" s="45" t="str">
        <f>CONCATENATE(kategorie[[#This Row],[rok]],"::",kategorie[[#This Row],[závod]],"::",kategorie[[#This Row],[m/ž]],"::",kategorie[[#This Row],[věk]])</f>
        <v>2010::hlavní závod::Z::46</v>
      </c>
      <c r="E389" s="34">
        <v>2010</v>
      </c>
      <c r="F389" s="37" t="s">
        <v>292</v>
      </c>
      <c r="G389" s="34" t="s">
        <v>438</v>
      </c>
      <c r="H389" s="34">
        <f>kategorie[[#This Row],[rok]]-kategorie[[#This Row],[věk]]</f>
        <v>1964</v>
      </c>
      <c r="I389" s="34">
        <v>46</v>
      </c>
      <c r="J389" s="46" t="s">
        <v>322</v>
      </c>
      <c r="K389" s="50">
        <v>15</v>
      </c>
      <c r="L389" s="241"/>
    </row>
    <row r="390" spans="4:12" ht="11.25" hidden="1" customHeight="1" x14ac:dyDescent="0.2">
      <c r="D390" s="45" t="str">
        <f>CONCATENATE(kategorie[[#This Row],[rok]],"::",kategorie[[#This Row],[závod]],"::",kategorie[[#This Row],[m/ž]],"::",kategorie[[#This Row],[věk]])</f>
        <v>2010::hlavní závod::Z::47</v>
      </c>
      <c r="E390" s="34">
        <v>2010</v>
      </c>
      <c r="F390" s="37" t="s">
        <v>292</v>
      </c>
      <c r="G390" s="34" t="s">
        <v>438</v>
      </c>
      <c r="H390" s="34">
        <f>kategorie[[#This Row],[rok]]-kategorie[[#This Row],[věk]]</f>
        <v>1963</v>
      </c>
      <c r="I390" s="34">
        <v>47</v>
      </c>
      <c r="J390" s="46" t="s">
        <v>322</v>
      </c>
      <c r="K390" s="50">
        <v>15</v>
      </c>
      <c r="L390" s="241"/>
    </row>
    <row r="391" spans="4:12" ht="11.25" hidden="1" customHeight="1" x14ac:dyDescent="0.2">
      <c r="D391" s="45" t="str">
        <f>CONCATENATE(kategorie[[#This Row],[rok]],"::",kategorie[[#This Row],[závod]],"::",kategorie[[#This Row],[m/ž]],"::",kategorie[[#This Row],[věk]])</f>
        <v>2010::hlavní závod::Z::48</v>
      </c>
      <c r="E391" s="34">
        <v>2010</v>
      </c>
      <c r="F391" s="37" t="s">
        <v>292</v>
      </c>
      <c r="G391" s="34" t="s">
        <v>438</v>
      </c>
      <c r="H391" s="34">
        <f>kategorie[[#This Row],[rok]]-kategorie[[#This Row],[věk]]</f>
        <v>1962</v>
      </c>
      <c r="I391" s="34">
        <v>48</v>
      </c>
      <c r="J391" s="46" t="s">
        <v>322</v>
      </c>
      <c r="K391" s="50">
        <v>15</v>
      </c>
      <c r="L391" s="241"/>
    </row>
    <row r="392" spans="4:12" ht="11.25" hidden="1" customHeight="1" x14ac:dyDescent="0.2">
      <c r="D392" s="45" t="str">
        <f>CONCATENATE(kategorie[[#This Row],[rok]],"::",kategorie[[#This Row],[závod]],"::",kategorie[[#This Row],[m/ž]],"::",kategorie[[#This Row],[věk]])</f>
        <v>2010::hlavní závod::Z::49</v>
      </c>
      <c r="E392" s="34">
        <v>2010</v>
      </c>
      <c r="F392" s="37" t="s">
        <v>292</v>
      </c>
      <c r="G392" s="34" t="s">
        <v>438</v>
      </c>
      <c r="H392" s="34">
        <f>kategorie[[#This Row],[rok]]-kategorie[[#This Row],[věk]]</f>
        <v>1961</v>
      </c>
      <c r="I392" s="34">
        <v>49</v>
      </c>
      <c r="J392" s="46" t="s">
        <v>322</v>
      </c>
      <c r="K392" s="50">
        <v>15</v>
      </c>
      <c r="L392" s="241"/>
    </row>
    <row r="393" spans="4:12" ht="11.25" hidden="1" customHeight="1" x14ac:dyDescent="0.2">
      <c r="D393" s="45" t="str">
        <f>CONCATENATE(kategorie[[#This Row],[rok]],"::",kategorie[[#This Row],[závod]],"::",kategorie[[#This Row],[m/ž]],"::",kategorie[[#This Row],[věk]])</f>
        <v>2010::hlavní závod::Z::50</v>
      </c>
      <c r="E393" s="34">
        <v>2010</v>
      </c>
      <c r="F393" s="37" t="s">
        <v>292</v>
      </c>
      <c r="G393" s="34" t="s">
        <v>438</v>
      </c>
      <c r="H393" s="34">
        <f>kategorie[[#This Row],[rok]]-kategorie[[#This Row],[věk]]</f>
        <v>1960</v>
      </c>
      <c r="I393" s="34">
        <v>50</v>
      </c>
      <c r="J393" s="46" t="s">
        <v>322</v>
      </c>
      <c r="K393" s="50">
        <v>15</v>
      </c>
      <c r="L393" s="241"/>
    </row>
    <row r="394" spans="4:12" ht="11.25" hidden="1" customHeight="1" x14ac:dyDescent="0.2">
      <c r="D394" s="45" t="str">
        <f>CONCATENATE(kategorie[[#This Row],[rok]],"::",kategorie[[#This Row],[závod]],"::",kategorie[[#This Row],[m/ž]],"::",kategorie[[#This Row],[věk]])</f>
        <v>2010::běh starosty::M::10</v>
      </c>
      <c r="E394" s="34">
        <v>2010</v>
      </c>
      <c r="F394" s="37" t="s">
        <v>293</v>
      </c>
      <c r="G394" s="34" t="s">
        <v>278</v>
      </c>
      <c r="H394" s="52">
        <f>kategorie[[#This Row],[rok]]-kategorie[[#This Row],[věk]]</f>
        <v>2000</v>
      </c>
      <c r="I394" s="34">
        <v>10</v>
      </c>
      <c r="J394" s="46" t="s">
        <v>436</v>
      </c>
      <c r="K394" s="50">
        <v>4.8</v>
      </c>
      <c r="L394" s="241"/>
    </row>
    <row r="395" spans="4:12" ht="11.25" hidden="1" customHeight="1" x14ac:dyDescent="0.2">
      <c r="D395" s="45" t="str">
        <f>CONCATENATE(kategorie[[#This Row],[rok]],"::",kategorie[[#This Row],[závod]],"::",kategorie[[#This Row],[m/ž]],"::",kategorie[[#This Row],[věk]])</f>
        <v>2010::běh starosty::M::11</v>
      </c>
      <c r="E395" s="34">
        <v>2010</v>
      </c>
      <c r="F395" s="37" t="s">
        <v>293</v>
      </c>
      <c r="G395" s="34" t="s">
        <v>278</v>
      </c>
      <c r="H395" s="52">
        <f>kategorie[[#This Row],[rok]]-kategorie[[#This Row],[věk]]</f>
        <v>1999</v>
      </c>
      <c r="I395" s="34">
        <v>11</v>
      </c>
      <c r="J395" s="46" t="s">
        <v>436</v>
      </c>
      <c r="K395" s="50">
        <v>4.8</v>
      </c>
      <c r="L395" s="241"/>
    </row>
    <row r="396" spans="4:12" ht="11.25" hidden="1" customHeight="1" x14ac:dyDescent="0.2">
      <c r="D396" s="45" t="str">
        <f>CONCATENATE(kategorie[[#This Row],[rok]],"::",kategorie[[#This Row],[závod]],"::",kategorie[[#This Row],[m/ž]],"::",kategorie[[#This Row],[věk]])</f>
        <v>2010::běh starosty::M::12</v>
      </c>
      <c r="E396" s="34">
        <v>2010</v>
      </c>
      <c r="F396" s="37" t="s">
        <v>293</v>
      </c>
      <c r="G396" s="34" t="s">
        <v>278</v>
      </c>
      <c r="H396" s="52">
        <f>kategorie[[#This Row],[rok]]-kategorie[[#This Row],[věk]]</f>
        <v>1998</v>
      </c>
      <c r="I396" s="34">
        <v>12</v>
      </c>
      <c r="J396" s="46" t="s">
        <v>436</v>
      </c>
      <c r="K396" s="50">
        <v>4.8</v>
      </c>
      <c r="L396" s="241"/>
    </row>
    <row r="397" spans="4:12" ht="11.25" hidden="1" customHeight="1" x14ac:dyDescent="0.2">
      <c r="D397" s="45" t="str">
        <f>CONCATENATE(kategorie[[#This Row],[rok]],"::",kategorie[[#This Row],[závod]],"::",kategorie[[#This Row],[m/ž]],"::",kategorie[[#This Row],[věk]])</f>
        <v>2010::běh starosty::M::13</v>
      </c>
      <c r="E397" s="34">
        <v>2010</v>
      </c>
      <c r="F397" s="37" t="s">
        <v>293</v>
      </c>
      <c r="G397" s="34" t="s">
        <v>278</v>
      </c>
      <c r="H397" s="52">
        <f>kategorie[[#This Row],[rok]]-kategorie[[#This Row],[věk]]</f>
        <v>1997</v>
      </c>
      <c r="I397" s="34">
        <v>13</v>
      </c>
      <c r="J397" s="46" t="s">
        <v>436</v>
      </c>
      <c r="K397" s="50">
        <v>4.8</v>
      </c>
      <c r="L397" s="241"/>
    </row>
    <row r="398" spans="4:12" ht="11.25" hidden="1" customHeight="1" x14ac:dyDescent="0.2">
      <c r="D398" s="45" t="str">
        <f>CONCATENATE(kategorie[[#This Row],[rok]],"::",kategorie[[#This Row],[závod]],"::",kategorie[[#This Row],[m/ž]],"::",kategorie[[#This Row],[věk]])</f>
        <v>2010::běh starosty::M::14</v>
      </c>
      <c r="E398" s="34">
        <v>2010</v>
      </c>
      <c r="F398" s="37" t="s">
        <v>293</v>
      </c>
      <c r="G398" s="34" t="s">
        <v>278</v>
      </c>
      <c r="H398" s="52">
        <f>kategorie[[#This Row],[rok]]-kategorie[[#This Row],[věk]]</f>
        <v>1996</v>
      </c>
      <c r="I398" s="34">
        <v>14</v>
      </c>
      <c r="J398" s="46" t="s">
        <v>436</v>
      </c>
      <c r="K398" s="50">
        <v>4.8</v>
      </c>
      <c r="L398" s="241"/>
    </row>
    <row r="399" spans="4:12" ht="11.25" hidden="1" customHeight="1" x14ac:dyDescent="0.2">
      <c r="D399" s="45" t="str">
        <f>CONCATENATE(kategorie[[#This Row],[rok]],"::",kategorie[[#This Row],[závod]],"::",kategorie[[#This Row],[m/ž]],"::",kategorie[[#This Row],[věk]])</f>
        <v>2010::běh starosty::M::15</v>
      </c>
      <c r="E399" s="34">
        <v>2010</v>
      </c>
      <c r="F399" s="37" t="s">
        <v>293</v>
      </c>
      <c r="G399" s="34" t="s">
        <v>278</v>
      </c>
      <c r="H399" s="52">
        <f>kategorie[[#This Row],[rok]]-kategorie[[#This Row],[věk]]</f>
        <v>1995</v>
      </c>
      <c r="I399" s="34">
        <v>15</v>
      </c>
      <c r="J399" s="46" t="s">
        <v>436</v>
      </c>
      <c r="K399" s="50">
        <v>4.8</v>
      </c>
      <c r="L399" s="241"/>
    </row>
    <row r="400" spans="4:12" ht="11.25" hidden="1" customHeight="1" x14ac:dyDescent="0.2">
      <c r="D400" s="45" t="str">
        <f>CONCATENATE(kategorie[[#This Row],[rok]],"::",kategorie[[#This Row],[závod]],"::",kategorie[[#This Row],[m/ž]],"::",kategorie[[#This Row],[věk]])</f>
        <v>2010::běh starosty::M::16</v>
      </c>
      <c r="E400" s="34">
        <v>2010</v>
      </c>
      <c r="F400" s="37" t="s">
        <v>293</v>
      </c>
      <c r="G400" s="34" t="s">
        <v>278</v>
      </c>
      <c r="H400" s="52">
        <f>kategorie[[#This Row],[rok]]-kategorie[[#This Row],[věk]]</f>
        <v>1994</v>
      </c>
      <c r="I400" s="34">
        <v>16</v>
      </c>
      <c r="J400" s="46" t="s">
        <v>436</v>
      </c>
      <c r="K400" s="50">
        <v>4.8</v>
      </c>
      <c r="L400" s="241"/>
    </row>
    <row r="401" spans="4:12" ht="11.25" hidden="1" customHeight="1" x14ac:dyDescent="0.2">
      <c r="D401" s="45" t="str">
        <f>CONCATENATE(kategorie[[#This Row],[rok]],"::",kategorie[[#This Row],[závod]],"::",kategorie[[#This Row],[m/ž]],"::",kategorie[[#This Row],[věk]])</f>
        <v>2010::běh starosty::M::17</v>
      </c>
      <c r="E401" s="34">
        <v>2010</v>
      </c>
      <c r="F401" s="37" t="s">
        <v>293</v>
      </c>
      <c r="G401" s="34" t="s">
        <v>278</v>
      </c>
      <c r="H401" s="52">
        <f>kategorie[[#This Row],[rok]]-kategorie[[#This Row],[věk]]</f>
        <v>1993</v>
      </c>
      <c r="I401" s="34">
        <v>17</v>
      </c>
      <c r="J401" s="46" t="s">
        <v>436</v>
      </c>
      <c r="K401" s="50">
        <v>4.8</v>
      </c>
      <c r="L401" s="241"/>
    </row>
    <row r="402" spans="4:12" ht="11.25" hidden="1" customHeight="1" x14ac:dyDescent="0.2">
      <c r="D402" s="45" t="str">
        <f>CONCATENATE(kategorie[[#This Row],[rok]],"::",kategorie[[#This Row],[závod]],"::",kategorie[[#This Row],[m/ž]],"::",kategorie[[#This Row],[věk]])</f>
        <v>2010::běh starosty::M::18</v>
      </c>
      <c r="E402" s="34">
        <v>2010</v>
      </c>
      <c r="F402" s="37" t="s">
        <v>293</v>
      </c>
      <c r="G402" s="34" t="s">
        <v>278</v>
      </c>
      <c r="H402" s="52">
        <f>kategorie[[#This Row],[rok]]-kategorie[[#This Row],[věk]]</f>
        <v>1992</v>
      </c>
      <c r="I402" s="34">
        <v>18</v>
      </c>
      <c r="J402" s="46" t="s">
        <v>436</v>
      </c>
      <c r="K402" s="50">
        <v>4.8</v>
      </c>
      <c r="L402" s="241"/>
    </row>
    <row r="403" spans="4:12" ht="11.25" hidden="1" customHeight="1" x14ac:dyDescent="0.2">
      <c r="D403" s="45" t="str">
        <f>CONCATENATE(kategorie[[#This Row],[rok]],"::",kategorie[[#This Row],[závod]],"::",kategorie[[#This Row],[m/ž]],"::",kategorie[[#This Row],[věk]])</f>
        <v>2010::běh starosty::M::19</v>
      </c>
      <c r="E403" s="34">
        <v>2010</v>
      </c>
      <c r="F403" s="37" t="s">
        <v>293</v>
      </c>
      <c r="G403" s="34" t="s">
        <v>278</v>
      </c>
      <c r="H403" s="34">
        <f>kategorie[[#This Row],[rok]]-kategorie[[#This Row],[věk]]</f>
        <v>1991</v>
      </c>
      <c r="I403" s="34">
        <v>19</v>
      </c>
      <c r="J403" s="46" t="s">
        <v>436</v>
      </c>
      <c r="K403" s="50">
        <v>4.8</v>
      </c>
      <c r="L403" s="241"/>
    </row>
    <row r="404" spans="4:12" ht="11.25" hidden="1" customHeight="1" x14ac:dyDescent="0.2">
      <c r="D404" s="45" t="str">
        <f>CONCATENATE(kategorie[[#This Row],[rok]],"::",kategorie[[#This Row],[závod]],"::",kategorie[[#This Row],[m/ž]],"::",kategorie[[#This Row],[věk]])</f>
        <v>2010::běh starosty::M::20</v>
      </c>
      <c r="E404" s="34">
        <v>2010</v>
      </c>
      <c r="F404" s="37" t="s">
        <v>293</v>
      </c>
      <c r="G404" s="34" t="s">
        <v>278</v>
      </c>
      <c r="H404" s="34">
        <f>kategorie[[#This Row],[rok]]-kategorie[[#This Row],[věk]]</f>
        <v>1990</v>
      </c>
      <c r="I404" s="34">
        <v>20</v>
      </c>
      <c r="J404" s="46" t="s">
        <v>436</v>
      </c>
      <c r="K404" s="50">
        <v>4.8</v>
      </c>
      <c r="L404" s="241"/>
    </row>
    <row r="405" spans="4:12" ht="11.25" hidden="1" customHeight="1" x14ac:dyDescent="0.2">
      <c r="D405" s="45" t="str">
        <f>CONCATENATE(kategorie[[#This Row],[rok]],"::",kategorie[[#This Row],[závod]],"::",kategorie[[#This Row],[m/ž]],"::",kategorie[[#This Row],[věk]])</f>
        <v>2010::běh starosty::M::21</v>
      </c>
      <c r="E405" s="34">
        <v>2010</v>
      </c>
      <c r="F405" s="37" t="s">
        <v>293</v>
      </c>
      <c r="G405" s="34" t="s">
        <v>278</v>
      </c>
      <c r="H405" s="34">
        <f>kategorie[[#This Row],[rok]]-kategorie[[#This Row],[věk]]</f>
        <v>1989</v>
      </c>
      <c r="I405" s="34">
        <v>21</v>
      </c>
      <c r="J405" s="46" t="s">
        <v>436</v>
      </c>
      <c r="K405" s="50">
        <v>4.8</v>
      </c>
      <c r="L405" s="241"/>
    </row>
    <row r="406" spans="4:12" ht="11.25" hidden="1" customHeight="1" x14ac:dyDescent="0.2">
      <c r="D406" s="45" t="str">
        <f>CONCATENATE(kategorie[[#This Row],[rok]],"::",kategorie[[#This Row],[závod]],"::",kategorie[[#This Row],[m/ž]],"::",kategorie[[#This Row],[věk]])</f>
        <v>2010::běh starosty::M::22</v>
      </c>
      <c r="E406" s="34">
        <v>2010</v>
      </c>
      <c r="F406" s="37" t="s">
        <v>293</v>
      </c>
      <c r="G406" s="34" t="s">
        <v>278</v>
      </c>
      <c r="H406" s="34">
        <f>kategorie[[#This Row],[rok]]-kategorie[[#This Row],[věk]]</f>
        <v>1988</v>
      </c>
      <c r="I406" s="34">
        <v>22</v>
      </c>
      <c r="J406" s="46" t="s">
        <v>436</v>
      </c>
      <c r="K406" s="50">
        <v>4.8</v>
      </c>
      <c r="L406" s="241"/>
    </row>
    <row r="407" spans="4:12" ht="11.25" hidden="1" customHeight="1" x14ac:dyDescent="0.2">
      <c r="D407" s="45" t="str">
        <f>CONCATENATE(kategorie[[#This Row],[rok]],"::",kategorie[[#This Row],[závod]],"::",kategorie[[#This Row],[m/ž]],"::",kategorie[[#This Row],[věk]])</f>
        <v>2010::běh starosty::M::23</v>
      </c>
      <c r="E407" s="34">
        <v>2010</v>
      </c>
      <c r="F407" s="37" t="s">
        <v>293</v>
      </c>
      <c r="G407" s="34" t="s">
        <v>278</v>
      </c>
      <c r="H407" s="34">
        <f>kategorie[[#This Row],[rok]]-kategorie[[#This Row],[věk]]</f>
        <v>1987</v>
      </c>
      <c r="I407" s="34">
        <v>23</v>
      </c>
      <c r="J407" s="46" t="s">
        <v>436</v>
      </c>
      <c r="K407" s="50">
        <v>4.8</v>
      </c>
      <c r="L407" s="241"/>
    </row>
    <row r="408" spans="4:12" ht="11.25" hidden="1" customHeight="1" x14ac:dyDescent="0.2">
      <c r="D408" s="45" t="str">
        <f>CONCATENATE(kategorie[[#This Row],[rok]],"::",kategorie[[#This Row],[závod]],"::",kategorie[[#This Row],[m/ž]],"::",kategorie[[#This Row],[věk]])</f>
        <v>2010::běh starosty::M::24</v>
      </c>
      <c r="E408" s="34">
        <v>2010</v>
      </c>
      <c r="F408" s="37" t="s">
        <v>293</v>
      </c>
      <c r="G408" s="34" t="s">
        <v>278</v>
      </c>
      <c r="H408" s="34">
        <f>kategorie[[#This Row],[rok]]-kategorie[[#This Row],[věk]]</f>
        <v>1986</v>
      </c>
      <c r="I408" s="34">
        <v>24</v>
      </c>
      <c r="J408" s="46" t="s">
        <v>436</v>
      </c>
      <c r="K408" s="50">
        <v>4.8</v>
      </c>
      <c r="L408" s="241"/>
    </row>
    <row r="409" spans="4:12" ht="11.25" hidden="1" customHeight="1" x14ac:dyDescent="0.2">
      <c r="D409" s="45" t="str">
        <f>CONCATENATE(kategorie[[#This Row],[rok]],"::",kategorie[[#This Row],[závod]],"::",kategorie[[#This Row],[m/ž]],"::",kategorie[[#This Row],[věk]])</f>
        <v>2010::běh starosty::M::25</v>
      </c>
      <c r="E409" s="34">
        <v>2010</v>
      </c>
      <c r="F409" s="37" t="s">
        <v>293</v>
      </c>
      <c r="G409" s="34" t="s">
        <v>278</v>
      </c>
      <c r="H409" s="34">
        <f>kategorie[[#This Row],[rok]]-kategorie[[#This Row],[věk]]</f>
        <v>1985</v>
      </c>
      <c r="I409" s="34">
        <v>25</v>
      </c>
      <c r="J409" s="46" t="s">
        <v>436</v>
      </c>
      <c r="K409" s="50">
        <v>4.8</v>
      </c>
      <c r="L409" s="241"/>
    </row>
    <row r="410" spans="4:12" ht="11.25" hidden="1" customHeight="1" x14ac:dyDescent="0.2">
      <c r="D410" s="45" t="str">
        <f>CONCATENATE(kategorie[[#This Row],[rok]],"::",kategorie[[#This Row],[závod]],"::",kategorie[[#This Row],[m/ž]],"::",kategorie[[#This Row],[věk]])</f>
        <v>2010::běh starosty::M::26</v>
      </c>
      <c r="E410" s="34">
        <v>2010</v>
      </c>
      <c r="F410" s="37" t="s">
        <v>293</v>
      </c>
      <c r="G410" s="34" t="s">
        <v>278</v>
      </c>
      <c r="H410" s="34">
        <f>kategorie[[#This Row],[rok]]-kategorie[[#This Row],[věk]]</f>
        <v>1984</v>
      </c>
      <c r="I410" s="34">
        <v>26</v>
      </c>
      <c r="J410" s="46" t="s">
        <v>436</v>
      </c>
      <c r="K410" s="50">
        <v>4.8</v>
      </c>
      <c r="L410" s="241"/>
    </row>
    <row r="411" spans="4:12" ht="11.25" hidden="1" customHeight="1" x14ac:dyDescent="0.2">
      <c r="D411" s="45" t="str">
        <f>CONCATENATE(kategorie[[#This Row],[rok]],"::",kategorie[[#This Row],[závod]],"::",kategorie[[#This Row],[m/ž]],"::",kategorie[[#This Row],[věk]])</f>
        <v>2010::běh starosty::M::27</v>
      </c>
      <c r="E411" s="34">
        <v>2010</v>
      </c>
      <c r="F411" s="37" t="s">
        <v>293</v>
      </c>
      <c r="G411" s="34" t="s">
        <v>278</v>
      </c>
      <c r="H411" s="34">
        <f>kategorie[[#This Row],[rok]]-kategorie[[#This Row],[věk]]</f>
        <v>1983</v>
      </c>
      <c r="I411" s="34">
        <v>27</v>
      </c>
      <c r="J411" s="46" t="s">
        <v>436</v>
      </c>
      <c r="K411" s="50">
        <v>4.8</v>
      </c>
      <c r="L411" s="241"/>
    </row>
    <row r="412" spans="4:12" ht="11.25" hidden="1" customHeight="1" x14ac:dyDescent="0.2">
      <c r="D412" s="45" t="str">
        <f>CONCATENATE(kategorie[[#This Row],[rok]],"::",kategorie[[#This Row],[závod]],"::",kategorie[[#This Row],[m/ž]],"::",kategorie[[#This Row],[věk]])</f>
        <v>2010::běh starosty::M::28</v>
      </c>
      <c r="E412" s="34">
        <v>2010</v>
      </c>
      <c r="F412" s="37" t="s">
        <v>293</v>
      </c>
      <c r="G412" s="34" t="s">
        <v>278</v>
      </c>
      <c r="H412" s="34">
        <f>kategorie[[#This Row],[rok]]-kategorie[[#This Row],[věk]]</f>
        <v>1982</v>
      </c>
      <c r="I412" s="34">
        <v>28</v>
      </c>
      <c r="J412" s="46" t="s">
        <v>436</v>
      </c>
      <c r="K412" s="50">
        <v>4.8</v>
      </c>
      <c r="L412" s="241"/>
    </row>
    <row r="413" spans="4:12" ht="11.25" hidden="1" customHeight="1" x14ac:dyDescent="0.2">
      <c r="D413" s="45" t="str">
        <f>CONCATENATE(kategorie[[#This Row],[rok]],"::",kategorie[[#This Row],[závod]],"::",kategorie[[#This Row],[m/ž]],"::",kategorie[[#This Row],[věk]])</f>
        <v>2010::běh starosty::M::29</v>
      </c>
      <c r="E413" s="34">
        <v>2010</v>
      </c>
      <c r="F413" s="37" t="s">
        <v>293</v>
      </c>
      <c r="G413" s="34" t="s">
        <v>278</v>
      </c>
      <c r="H413" s="34">
        <f>kategorie[[#This Row],[rok]]-kategorie[[#This Row],[věk]]</f>
        <v>1981</v>
      </c>
      <c r="I413" s="34">
        <v>29</v>
      </c>
      <c r="J413" s="46" t="s">
        <v>436</v>
      </c>
      <c r="K413" s="50">
        <v>4.8</v>
      </c>
      <c r="L413" s="241"/>
    </row>
    <row r="414" spans="4:12" ht="11.25" hidden="1" customHeight="1" x14ac:dyDescent="0.2">
      <c r="D414" s="45" t="str">
        <f>CONCATENATE(kategorie[[#This Row],[rok]],"::",kategorie[[#This Row],[závod]],"::",kategorie[[#This Row],[m/ž]],"::",kategorie[[#This Row],[věk]])</f>
        <v>2010::běh starosty::M::30</v>
      </c>
      <c r="E414" s="34">
        <v>2010</v>
      </c>
      <c r="F414" s="37" t="s">
        <v>293</v>
      </c>
      <c r="G414" s="34" t="s">
        <v>278</v>
      </c>
      <c r="H414" s="34">
        <f>kategorie[[#This Row],[rok]]-kategorie[[#This Row],[věk]]</f>
        <v>1980</v>
      </c>
      <c r="I414" s="34">
        <v>30</v>
      </c>
      <c r="J414" s="46" t="s">
        <v>436</v>
      </c>
      <c r="K414" s="50">
        <v>4.8</v>
      </c>
      <c r="L414" s="241"/>
    </row>
    <row r="415" spans="4:12" ht="11.25" hidden="1" customHeight="1" x14ac:dyDescent="0.2">
      <c r="D415" s="45" t="str">
        <f>CONCATENATE(kategorie[[#This Row],[rok]],"::",kategorie[[#This Row],[závod]],"::",kategorie[[#This Row],[m/ž]],"::",kategorie[[#This Row],[věk]])</f>
        <v>2010::běh starosty::M::31</v>
      </c>
      <c r="E415" s="34">
        <v>2010</v>
      </c>
      <c r="F415" s="37" t="s">
        <v>293</v>
      </c>
      <c r="G415" s="34" t="s">
        <v>278</v>
      </c>
      <c r="H415" s="34">
        <f>kategorie[[#This Row],[rok]]-kategorie[[#This Row],[věk]]</f>
        <v>1979</v>
      </c>
      <c r="I415" s="34">
        <v>31</v>
      </c>
      <c r="J415" s="46" t="s">
        <v>436</v>
      </c>
      <c r="K415" s="50">
        <v>4.8</v>
      </c>
      <c r="L415" s="241"/>
    </row>
    <row r="416" spans="4:12" ht="11.25" hidden="1" customHeight="1" x14ac:dyDescent="0.2">
      <c r="D416" s="45" t="str">
        <f>CONCATENATE(kategorie[[#This Row],[rok]],"::",kategorie[[#This Row],[závod]],"::",kategorie[[#This Row],[m/ž]],"::",kategorie[[#This Row],[věk]])</f>
        <v>2010::běh starosty::M::32</v>
      </c>
      <c r="E416" s="34">
        <v>2010</v>
      </c>
      <c r="F416" s="37" t="s">
        <v>293</v>
      </c>
      <c r="G416" s="34" t="s">
        <v>278</v>
      </c>
      <c r="H416" s="34">
        <f>kategorie[[#This Row],[rok]]-kategorie[[#This Row],[věk]]</f>
        <v>1978</v>
      </c>
      <c r="I416" s="34">
        <v>32</v>
      </c>
      <c r="J416" s="46" t="s">
        <v>436</v>
      </c>
      <c r="K416" s="50">
        <v>4.8</v>
      </c>
      <c r="L416" s="241"/>
    </row>
    <row r="417" spans="4:12" ht="11.25" hidden="1" customHeight="1" x14ac:dyDescent="0.2">
      <c r="D417" s="45" t="str">
        <f>CONCATENATE(kategorie[[#This Row],[rok]],"::",kategorie[[#This Row],[závod]],"::",kategorie[[#This Row],[m/ž]],"::",kategorie[[#This Row],[věk]])</f>
        <v>2010::běh starosty::M::33</v>
      </c>
      <c r="E417" s="34">
        <v>2010</v>
      </c>
      <c r="F417" s="37" t="s">
        <v>293</v>
      </c>
      <c r="G417" s="34" t="s">
        <v>278</v>
      </c>
      <c r="H417" s="34">
        <f>kategorie[[#This Row],[rok]]-kategorie[[#This Row],[věk]]</f>
        <v>1977</v>
      </c>
      <c r="I417" s="34">
        <v>33</v>
      </c>
      <c r="J417" s="46" t="s">
        <v>436</v>
      </c>
      <c r="K417" s="50">
        <v>4.8</v>
      </c>
      <c r="L417" s="241"/>
    </row>
    <row r="418" spans="4:12" ht="11.25" hidden="1" customHeight="1" x14ac:dyDescent="0.2">
      <c r="D418" s="45" t="str">
        <f>CONCATENATE(kategorie[[#This Row],[rok]],"::",kategorie[[#This Row],[závod]],"::",kategorie[[#This Row],[m/ž]],"::",kategorie[[#This Row],[věk]])</f>
        <v>2010::běh starosty::M::34</v>
      </c>
      <c r="E418" s="34">
        <v>2010</v>
      </c>
      <c r="F418" s="37" t="s">
        <v>293</v>
      </c>
      <c r="G418" s="34" t="s">
        <v>278</v>
      </c>
      <c r="H418" s="34">
        <f>kategorie[[#This Row],[rok]]-kategorie[[#This Row],[věk]]</f>
        <v>1976</v>
      </c>
      <c r="I418" s="34">
        <v>34</v>
      </c>
      <c r="J418" s="46" t="s">
        <v>436</v>
      </c>
      <c r="K418" s="50">
        <v>4.8</v>
      </c>
      <c r="L418" s="241"/>
    </row>
    <row r="419" spans="4:12" ht="11.25" hidden="1" customHeight="1" x14ac:dyDescent="0.2">
      <c r="D419" s="45" t="str">
        <f>CONCATENATE(kategorie[[#This Row],[rok]],"::",kategorie[[#This Row],[závod]],"::",kategorie[[#This Row],[m/ž]],"::",kategorie[[#This Row],[věk]])</f>
        <v>2010::běh starosty::M::35</v>
      </c>
      <c r="E419" s="34">
        <v>2010</v>
      </c>
      <c r="F419" s="37" t="s">
        <v>293</v>
      </c>
      <c r="G419" s="34" t="s">
        <v>278</v>
      </c>
      <c r="H419" s="34">
        <f>kategorie[[#This Row],[rok]]-kategorie[[#This Row],[věk]]</f>
        <v>1975</v>
      </c>
      <c r="I419" s="34">
        <v>35</v>
      </c>
      <c r="J419" s="46" t="s">
        <v>436</v>
      </c>
      <c r="K419" s="50">
        <v>4.8</v>
      </c>
      <c r="L419" s="241"/>
    </row>
    <row r="420" spans="4:12" ht="11.25" hidden="1" customHeight="1" x14ac:dyDescent="0.2">
      <c r="D420" s="45" t="str">
        <f>CONCATENATE(kategorie[[#This Row],[rok]],"::",kategorie[[#This Row],[závod]],"::",kategorie[[#This Row],[m/ž]],"::",kategorie[[#This Row],[věk]])</f>
        <v>2010::běh starosty::M::36</v>
      </c>
      <c r="E420" s="34">
        <v>2010</v>
      </c>
      <c r="F420" s="37" t="s">
        <v>293</v>
      </c>
      <c r="G420" s="34" t="s">
        <v>278</v>
      </c>
      <c r="H420" s="34">
        <f>kategorie[[#This Row],[rok]]-kategorie[[#This Row],[věk]]</f>
        <v>1974</v>
      </c>
      <c r="I420" s="34">
        <v>36</v>
      </c>
      <c r="J420" s="46" t="s">
        <v>436</v>
      </c>
      <c r="K420" s="50">
        <v>4.8</v>
      </c>
      <c r="L420" s="241"/>
    </row>
    <row r="421" spans="4:12" ht="11.25" hidden="1" customHeight="1" x14ac:dyDescent="0.2">
      <c r="D421" s="45" t="str">
        <f>CONCATENATE(kategorie[[#This Row],[rok]],"::",kategorie[[#This Row],[závod]],"::",kategorie[[#This Row],[m/ž]],"::",kategorie[[#This Row],[věk]])</f>
        <v>2010::běh starosty::M::37</v>
      </c>
      <c r="E421" s="34">
        <v>2010</v>
      </c>
      <c r="F421" s="37" t="s">
        <v>293</v>
      </c>
      <c r="G421" s="34" t="s">
        <v>278</v>
      </c>
      <c r="H421" s="34">
        <f>kategorie[[#This Row],[rok]]-kategorie[[#This Row],[věk]]</f>
        <v>1973</v>
      </c>
      <c r="I421" s="34">
        <v>37</v>
      </c>
      <c r="J421" s="46" t="s">
        <v>436</v>
      </c>
      <c r="K421" s="50">
        <v>4.8</v>
      </c>
      <c r="L421" s="241"/>
    </row>
    <row r="422" spans="4:12" ht="11.25" hidden="1" customHeight="1" x14ac:dyDescent="0.2">
      <c r="D422" s="45" t="str">
        <f>CONCATENATE(kategorie[[#This Row],[rok]],"::",kategorie[[#This Row],[závod]],"::",kategorie[[#This Row],[m/ž]],"::",kategorie[[#This Row],[věk]])</f>
        <v>2010::běh starosty::M::38</v>
      </c>
      <c r="E422" s="34">
        <v>2010</v>
      </c>
      <c r="F422" s="37" t="s">
        <v>293</v>
      </c>
      <c r="G422" s="34" t="s">
        <v>278</v>
      </c>
      <c r="H422" s="34">
        <f>kategorie[[#This Row],[rok]]-kategorie[[#This Row],[věk]]</f>
        <v>1972</v>
      </c>
      <c r="I422" s="34">
        <v>38</v>
      </c>
      <c r="J422" s="46" t="s">
        <v>436</v>
      </c>
      <c r="K422" s="50">
        <v>4.8</v>
      </c>
      <c r="L422" s="241"/>
    </row>
    <row r="423" spans="4:12" ht="11.25" hidden="1" customHeight="1" x14ac:dyDescent="0.2">
      <c r="D423" s="45" t="str">
        <f>CONCATENATE(kategorie[[#This Row],[rok]],"::",kategorie[[#This Row],[závod]],"::",kategorie[[#This Row],[m/ž]],"::",kategorie[[#This Row],[věk]])</f>
        <v>2010::běh starosty::M::39</v>
      </c>
      <c r="E423" s="34">
        <v>2010</v>
      </c>
      <c r="F423" s="37" t="s">
        <v>293</v>
      </c>
      <c r="G423" s="34" t="s">
        <v>278</v>
      </c>
      <c r="H423" s="34">
        <f>kategorie[[#This Row],[rok]]-kategorie[[#This Row],[věk]]</f>
        <v>1971</v>
      </c>
      <c r="I423" s="34">
        <v>39</v>
      </c>
      <c r="J423" s="46" t="s">
        <v>436</v>
      </c>
      <c r="K423" s="50">
        <v>4.8</v>
      </c>
      <c r="L423" s="241"/>
    </row>
    <row r="424" spans="4:12" ht="11.25" hidden="1" customHeight="1" x14ac:dyDescent="0.2">
      <c r="D424" s="45" t="str">
        <f>CONCATENATE(kategorie[[#This Row],[rok]],"::",kategorie[[#This Row],[závod]],"::",kategorie[[#This Row],[m/ž]],"::",kategorie[[#This Row],[věk]])</f>
        <v>2010::běh starosty::M::40</v>
      </c>
      <c r="E424" s="34">
        <v>2010</v>
      </c>
      <c r="F424" s="37" t="s">
        <v>293</v>
      </c>
      <c r="G424" s="34" t="s">
        <v>278</v>
      </c>
      <c r="H424" s="34">
        <f>kategorie[[#This Row],[rok]]-kategorie[[#This Row],[věk]]</f>
        <v>1970</v>
      </c>
      <c r="I424" s="34">
        <v>40</v>
      </c>
      <c r="J424" s="46" t="s">
        <v>436</v>
      </c>
      <c r="K424" s="50">
        <v>4.8</v>
      </c>
      <c r="L424" s="241"/>
    </row>
    <row r="425" spans="4:12" ht="11.25" hidden="1" customHeight="1" x14ac:dyDescent="0.2">
      <c r="D425" s="45" t="str">
        <f>CONCATENATE(kategorie[[#This Row],[rok]],"::",kategorie[[#This Row],[závod]],"::",kategorie[[#This Row],[m/ž]],"::",kategorie[[#This Row],[věk]])</f>
        <v>2010::běh starosty::M::41</v>
      </c>
      <c r="E425" s="34">
        <v>2010</v>
      </c>
      <c r="F425" s="37" t="s">
        <v>293</v>
      </c>
      <c r="G425" s="34" t="s">
        <v>278</v>
      </c>
      <c r="H425" s="34">
        <f>kategorie[[#This Row],[rok]]-kategorie[[#This Row],[věk]]</f>
        <v>1969</v>
      </c>
      <c r="I425" s="34">
        <v>41</v>
      </c>
      <c r="J425" s="46" t="s">
        <v>436</v>
      </c>
      <c r="K425" s="50">
        <v>4.8</v>
      </c>
      <c r="L425" s="241"/>
    </row>
    <row r="426" spans="4:12" ht="11.25" hidden="1" customHeight="1" x14ac:dyDescent="0.2">
      <c r="D426" s="45" t="str">
        <f>CONCATENATE(kategorie[[#This Row],[rok]],"::",kategorie[[#This Row],[závod]],"::",kategorie[[#This Row],[m/ž]],"::",kategorie[[#This Row],[věk]])</f>
        <v>2010::běh starosty::M::42</v>
      </c>
      <c r="E426" s="34">
        <v>2010</v>
      </c>
      <c r="F426" s="37" t="s">
        <v>293</v>
      </c>
      <c r="G426" s="34" t="s">
        <v>278</v>
      </c>
      <c r="H426" s="34">
        <f>kategorie[[#This Row],[rok]]-kategorie[[#This Row],[věk]]</f>
        <v>1968</v>
      </c>
      <c r="I426" s="34">
        <v>42</v>
      </c>
      <c r="J426" s="46" t="s">
        <v>436</v>
      </c>
      <c r="K426" s="50">
        <v>4.8</v>
      </c>
      <c r="L426" s="241"/>
    </row>
    <row r="427" spans="4:12" ht="11.25" hidden="1" customHeight="1" x14ac:dyDescent="0.2">
      <c r="D427" s="45" t="str">
        <f>CONCATENATE(kategorie[[#This Row],[rok]],"::",kategorie[[#This Row],[závod]],"::",kategorie[[#This Row],[m/ž]],"::",kategorie[[#This Row],[věk]])</f>
        <v>2010::běh starosty::M::43</v>
      </c>
      <c r="E427" s="34">
        <v>2010</v>
      </c>
      <c r="F427" s="37" t="s">
        <v>293</v>
      </c>
      <c r="G427" s="34" t="s">
        <v>278</v>
      </c>
      <c r="H427" s="34">
        <f>kategorie[[#This Row],[rok]]-kategorie[[#This Row],[věk]]</f>
        <v>1967</v>
      </c>
      <c r="I427" s="34">
        <v>43</v>
      </c>
      <c r="J427" s="46" t="s">
        <v>436</v>
      </c>
      <c r="K427" s="50">
        <v>4.8</v>
      </c>
      <c r="L427" s="241"/>
    </row>
    <row r="428" spans="4:12" ht="11.25" hidden="1" customHeight="1" x14ac:dyDescent="0.2">
      <c r="D428" s="45" t="str">
        <f>CONCATENATE(kategorie[[#This Row],[rok]],"::",kategorie[[#This Row],[závod]],"::",kategorie[[#This Row],[m/ž]],"::",kategorie[[#This Row],[věk]])</f>
        <v>2010::běh starosty::M::44</v>
      </c>
      <c r="E428" s="34">
        <v>2010</v>
      </c>
      <c r="F428" s="37" t="s">
        <v>293</v>
      </c>
      <c r="G428" s="34" t="s">
        <v>278</v>
      </c>
      <c r="H428" s="34">
        <f>kategorie[[#This Row],[rok]]-kategorie[[#This Row],[věk]]</f>
        <v>1966</v>
      </c>
      <c r="I428" s="34">
        <v>44</v>
      </c>
      <c r="J428" s="46" t="s">
        <v>436</v>
      </c>
      <c r="K428" s="50">
        <v>4.8</v>
      </c>
      <c r="L428" s="241"/>
    </row>
    <row r="429" spans="4:12" ht="11.25" hidden="1" customHeight="1" x14ac:dyDescent="0.2">
      <c r="D429" s="45" t="str">
        <f>CONCATENATE(kategorie[[#This Row],[rok]],"::",kategorie[[#This Row],[závod]],"::",kategorie[[#This Row],[m/ž]],"::",kategorie[[#This Row],[věk]])</f>
        <v>2010::běh starosty::M::45</v>
      </c>
      <c r="E429" s="34">
        <v>2010</v>
      </c>
      <c r="F429" s="37" t="s">
        <v>293</v>
      </c>
      <c r="G429" s="34" t="s">
        <v>278</v>
      </c>
      <c r="H429" s="34">
        <f>kategorie[[#This Row],[rok]]-kategorie[[#This Row],[věk]]</f>
        <v>1965</v>
      </c>
      <c r="I429" s="34">
        <v>45</v>
      </c>
      <c r="J429" s="46" t="s">
        <v>436</v>
      </c>
      <c r="K429" s="50">
        <v>4.8</v>
      </c>
      <c r="L429" s="241"/>
    </row>
    <row r="430" spans="4:12" ht="11.25" hidden="1" customHeight="1" x14ac:dyDescent="0.2">
      <c r="D430" s="45" t="str">
        <f>CONCATENATE(kategorie[[#This Row],[rok]],"::",kategorie[[#This Row],[závod]],"::",kategorie[[#This Row],[m/ž]],"::",kategorie[[#This Row],[věk]])</f>
        <v>2010::běh starosty::M::46</v>
      </c>
      <c r="E430" s="34">
        <v>2010</v>
      </c>
      <c r="F430" s="37" t="s">
        <v>293</v>
      </c>
      <c r="G430" s="34" t="s">
        <v>278</v>
      </c>
      <c r="H430" s="34">
        <f>kategorie[[#This Row],[rok]]-kategorie[[#This Row],[věk]]</f>
        <v>1964</v>
      </c>
      <c r="I430" s="34">
        <v>46</v>
      </c>
      <c r="J430" s="46" t="s">
        <v>436</v>
      </c>
      <c r="K430" s="50">
        <v>4.8</v>
      </c>
      <c r="L430" s="241"/>
    </row>
    <row r="431" spans="4:12" ht="11.25" hidden="1" customHeight="1" x14ac:dyDescent="0.2">
      <c r="D431" s="45" t="str">
        <f>CONCATENATE(kategorie[[#This Row],[rok]],"::",kategorie[[#This Row],[závod]],"::",kategorie[[#This Row],[m/ž]],"::",kategorie[[#This Row],[věk]])</f>
        <v>2010::běh starosty::M::47</v>
      </c>
      <c r="E431" s="34">
        <v>2010</v>
      </c>
      <c r="F431" s="37" t="s">
        <v>293</v>
      </c>
      <c r="G431" s="34" t="s">
        <v>278</v>
      </c>
      <c r="H431" s="34">
        <f>kategorie[[#This Row],[rok]]-kategorie[[#This Row],[věk]]</f>
        <v>1963</v>
      </c>
      <c r="I431" s="34">
        <v>47</v>
      </c>
      <c r="J431" s="46" t="s">
        <v>436</v>
      </c>
      <c r="K431" s="50">
        <v>4.8</v>
      </c>
      <c r="L431" s="241"/>
    </row>
    <row r="432" spans="4:12" ht="11.25" hidden="1" customHeight="1" x14ac:dyDescent="0.2">
      <c r="D432" s="45" t="str">
        <f>CONCATENATE(kategorie[[#This Row],[rok]],"::",kategorie[[#This Row],[závod]],"::",kategorie[[#This Row],[m/ž]],"::",kategorie[[#This Row],[věk]])</f>
        <v>2010::běh starosty::M::48</v>
      </c>
      <c r="E432" s="34">
        <v>2010</v>
      </c>
      <c r="F432" s="37" t="s">
        <v>293</v>
      </c>
      <c r="G432" s="34" t="s">
        <v>278</v>
      </c>
      <c r="H432" s="34">
        <f>kategorie[[#This Row],[rok]]-kategorie[[#This Row],[věk]]</f>
        <v>1962</v>
      </c>
      <c r="I432" s="34">
        <v>48</v>
      </c>
      <c r="J432" s="46" t="s">
        <v>436</v>
      </c>
      <c r="K432" s="50">
        <v>4.8</v>
      </c>
      <c r="L432" s="241"/>
    </row>
    <row r="433" spans="4:12" ht="11.25" hidden="1" customHeight="1" x14ac:dyDescent="0.2">
      <c r="D433" s="45" t="str">
        <f>CONCATENATE(kategorie[[#This Row],[rok]],"::",kategorie[[#This Row],[závod]],"::",kategorie[[#This Row],[m/ž]],"::",kategorie[[#This Row],[věk]])</f>
        <v>2010::běh starosty::M::49</v>
      </c>
      <c r="E433" s="34">
        <v>2010</v>
      </c>
      <c r="F433" s="37" t="s">
        <v>293</v>
      </c>
      <c r="G433" s="34" t="s">
        <v>278</v>
      </c>
      <c r="H433" s="34">
        <f>kategorie[[#This Row],[rok]]-kategorie[[#This Row],[věk]]</f>
        <v>1961</v>
      </c>
      <c r="I433" s="34">
        <v>49</v>
      </c>
      <c r="J433" s="46" t="s">
        <v>436</v>
      </c>
      <c r="K433" s="50">
        <v>4.8</v>
      </c>
      <c r="L433" s="241"/>
    </row>
    <row r="434" spans="4:12" ht="11.25" hidden="1" customHeight="1" x14ac:dyDescent="0.2">
      <c r="D434" s="45" t="str">
        <f>CONCATENATE(kategorie[[#This Row],[rok]],"::",kategorie[[#This Row],[závod]],"::",kategorie[[#This Row],[m/ž]],"::",kategorie[[#This Row],[věk]])</f>
        <v>2010::běh starosty::M::50</v>
      </c>
      <c r="E434" s="34">
        <v>2010</v>
      </c>
      <c r="F434" s="37" t="s">
        <v>293</v>
      </c>
      <c r="G434" s="34" t="s">
        <v>278</v>
      </c>
      <c r="H434" s="34">
        <f>kategorie[[#This Row],[rok]]-kategorie[[#This Row],[věk]]</f>
        <v>1960</v>
      </c>
      <c r="I434" s="34">
        <v>50</v>
      </c>
      <c r="J434" s="46" t="s">
        <v>436</v>
      </c>
      <c r="K434" s="50">
        <v>4.8</v>
      </c>
      <c r="L434" s="241"/>
    </row>
    <row r="435" spans="4:12" ht="11.25" hidden="1" customHeight="1" x14ac:dyDescent="0.2">
      <c r="D435" s="45" t="str">
        <f>CONCATENATE(kategorie[[#This Row],[rok]],"::",kategorie[[#This Row],[závod]],"::",kategorie[[#This Row],[m/ž]],"::",kategorie[[#This Row],[věk]])</f>
        <v>2010::běh starosty::M::51</v>
      </c>
      <c r="E435" s="34">
        <v>2010</v>
      </c>
      <c r="F435" s="37" t="s">
        <v>293</v>
      </c>
      <c r="G435" s="34" t="s">
        <v>278</v>
      </c>
      <c r="H435" s="34">
        <f>kategorie[[#This Row],[rok]]-kategorie[[#This Row],[věk]]</f>
        <v>1959</v>
      </c>
      <c r="I435" s="34">
        <v>51</v>
      </c>
      <c r="J435" s="46" t="s">
        <v>436</v>
      </c>
      <c r="K435" s="50">
        <v>4.8</v>
      </c>
      <c r="L435" s="241"/>
    </row>
    <row r="436" spans="4:12" ht="11.25" hidden="1" customHeight="1" x14ac:dyDescent="0.2">
      <c r="D436" s="45" t="str">
        <f>CONCATENATE(kategorie[[#This Row],[rok]],"::",kategorie[[#This Row],[závod]],"::",kategorie[[#This Row],[m/ž]],"::",kategorie[[#This Row],[věk]])</f>
        <v>2010::běh starosty::M::52</v>
      </c>
      <c r="E436" s="34">
        <v>2010</v>
      </c>
      <c r="F436" s="37" t="s">
        <v>293</v>
      </c>
      <c r="G436" s="34" t="s">
        <v>278</v>
      </c>
      <c r="H436" s="34">
        <f>kategorie[[#This Row],[rok]]-kategorie[[#This Row],[věk]]</f>
        <v>1958</v>
      </c>
      <c r="I436" s="34">
        <v>52</v>
      </c>
      <c r="J436" s="46" t="s">
        <v>436</v>
      </c>
      <c r="K436" s="50">
        <v>4.8</v>
      </c>
      <c r="L436" s="241"/>
    </row>
    <row r="437" spans="4:12" ht="11.25" hidden="1" customHeight="1" x14ac:dyDescent="0.2">
      <c r="D437" s="45" t="str">
        <f>CONCATENATE(kategorie[[#This Row],[rok]],"::",kategorie[[#This Row],[závod]],"::",kategorie[[#This Row],[m/ž]],"::",kategorie[[#This Row],[věk]])</f>
        <v>2010::běh starosty::M::53</v>
      </c>
      <c r="E437" s="34">
        <v>2010</v>
      </c>
      <c r="F437" s="37" t="s">
        <v>293</v>
      </c>
      <c r="G437" s="34" t="s">
        <v>278</v>
      </c>
      <c r="H437" s="34">
        <f>kategorie[[#This Row],[rok]]-kategorie[[#This Row],[věk]]</f>
        <v>1957</v>
      </c>
      <c r="I437" s="34">
        <v>53</v>
      </c>
      <c r="J437" s="46" t="s">
        <v>436</v>
      </c>
      <c r="K437" s="50">
        <v>4.8</v>
      </c>
      <c r="L437" s="241"/>
    </row>
    <row r="438" spans="4:12" ht="11.25" hidden="1" customHeight="1" x14ac:dyDescent="0.2">
      <c r="D438" s="45" t="str">
        <f>CONCATENATE(kategorie[[#This Row],[rok]],"::",kategorie[[#This Row],[závod]],"::",kategorie[[#This Row],[m/ž]],"::",kategorie[[#This Row],[věk]])</f>
        <v>2010::běh starosty::M::54</v>
      </c>
      <c r="E438" s="34">
        <v>2010</v>
      </c>
      <c r="F438" s="37" t="s">
        <v>293</v>
      </c>
      <c r="G438" s="34" t="s">
        <v>278</v>
      </c>
      <c r="H438" s="34">
        <f>kategorie[[#This Row],[rok]]-kategorie[[#This Row],[věk]]</f>
        <v>1956</v>
      </c>
      <c r="I438" s="34">
        <v>54</v>
      </c>
      <c r="J438" s="46" t="s">
        <v>436</v>
      </c>
      <c r="K438" s="50">
        <v>4.8</v>
      </c>
      <c r="L438" s="241"/>
    </row>
    <row r="439" spans="4:12" ht="11.25" hidden="1" customHeight="1" x14ac:dyDescent="0.2">
      <c r="D439" s="45" t="str">
        <f>CONCATENATE(kategorie[[#This Row],[rok]],"::",kategorie[[#This Row],[závod]],"::",kategorie[[#This Row],[m/ž]],"::",kategorie[[#This Row],[věk]])</f>
        <v>2010::běh starosty::M::55</v>
      </c>
      <c r="E439" s="34">
        <v>2010</v>
      </c>
      <c r="F439" s="37" t="s">
        <v>293</v>
      </c>
      <c r="G439" s="34" t="s">
        <v>278</v>
      </c>
      <c r="H439" s="34">
        <f>kategorie[[#This Row],[rok]]-kategorie[[#This Row],[věk]]</f>
        <v>1955</v>
      </c>
      <c r="I439" s="34">
        <v>55</v>
      </c>
      <c r="J439" s="46" t="s">
        <v>436</v>
      </c>
      <c r="K439" s="50">
        <v>4.8</v>
      </c>
      <c r="L439" s="241"/>
    </row>
    <row r="440" spans="4:12" ht="11.25" hidden="1" customHeight="1" x14ac:dyDescent="0.2">
      <c r="D440" s="45" t="str">
        <f>CONCATENATE(kategorie[[#This Row],[rok]],"::",kategorie[[#This Row],[závod]],"::",kategorie[[#This Row],[m/ž]],"::",kategorie[[#This Row],[věk]])</f>
        <v>2010::běh starosty::M::56</v>
      </c>
      <c r="E440" s="34">
        <v>2010</v>
      </c>
      <c r="F440" s="37" t="s">
        <v>293</v>
      </c>
      <c r="G440" s="34" t="s">
        <v>278</v>
      </c>
      <c r="H440" s="34">
        <f>kategorie[[#This Row],[rok]]-kategorie[[#This Row],[věk]]</f>
        <v>1954</v>
      </c>
      <c r="I440" s="34">
        <v>56</v>
      </c>
      <c r="J440" s="46" t="s">
        <v>436</v>
      </c>
      <c r="K440" s="50">
        <v>4.8</v>
      </c>
      <c r="L440" s="241"/>
    </row>
    <row r="441" spans="4:12" ht="11.25" hidden="1" customHeight="1" x14ac:dyDescent="0.2">
      <c r="D441" s="45" t="str">
        <f>CONCATENATE(kategorie[[#This Row],[rok]],"::",kategorie[[#This Row],[závod]],"::",kategorie[[#This Row],[m/ž]],"::",kategorie[[#This Row],[věk]])</f>
        <v>2010::běh starosty::M::57</v>
      </c>
      <c r="E441" s="34">
        <v>2010</v>
      </c>
      <c r="F441" s="37" t="s">
        <v>293</v>
      </c>
      <c r="G441" s="34" t="s">
        <v>278</v>
      </c>
      <c r="H441" s="34">
        <f>kategorie[[#This Row],[rok]]-kategorie[[#This Row],[věk]]</f>
        <v>1953</v>
      </c>
      <c r="I441" s="34">
        <v>57</v>
      </c>
      <c r="J441" s="46" t="s">
        <v>436</v>
      </c>
      <c r="K441" s="50">
        <v>4.8</v>
      </c>
      <c r="L441" s="241"/>
    </row>
    <row r="442" spans="4:12" ht="11.25" hidden="1" customHeight="1" x14ac:dyDescent="0.2">
      <c r="D442" s="45" t="str">
        <f>CONCATENATE(kategorie[[#This Row],[rok]],"::",kategorie[[#This Row],[závod]],"::",kategorie[[#This Row],[m/ž]],"::",kategorie[[#This Row],[věk]])</f>
        <v>2010::běh starosty::M::58</v>
      </c>
      <c r="E442" s="34">
        <v>2010</v>
      </c>
      <c r="F442" s="37" t="s">
        <v>293</v>
      </c>
      <c r="G442" s="34" t="s">
        <v>278</v>
      </c>
      <c r="H442" s="34">
        <f>kategorie[[#This Row],[rok]]-kategorie[[#This Row],[věk]]</f>
        <v>1952</v>
      </c>
      <c r="I442" s="34">
        <v>58</v>
      </c>
      <c r="J442" s="46" t="s">
        <v>436</v>
      </c>
      <c r="K442" s="50">
        <v>4.8</v>
      </c>
      <c r="L442" s="241"/>
    </row>
    <row r="443" spans="4:12" ht="11.25" hidden="1" customHeight="1" x14ac:dyDescent="0.2">
      <c r="D443" s="45" t="str">
        <f>CONCATENATE(kategorie[[#This Row],[rok]],"::",kategorie[[#This Row],[závod]],"::",kategorie[[#This Row],[m/ž]],"::",kategorie[[#This Row],[věk]])</f>
        <v>2010::běh starosty::M::59</v>
      </c>
      <c r="E443" s="34">
        <v>2010</v>
      </c>
      <c r="F443" s="37" t="s">
        <v>293</v>
      </c>
      <c r="G443" s="34" t="s">
        <v>278</v>
      </c>
      <c r="H443" s="34">
        <f>kategorie[[#This Row],[rok]]-kategorie[[#This Row],[věk]]</f>
        <v>1951</v>
      </c>
      <c r="I443" s="34">
        <v>59</v>
      </c>
      <c r="J443" s="46" t="s">
        <v>436</v>
      </c>
      <c r="K443" s="50">
        <v>4.8</v>
      </c>
      <c r="L443" s="241"/>
    </row>
    <row r="444" spans="4:12" ht="11.25" hidden="1" customHeight="1" x14ac:dyDescent="0.2">
      <c r="D444" s="45" t="str">
        <f>CONCATENATE(kategorie[[#This Row],[rok]],"::",kategorie[[#This Row],[závod]],"::",kategorie[[#This Row],[m/ž]],"::",kategorie[[#This Row],[věk]])</f>
        <v>2010::běh starosty::M::60</v>
      </c>
      <c r="E444" s="34">
        <v>2010</v>
      </c>
      <c r="F444" s="37" t="s">
        <v>293</v>
      </c>
      <c r="G444" s="34" t="s">
        <v>278</v>
      </c>
      <c r="H444" s="34">
        <f>kategorie[[#This Row],[rok]]-kategorie[[#This Row],[věk]]</f>
        <v>1950</v>
      </c>
      <c r="I444" s="34">
        <v>60</v>
      </c>
      <c r="J444" s="46" t="s">
        <v>436</v>
      </c>
      <c r="K444" s="50">
        <v>4.8</v>
      </c>
      <c r="L444" s="241"/>
    </row>
    <row r="445" spans="4:12" ht="11.25" hidden="1" customHeight="1" x14ac:dyDescent="0.2">
      <c r="D445" s="45" t="str">
        <f>CONCATENATE(kategorie[[#This Row],[rok]],"::",kategorie[[#This Row],[závod]],"::",kategorie[[#This Row],[m/ž]],"::",kategorie[[#This Row],[věk]])</f>
        <v>2010::běh starosty::M::61</v>
      </c>
      <c r="E445" s="34">
        <v>2010</v>
      </c>
      <c r="F445" s="37" t="s">
        <v>293</v>
      </c>
      <c r="G445" s="34" t="s">
        <v>278</v>
      </c>
      <c r="H445" s="34">
        <f>kategorie[[#This Row],[rok]]-kategorie[[#This Row],[věk]]</f>
        <v>1949</v>
      </c>
      <c r="I445" s="34">
        <v>61</v>
      </c>
      <c r="J445" s="46" t="s">
        <v>436</v>
      </c>
      <c r="K445" s="50">
        <v>4.8</v>
      </c>
      <c r="L445" s="241"/>
    </row>
    <row r="446" spans="4:12" ht="11.25" hidden="1" customHeight="1" x14ac:dyDescent="0.2">
      <c r="D446" s="45" t="str">
        <f>CONCATENATE(kategorie[[#This Row],[rok]],"::",kategorie[[#This Row],[závod]],"::",kategorie[[#This Row],[m/ž]],"::",kategorie[[#This Row],[věk]])</f>
        <v>2010::běh starosty::M::62</v>
      </c>
      <c r="E446" s="34">
        <v>2010</v>
      </c>
      <c r="F446" s="37" t="s">
        <v>293</v>
      </c>
      <c r="G446" s="34" t="s">
        <v>278</v>
      </c>
      <c r="H446" s="34">
        <f>kategorie[[#This Row],[rok]]-kategorie[[#This Row],[věk]]</f>
        <v>1948</v>
      </c>
      <c r="I446" s="34">
        <v>62</v>
      </c>
      <c r="J446" s="46" t="s">
        <v>436</v>
      </c>
      <c r="K446" s="50">
        <v>4.8</v>
      </c>
      <c r="L446" s="241"/>
    </row>
    <row r="447" spans="4:12" ht="11.25" hidden="1" customHeight="1" x14ac:dyDescent="0.2">
      <c r="D447" s="45" t="str">
        <f>CONCATENATE(kategorie[[#This Row],[rok]],"::",kategorie[[#This Row],[závod]],"::",kategorie[[#This Row],[m/ž]],"::",kategorie[[#This Row],[věk]])</f>
        <v>2010::běh starosty::M::63</v>
      </c>
      <c r="E447" s="34">
        <v>2010</v>
      </c>
      <c r="F447" s="37" t="s">
        <v>293</v>
      </c>
      <c r="G447" s="34" t="s">
        <v>278</v>
      </c>
      <c r="H447" s="34">
        <f>kategorie[[#This Row],[rok]]-kategorie[[#This Row],[věk]]</f>
        <v>1947</v>
      </c>
      <c r="I447" s="34">
        <v>63</v>
      </c>
      <c r="J447" s="46" t="s">
        <v>436</v>
      </c>
      <c r="K447" s="50">
        <v>4.8</v>
      </c>
      <c r="L447" s="241"/>
    </row>
    <row r="448" spans="4:12" ht="11.25" hidden="1" customHeight="1" x14ac:dyDescent="0.2">
      <c r="D448" s="45" t="str">
        <f>CONCATENATE(kategorie[[#This Row],[rok]],"::",kategorie[[#This Row],[závod]],"::",kategorie[[#This Row],[m/ž]],"::",kategorie[[#This Row],[věk]])</f>
        <v>2010::běh starosty::M::64</v>
      </c>
      <c r="E448" s="34">
        <v>2010</v>
      </c>
      <c r="F448" s="37" t="s">
        <v>293</v>
      </c>
      <c r="G448" s="34" t="s">
        <v>278</v>
      </c>
      <c r="H448" s="34">
        <f>kategorie[[#This Row],[rok]]-kategorie[[#This Row],[věk]]</f>
        <v>1946</v>
      </c>
      <c r="I448" s="34">
        <v>64</v>
      </c>
      <c r="J448" s="46" t="s">
        <v>436</v>
      </c>
      <c r="K448" s="50">
        <v>4.8</v>
      </c>
      <c r="L448" s="241"/>
    </row>
    <row r="449" spans="4:12" ht="11.25" hidden="1" customHeight="1" x14ac:dyDescent="0.2">
      <c r="D449" s="45" t="str">
        <f>CONCATENATE(kategorie[[#This Row],[rok]],"::",kategorie[[#This Row],[závod]],"::",kategorie[[#This Row],[m/ž]],"::",kategorie[[#This Row],[věk]])</f>
        <v>2010::běh starosty::M::65</v>
      </c>
      <c r="E449" s="34">
        <v>2010</v>
      </c>
      <c r="F449" s="37" t="s">
        <v>293</v>
      </c>
      <c r="G449" s="34" t="s">
        <v>278</v>
      </c>
      <c r="H449" s="34">
        <f>kategorie[[#This Row],[rok]]-kategorie[[#This Row],[věk]]</f>
        <v>1945</v>
      </c>
      <c r="I449" s="34">
        <v>65</v>
      </c>
      <c r="J449" s="46" t="s">
        <v>436</v>
      </c>
      <c r="K449" s="50">
        <v>4.8</v>
      </c>
      <c r="L449" s="241"/>
    </row>
    <row r="450" spans="4:12" ht="11.25" hidden="1" customHeight="1" x14ac:dyDescent="0.2">
      <c r="D450" s="45" t="str">
        <f>CONCATENATE(kategorie[[#This Row],[rok]],"::",kategorie[[#This Row],[závod]],"::",kategorie[[#This Row],[m/ž]],"::",kategorie[[#This Row],[věk]])</f>
        <v>2010::běh starosty::M::66</v>
      </c>
      <c r="E450" s="34">
        <v>2010</v>
      </c>
      <c r="F450" s="37" t="s">
        <v>293</v>
      </c>
      <c r="G450" s="34" t="s">
        <v>278</v>
      </c>
      <c r="H450" s="34">
        <f>kategorie[[#This Row],[rok]]-kategorie[[#This Row],[věk]]</f>
        <v>1944</v>
      </c>
      <c r="I450" s="34">
        <v>66</v>
      </c>
      <c r="J450" s="46" t="s">
        <v>436</v>
      </c>
      <c r="K450" s="50">
        <v>4.8</v>
      </c>
      <c r="L450" s="241"/>
    </row>
    <row r="451" spans="4:12" ht="11.25" hidden="1" customHeight="1" x14ac:dyDescent="0.2">
      <c r="D451" s="45" t="str">
        <f>CONCATENATE(kategorie[[#This Row],[rok]],"::",kategorie[[#This Row],[závod]],"::",kategorie[[#This Row],[m/ž]],"::",kategorie[[#This Row],[věk]])</f>
        <v>2010::běh starosty::M::67</v>
      </c>
      <c r="E451" s="34">
        <v>2010</v>
      </c>
      <c r="F451" s="37" t="s">
        <v>293</v>
      </c>
      <c r="G451" s="34" t="s">
        <v>278</v>
      </c>
      <c r="H451" s="34">
        <f>kategorie[[#This Row],[rok]]-kategorie[[#This Row],[věk]]</f>
        <v>1943</v>
      </c>
      <c r="I451" s="34">
        <v>67</v>
      </c>
      <c r="J451" s="46" t="s">
        <v>436</v>
      </c>
      <c r="K451" s="50">
        <v>4.8</v>
      </c>
      <c r="L451" s="241"/>
    </row>
    <row r="452" spans="4:12" ht="11.25" hidden="1" customHeight="1" x14ac:dyDescent="0.2">
      <c r="D452" s="45" t="str">
        <f>CONCATENATE(kategorie[[#This Row],[rok]],"::",kategorie[[#This Row],[závod]],"::",kategorie[[#This Row],[m/ž]],"::",kategorie[[#This Row],[věk]])</f>
        <v>2010::běh starosty::M::68</v>
      </c>
      <c r="E452" s="34">
        <v>2010</v>
      </c>
      <c r="F452" s="37" t="s">
        <v>293</v>
      </c>
      <c r="G452" s="34" t="s">
        <v>278</v>
      </c>
      <c r="H452" s="34">
        <f>kategorie[[#This Row],[rok]]-kategorie[[#This Row],[věk]]</f>
        <v>1942</v>
      </c>
      <c r="I452" s="34">
        <v>68</v>
      </c>
      <c r="J452" s="46" t="s">
        <v>436</v>
      </c>
      <c r="K452" s="50">
        <v>4.8</v>
      </c>
      <c r="L452" s="241"/>
    </row>
    <row r="453" spans="4:12" ht="11.25" hidden="1" customHeight="1" x14ac:dyDescent="0.2">
      <c r="D453" s="45" t="str">
        <f>CONCATENATE(kategorie[[#This Row],[rok]],"::",kategorie[[#This Row],[závod]],"::",kategorie[[#This Row],[m/ž]],"::",kategorie[[#This Row],[věk]])</f>
        <v>2010::běh starosty::M::69</v>
      </c>
      <c r="E453" s="34">
        <v>2010</v>
      </c>
      <c r="F453" s="37" t="s">
        <v>293</v>
      </c>
      <c r="G453" s="34" t="s">
        <v>278</v>
      </c>
      <c r="H453" s="34">
        <f>kategorie[[#This Row],[rok]]-kategorie[[#This Row],[věk]]</f>
        <v>1941</v>
      </c>
      <c r="I453" s="34">
        <v>69</v>
      </c>
      <c r="J453" s="46" t="s">
        <v>436</v>
      </c>
      <c r="K453" s="50">
        <v>4.8</v>
      </c>
      <c r="L453" s="241"/>
    </row>
    <row r="454" spans="4:12" ht="11.25" hidden="1" customHeight="1" x14ac:dyDescent="0.2">
      <c r="D454" s="45" t="str">
        <f>CONCATENATE(kategorie[[#This Row],[rok]],"::",kategorie[[#This Row],[závod]],"::",kategorie[[#This Row],[m/ž]],"::",kategorie[[#This Row],[věk]])</f>
        <v>2010::běh starosty::M::70</v>
      </c>
      <c r="E454" s="34">
        <v>2010</v>
      </c>
      <c r="F454" s="37" t="s">
        <v>293</v>
      </c>
      <c r="G454" s="34" t="s">
        <v>278</v>
      </c>
      <c r="H454" s="34">
        <f>kategorie[[#This Row],[rok]]-kategorie[[#This Row],[věk]]</f>
        <v>1940</v>
      </c>
      <c r="I454" s="34">
        <v>70</v>
      </c>
      <c r="J454" s="46" t="s">
        <v>436</v>
      </c>
      <c r="K454" s="50">
        <v>4.8</v>
      </c>
      <c r="L454" s="241"/>
    </row>
    <row r="455" spans="4:12" ht="11.25" hidden="1" customHeight="1" x14ac:dyDescent="0.2">
      <c r="D455" s="45" t="str">
        <f>CONCATENATE(kategorie[[#This Row],[rok]],"::",kategorie[[#This Row],[závod]],"::",kategorie[[#This Row],[m/ž]],"::",kategorie[[#This Row],[věk]])</f>
        <v>2010::běh starosty::M::71</v>
      </c>
      <c r="E455" s="34">
        <v>2010</v>
      </c>
      <c r="F455" s="37" t="s">
        <v>293</v>
      </c>
      <c r="G455" s="34" t="s">
        <v>278</v>
      </c>
      <c r="H455" s="34">
        <f>kategorie[[#This Row],[rok]]-kategorie[[#This Row],[věk]]</f>
        <v>1939</v>
      </c>
      <c r="I455" s="34">
        <v>71</v>
      </c>
      <c r="J455" s="46" t="s">
        <v>436</v>
      </c>
      <c r="K455" s="50">
        <v>4.8</v>
      </c>
      <c r="L455" s="241"/>
    </row>
    <row r="456" spans="4:12" ht="11.25" hidden="1" customHeight="1" x14ac:dyDescent="0.2">
      <c r="D456" s="45" t="str">
        <f>CONCATENATE(kategorie[[#This Row],[rok]],"::",kategorie[[#This Row],[závod]],"::",kategorie[[#This Row],[m/ž]],"::",kategorie[[#This Row],[věk]])</f>
        <v>2010::běh starosty::M::72</v>
      </c>
      <c r="E456" s="34">
        <v>2010</v>
      </c>
      <c r="F456" s="37" t="s">
        <v>293</v>
      </c>
      <c r="G456" s="34" t="s">
        <v>278</v>
      </c>
      <c r="H456" s="34">
        <f>kategorie[[#This Row],[rok]]-kategorie[[#This Row],[věk]]</f>
        <v>1938</v>
      </c>
      <c r="I456" s="34">
        <v>72</v>
      </c>
      <c r="J456" s="46" t="s">
        <v>436</v>
      </c>
      <c r="K456" s="50">
        <v>4.8</v>
      </c>
      <c r="L456" s="241"/>
    </row>
    <row r="457" spans="4:12" ht="11.25" hidden="1" customHeight="1" x14ac:dyDescent="0.2">
      <c r="D457" s="45" t="str">
        <f>CONCATENATE(kategorie[[#This Row],[rok]],"::",kategorie[[#This Row],[závod]],"::",kategorie[[#This Row],[m/ž]],"::",kategorie[[#This Row],[věk]])</f>
        <v>2010::běh starosty::M::73</v>
      </c>
      <c r="E457" s="34">
        <v>2010</v>
      </c>
      <c r="F457" s="37" t="s">
        <v>293</v>
      </c>
      <c r="G457" s="34" t="s">
        <v>278</v>
      </c>
      <c r="H457" s="34">
        <f>kategorie[[#This Row],[rok]]-kategorie[[#This Row],[věk]]</f>
        <v>1937</v>
      </c>
      <c r="I457" s="34">
        <v>73</v>
      </c>
      <c r="J457" s="46" t="s">
        <v>436</v>
      </c>
      <c r="K457" s="50">
        <v>4.8</v>
      </c>
      <c r="L457" s="241"/>
    </row>
    <row r="458" spans="4:12" ht="11.25" hidden="1" customHeight="1" x14ac:dyDescent="0.2">
      <c r="D458" s="45" t="str">
        <f>CONCATENATE(kategorie[[#This Row],[rok]],"::",kategorie[[#This Row],[závod]],"::",kategorie[[#This Row],[m/ž]],"::",kategorie[[#This Row],[věk]])</f>
        <v>2010::běh starosty::M::74</v>
      </c>
      <c r="E458" s="34">
        <v>2010</v>
      </c>
      <c r="F458" s="37" t="s">
        <v>293</v>
      </c>
      <c r="G458" s="34" t="s">
        <v>278</v>
      </c>
      <c r="H458" s="34">
        <f>kategorie[[#This Row],[rok]]-kategorie[[#This Row],[věk]]</f>
        <v>1936</v>
      </c>
      <c r="I458" s="34">
        <v>74</v>
      </c>
      <c r="J458" s="46" t="s">
        <v>436</v>
      </c>
      <c r="K458" s="50">
        <v>4.8</v>
      </c>
      <c r="L458" s="241"/>
    </row>
    <row r="459" spans="4:12" ht="11.25" hidden="1" customHeight="1" x14ac:dyDescent="0.2">
      <c r="D459" s="45" t="str">
        <f>CONCATENATE(kategorie[[#This Row],[rok]],"::",kategorie[[#This Row],[závod]],"::",kategorie[[#This Row],[m/ž]],"::",kategorie[[#This Row],[věk]])</f>
        <v>2010::běh starosty::M::75</v>
      </c>
      <c r="E459" s="34">
        <v>2010</v>
      </c>
      <c r="F459" s="37" t="s">
        <v>293</v>
      </c>
      <c r="G459" s="34" t="s">
        <v>278</v>
      </c>
      <c r="H459" s="34">
        <f>kategorie[[#This Row],[rok]]-kategorie[[#This Row],[věk]]</f>
        <v>1935</v>
      </c>
      <c r="I459" s="34">
        <v>75</v>
      </c>
      <c r="J459" s="46" t="s">
        <v>436</v>
      </c>
      <c r="K459" s="50">
        <v>4.8</v>
      </c>
      <c r="L459" s="241"/>
    </row>
    <row r="460" spans="4:12" ht="11.25" hidden="1" customHeight="1" x14ac:dyDescent="0.2">
      <c r="D460" s="45" t="str">
        <f>CONCATENATE(kategorie[[#This Row],[rok]],"::",kategorie[[#This Row],[závod]],"::",kategorie[[#This Row],[m/ž]],"::",kategorie[[#This Row],[věk]])</f>
        <v>2010::běh starosty::M::76</v>
      </c>
      <c r="E460" s="34">
        <v>2010</v>
      </c>
      <c r="F460" s="37" t="s">
        <v>293</v>
      </c>
      <c r="G460" s="34" t="s">
        <v>278</v>
      </c>
      <c r="H460" s="34">
        <f>kategorie[[#This Row],[rok]]-kategorie[[#This Row],[věk]]</f>
        <v>1934</v>
      </c>
      <c r="I460" s="34">
        <v>76</v>
      </c>
      <c r="J460" s="46" t="s">
        <v>436</v>
      </c>
      <c r="K460" s="50">
        <v>4.8</v>
      </c>
      <c r="L460" s="241"/>
    </row>
    <row r="461" spans="4:12" ht="11.25" hidden="1" customHeight="1" x14ac:dyDescent="0.2">
      <c r="D461" s="45" t="str">
        <f>CONCATENATE(kategorie[[#This Row],[rok]],"::",kategorie[[#This Row],[závod]],"::",kategorie[[#This Row],[m/ž]],"::",kategorie[[#This Row],[věk]])</f>
        <v>2010::běh starosty::M::77</v>
      </c>
      <c r="E461" s="34">
        <v>2010</v>
      </c>
      <c r="F461" s="37" t="s">
        <v>293</v>
      </c>
      <c r="G461" s="34" t="s">
        <v>278</v>
      </c>
      <c r="H461" s="34">
        <f>kategorie[[#This Row],[rok]]-kategorie[[#This Row],[věk]]</f>
        <v>1933</v>
      </c>
      <c r="I461" s="34">
        <v>77</v>
      </c>
      <c r="J461" s="46" t="s">
        <v>436</v>
      </c>
      <c r="K461" s="50">
        <v>4.8</v>
      </c>
      <c r="L461" s="241"/>
    </row>
    <row r="462" spans="4:12" ht="11.25" hidden="1" customHeight="1" x14ac:dyDescent="0.2">
      <c r="D462" s="45" t="str">
        <f>CONCATENATE(kategorie[[#This Row],[rok]],"::",kategorie[[#This Row],[závod]],"::",kategorie[[#This Row],[m/ž]],"::",kategorie[[#This Row],[věk]])</f>
        <v>2010::běh starosty::M::78</v>
      </c>
      <c r="E462" s="34">
        <v>2010</v>
      </c>
      <c r="F462" s="37" t="s">
        <v>293</v>
      </c>
      <c r="G462" s="34" t="s">
        <v>278</v>
      </c>
      <c r="H462" s="34">
        <f>kategorie[[#This Row],[rok]]-kategorie[[#This Row],[věk]]</f>
        <v>1932</v>
      </c>
      <c r="I462" s="34">
        <v>78</v>
      </c>
      <c r="J462" s="46" t="s">
        <v>436</v>
      </c>
      <c r="K462" s="50">
        <v>4.8</v>
      </c>
      <c r="L462" s="241"/>
    </row>
    <row r="463" spans="4:12" ht="11.25" hidden="1" customHeight="1" x14ac:dyDescent="0.2">
      <c r="D463" s="45" t="str">
        <f>CONCATENATE(kategorie[[#This Row],[rok]],"::",kategorie[[#This Row],[závod]],"::",kategorie[[#This Row],[m/ž]],"::",kategorie[[#This Row],[věk]])</f>
        <v>2010::běh starosty::M::79</v>
      </c>
      <c r="E463" s="34">
        <v>2010</v>
      </c>
      <c r="F463" s="37" t="s">
        <v>293</v>
      </c>
      <c r="G463" s="34" t="s">
        <v>278</v>
      </c>
      <c r="H463" s="34">
        <f>kategorie[[#This Row],[rok]]-kategorie[[#This Row],[věk]]</f>
        <v>1931</v>
      </c>
      <c r="I463" s="34">
        <v>79</v>
      </c>
      <c r="J463" s="46" t="s">
        <v>436</v>
      </c>
      <c r="K463" s="50">
        <v>4.8</v>
      </c>
      <c r="L463" s="241"/>
    </row>
    <row r="464" spans="4:12" ht="11.25" hidden="1" customHeight="1" x14ac:dyDescent="0.2">
      <c r="D464" s="45" t="str">
        <f>CONCATENATE(kategorie[[#This Row],[rok]],"::",kategorie[[#This Row],[závod]],"::",kategorie[[#This Row],[m/ž]],"::",kategorie[[#This Row],[věk]])</f>
        <v>2010::běh starosty::M::80</v>
      </c>
      <c r="E464" s="34">
        <v>2010</v>
      </c>
      <c r="F464" s="37" t="s">
        <v>293</v>
      </c>
      <c r="G464" s="34" t="s">
        <v>278</v>
      </c>
      <c r="H464" s="34">
        <f>kategorie[[#This Row],[rok]]-kategorie[[#This Row],[věk]]</f>
        <v>1930</v>
      </c>
      <c r="I464" s="34">
        <v>80</v>
      </c>
      <c r="J464" s="46" t="s">
        <v>436</v>
      </c>
      <c r="K464" s="50">
        <v>4.8</v>
      </c>
      <c r="L464" s="241"/>
    </row>
    <row r="465" spans="4:12" ht="11.25" hidden="1" customHeight="1" x14ac:dyDescent="0.2">
      <c r="D465" s="45" t="str">
        <f>CONCATENATE(kategorie[[#This Row],[rok]],"::",kategorie[[#This Row],[závod]],"::",kategorie[[#This Row],[m/ž]],"::",kategorie[[#This Row],[věk]])</f>
        <v>2010::běh starosty::Z::10</v>
      </c>
      <c r="E465" s="34">
        <v>2010</v>
      </c>
      <c r="F465" s="37" t="s">
        <v>293</v>
      </c>
      <c r="G465" s="34" t="s">
        <v>438</v>
      </c>
      <c r="H465" s="52">
        <f>kategorie[[#This Row],[rok]]-kategorie[[#This Row],[věk]]</f>
        <v>2000</v>
      </c>
      <c r="I465" s="34">
        <v>10</v>
      </c>
      <c r="J465" s="46" t="s">
        <v>436</v>
      </c>
      <c r="K465" s="50">
        <v>4.8</v>
      </c>
      <c r="L465" s="241"/>
    </row>
    <row r="466" spans="4:12" ht="11.25" hidden="1" customHeight="1" x14ac:dyDescent="0.2">
      <c r="D466" s="45" t="str">
        <f>CONCATENATE(kategorie[[#This Row],[rok]],"::",kategorie[[#This Row],[závod]],"::",kategorie[[#This Row],[m/ž]],"::",kategorie[[#This Row],[věk]])</f>
        <v>2010::běh starosty::Z::11</v>
      </c>
      <c r="E466" s="34">
        <v>2010</v>
      </c>
      <c r="F466" s="37" t="s">
        <v>293</v>
      </c>
      <c r="G466" s="34" t="s">
        <v>438</v>
      </c>
      <c r="H466" s="52">
        <f>kategorie[[#This Row],[rok]]-kategorie[[#This Row],[věk]]</f>
        <v>1999</v>
      </c>
      <c r="I466" s="34">
        <v>11</v>
      </c>
      <c r="J466" s="46" t="s">
        <v>436</v>
      </c>
      <c r="K466" s="50">
        <v>4.8</v>
      </c>
      <c r="L466" s="241"/>
    </row>
    <row r="467" spans="4:12" ht="11.25" hidden="1" customHeight="1" x14ac:dyDescent="0.2">
      <c r="D467" s="45" t="str">
        <f>CONCATENATE(kategorie[[#This Row],[rok]],"::",kategorie[[#This Row],[závod]],"::",kategorie[[#This Row],[m/ž]],"::",kategorie[[#This Row],[věk]])</f>
        <v>2010::běh starosty::Z::12</v>
      </c>
      <c r="E467" s="34">
        <v>2010</v>
      </c>
      <c r="F467" s="37" t="s">
        <v>293</v>
      </c>
      <c r="G467" s="34" t="s">
        <v>438</v>
      </c>
      <c r="H467" s="52">
        <f>kategorie[[#This Row],[rok]]-kategorie[[#This Row],[věk]]</f>
        <v>1998</v>
      </c>
      <c r="I467" s="34">
        <v>12</v>
      </c>
      <c r="J467" s="46" t="s">
        <v>436</v>
      </c>
      <c r="K467" s="50">
        <v>4.8</v>
      </c>
      <c r="L467" s="241"/>
    </row>
    <row r="468" spans="4:12" ht="11.25" hidden="1" customHeight="1" x14ac:dyDescent="0.2">
      <c r="D468" s="45" t="str">
        <f>CONCATENATE(kategorie[[#This Row],[rok]],"::",kategorie[[#This Row],[závod]],"::",kategorie[[#This Row],[m/ž]],"::",kategorie[[#This Row],[věk]])</f>
        <v>2010::běh starosty::Z::13</v>
      </c>
      <c r="E468" s="34">
        <v>2010</v>
      </c>
      <c r="F468" s="37" t="s">
        <v>293</v>
      </c>
      <c r="G468" s="34" t="s">
        <v>438</v>
      </c>
      <c r="H468" s="52">
        <f>kategorie[[#This Row],[rok]]-kategorie[[#This Row],[věk]]</f>
        <v>1997</v>
      </c>
      <c r="I468" s="34">
        <v>13</v>
      </c>
      <c r="J468" s="46" t="s">
        <v>436</v>
      </c>
      <c r="K468" s="50">
        <v>4.8</v>
      </c>
      <c r="L468" s="241"/>
    </row>
    <row r="469" spans="4:12" ht="11.25" hidden="1" customHeight="1" x14ac:dyDescent="0.2">
      <c r="D469" s="45" t="str">
        <f>CONCATENATE(kategorie[[#This Row],[rok]],"::",kategorie[[#This Row],[závod]],"::",kategorie[[#This Row],[m/ž]],"::",kategorie[[#This Row],[věk]])</f>
        <v>2010::běh starosty::Z::14</v>
      </c>
      <c r="E469" s="34">
        <v>2010</v>
      </c>
      <c r="F469" s="37" t="s">
        <v>293</v>
      </c>
      <c r="G469" s="34" t="s">
        <v>438</v>
      </c>
      <c r="H469" s="52">
        <f>kategorie[[#This Row],[rok]]-kategorie[[#This Row],[věk]]</f>
        <v>1996</v>
      </c>
      <c r="I469" s="34">
        <v>14</v>
      </c>
      <c r="J469" s="46" t="s">
        <v>436</v>
      </c>
      <c r="K469" s="50">
        <v>4.8</v>
      </c>
      <c r="L469" s="241"/>
    </row>
    <row r="470" spans="4:12" ht="11.25" hidden="1" customHeight="1" x14ac:dyDescent="0.2">
      <c r="D470" s="45" t="str">
        <f>CONCATENATE(kategorie[[#This Row],[rok]],"::",kategorie[[#This Row],[závod]],"::",kategorie[[#This Row],[m/ž]],"::",kategorie[[#This Row],[věk]])</f>
        <v>2010::běh starosty::Z::15</v>
      </c>
      <c r="E470" s="34">
        <v>2010</v>
      </c>
      <c r="F470" s="37" t="s">
        <v>293</v>
      </c>
      <c r="G470" s="34" t="s">
        <v>438</v>
      </c>
      <c r="H470" s="52">
        <f>kategorie[[#This Row],[rok]]-kategorie[[#This Row],[věk]]</f>
        <v>1995</v>
      </c>
      <c r="I470" s="34">
        <v>15</v>
      </c>
      <c r="J470" s="46" t="s">
        <v>436</v>
      </c>
      <c r="K470" s="50">
        <v>4.8</v>
      </c>
      <c r="L470" s="241"/>
    </row>
    <row r="471" spans="4:12" ht="11.25" hidden="1" customHeight="1" x14ac:dyDescent="0.2">
      <c r="D471" s="45" t="str">
        <f>CONCATENATE(kategorie[[#This Row],[rok]],"::",kategorie[[#This Row],[závod]],"::",kategorie[[#This Row],[m/ž]],"::",kategorie[[#This Row],[věk]])</f>
        <v>2010::běh starosty::Z::16</v>
      </c>
      <c r="E471" s="34">
        <v>2010</v>
      </c>
      <c r="F471" s="37" t="s">
        <v>293</v>
      </c>
      <c r="G471" s="34" t="s">
        <v>438</v>
      </c>
      <c r="H471" s="52">
        <f>kategorie[[#This Row],[rok]]-kategorie[[#This Row],[věk]]</f>
        <v>1994</v>
      </c>
      <c r="I471" s="34">
        <v>16</v>
      </c>
      <c r="J471" s="46" t="s">
        <v>436</v>
      </c>
      <c r="K471" s="50">
        <v>4.8</v>
      </c>
      <c r="L471" s="241"/>
    </row>
    <row r="472" spans="4:12" ht="11.25" hidden="1" customHeight="1" x14ac:dyDescent="0.2">
      <c r="D472" s="45" t="str">
        <f>CONCATENATE(kategorie[[#This Row],[rok]],"::",kategorie[[#This Row],[závod]],"::",kategorie[[#This Row],[m/ž]],"::",kategorie[[#This Row],[věk]])</f>
        <v>2010::běh starosty::Z::17</v>
      </c>
      <c r="E472" s="34">
        <v>2010</v>
      </c>
      <c r="F472" s="37" t="s">
        <v>293</v>
      </c>
      <c r="G472" s="34" t="s">
        <v>438</v>
      </c>
      <c r="H472" s="52">
        <f>kategorie[[#This Row],[rok]]-kategorie[[#This Row],[věk]]</f>
        <v>1993</v>
      </c>
      <c r="I472" s="34">
        <v>17</v>
      </c>
      <c r="J472" s="46" t="s">
        <v>436</v>
      </c>
      <c r="K472" s="50">
        <v>4.8</v>
      </c>
      <c r="L472" s="241"/>
    </row>
    <row r="473" spans="4:12" ht="11.25" hidden="1" customHeight="1" x14ac:dyDescent="0.2">
      <c r="D473" s="45" t="str">
        <f>CONCATENATE(kategorie[[#This Row],[rok]],"::",kategorie[[#This Row],[závod]],"::",kategorie[[#This Row],[m/ž]],"::",kategorie[[#This Row],[věk]])</f>
        <v>2010::běh starosty::Z::18</v>
      </c>
      <c r="E473" s="34">
        <v>2010</v>
      </c>
      <c r="F473" s="37" t="s">
        <v>293</v>
      </c>
      <c r="G473" s="34" t="s">
        <v>438</v>
      </c>
      <c r="H473" s="52">
        <f>kategorie[[#This Row],[rok]]-kategorie[[#This Row],[věk]]</f>
        <v>1992</v>
      </c>
      <c r="I473" s="34">
        <v>18</v>
      </c>
      <c r="J473" s="46" t="s">
        <v>436</v>
      </c>
      <c r="K473" s="50">
        <v>4.8</v>
      </c>
      <c r="L473" s="241"/>
    </row>
    <row r="474" spans="4:12" ht="11.25" hidden="1" customHeight="1" x14ac:dyDescent="0.2">
      <c r="D474" s="45" t="str">
        <f>CONCATENATE(kategorie[[#This Row],[rok]],"::",kategorie[[#This Row],[závod]],"::",kategorie[[#This Row],[m/ž]],"::",kategorie[[#This Row],[věk]])</f>
        <v>2010::běh starosty::Z::19</v>
      </c>
      <c r="E474" s="34">
        <v>2010</v>
      </c>
      <c r="F474" s="37" t="s">
        <v>293</v>
      </c>
      <c r="G474" s="34" t="s">
        <v>438</v>
      </c>
      <c r="H474" s="34">
        <f>kategorie[[#This Row],[rok]]-kategorie[[#This Row],[věk]]</f>
        <v>1991</v>
      </c>
      <c r="I474" s="34">
        <v>19</v>
      </c>
      <c r="J474" s="46" t="s">
        <v>436</v>
      </c>
      <c r="K474" s="50">
        <v>4.8</v>
      </c>
      <c r="L474" s="241"/>
    </row>
    <row r="475" spans="4:12" ht="11.25" hidden="1" customHeight="1" x14ac:dyDescent="0.2">
      <c r="D475" s="45" t="str">
        <f>CONCATENATE(kategorie[[#This Row],[rok]],"::",kategorie[[#This Row],[závod]],"::",kategorie[[#This Row],[m/ž]],"::",kategorie[[#This Row],[věk]])</f>
        <v>2010::běh starosty::Z::20</v>
      </c>
      <c r="E475" s="34">
        <v>2010</v>
      </c>
      <c r="F475" s="37" t="s">
        <v>293</v>
      </c>
      <c r="G475" s="34" t="s">
        <v>438</v>
      </c>
      <c r="H475" s="34">
        <f>kategorie[[#This Row],[rok]]-kategorie[[#This Row],[věk]]</f>
        <v>1990</v>
      </c>
      <c r="I475" s="34">
        <v>20</v>
      </c>
      <c r="J475" s="46" t="s">
        <v>436</v>
      </c>
      <c r="K475" s="50">
        <v>4.8</v>
      </c>
      <c r="L475" s="241"/>
    </row>
    <row r="476" spans="4:12" ht="11.25" hidden="1" customHeight="1" x14ac:dyDescent="0.2">
      <c r="D476" s="45" t="str">
        <f>CONCATENATE(kategorie[[#This Row],[rok]],"::",kategorie[[#This Row],[závod]],"::",kategorie[[#This Row],[m/ž]],"::",kategorie[[#This Row],[věk]])</f>
        <v>2010::běh starosty::Z::21</v>
      </c>
      <c r="E476" s="34">
        <v>2010</v>
      </c>
      <c r="F476" s="37" t="s">
        <v>293</v>
      </c>
      <c r="G476" s="34" t="s">
        <v>438</v>
      </c>
      <c r="H476" s="34">
        <f>kategorie[[#This Row],[rok]]-kategorie[[#This Row],[věk]]</f>
        <v>1989</v>
      </c>
      <c r="I476" s="34">
        <v>21</v>
      </c>
      <c r="J476" s="46" t="s">
        <v>436</v>
      </c>
      <c r="K476" s="50">
        <v>4.8</v>
      </c>
      <c r="L476" s="241"/>
    </row>
    <row r="477" spans="4:12" ht="11.25" hidden="1" customHeight="1" x14ac:dyDescent="0.2">
      <c r="D477" s="45" t="str">
        <f>CONCATENATE(kategorie[[#This Row],[rok]],"::",kategorie[[#This Row],[závod]],"::",kategorie[[#This Row],[m/ž]],"::",kategorie[[#This Row],[věk]])</f>
        <v>2010::běh starosty::Z::22</v>
      </c>
      <c r="E477" s="34">
        <v>2010</v>
      </c>
      <c r="F477" s="37" t="s">
        <v>293</v>
      </c>
      <c r="G477" s="34" t="s">
        <v>438</v>
      </c>
      <c r="H477" s="34">
        <f>kategorie[[#This Row],[rok]]-kategorie[[#This Row],[věk]]</f>
        <v>1988</v>
      </c>
      <c r="I477" s="34">
        <v>22</v>
      </c>
      <c r="J477" s="46" t="s">
        <v>436</v>
      </c>
      <c r="K477" s="50">
        <v>4.8</v>
      </c>
      <c r="L477" s="241"/>
    </row>
    <row r="478" spans="4:12" ht="11.25" hidden="1" customHeight="1" x14ac:dyDescent="0.2">
      <c r="D478" s="45" t="str">
        <f>CONCATENATE(kategorie[[#This Row],[rok]],"::",kategorie[[#This Row],[závod]],"::",kategorie[[#This Row],[m/ž]],"::",kategorie[[#This Row],[věk]])</f>
        <v>2010::běh starosty::Z::23</v>
      </c>
      <c r="E478" s="34">
        <v>2010</v>
      </c>
      <c r="F478" s="37" t="s">
        <v>293</v>
      </c>
      <c r="G478" s="34" t="s">
        <v>438</v>
      </c>
      <c r="H478" s="34">
        <f>kategorie[[#This Row],[rok]]-kategorie[[#This Row],[věk]]</f>
        <v>1987</v>
      </c>
      <c r="I478" s="34">
        <v>23</v>
      </c>
      <c r="J478" s="46" t="s">
        <v>436</v>
      </c>
      <c r="K478" s="50">
        <v>4.8</v>
      </c>
      <c r="L478" s="241"/>
    </row>
    <row r="479" spans="4:12" ht="11.25" hidden="1" customHeight="1" x14ac:dyDescent="0.2">
      <c r="D479" s="45" t="str">
        <f>CONCATENATE(kategorie[[#This Row],[rok]],"::",kategorie[[#This Row],[závod]],"::",kategorie[[#This Row],[m/ž]],"::",kategorie[[#This Row],[věk]])</f>
        <v>2010::běh starosty::Z::24</v>
      </c>
      <c r="E479" s="34">
        <v>2010</v>
      </c>
      <c r="F479" s="37" t="s">
        <v>293</v>
      </c>
      <c r="G479" s="34" t="s">
        <v>438</v>
      </c>
      <c r="H479" s="34">
        <f>kategorie[[#This Row],[rok]]-kategorie[[#This Row],[věk]]</f>
        <v>1986</v>
      </c>
      <c r="I479" s="34">
        <v>24</v>
      </c>
      <c r="J479" s="46" t="s">
        <v>436</v>
      </c>
      <c r="K479" s="50">
        <v>4.8</v>
      </c>
      <c r="L479" s="241"/>
    </row>
    <row r="480" spans="4:12" ht="11.25" hidden="1" customHeight="1" x14ac:dyDescent="0.2">
      <c r="D480" s="45" t="str">
        <f>CONCATENATE(kategorie[[#This Row],[rok]],"::",kategorie[[#This Row],[závod]],"::",kategorie[[#This Row],[m/ž]],"::",kategorie[[#This Row],[věk]])</f>
        <v>2010::běh starosty::Z::25</v>
      </c>
      <c r="E480" s="34">
        <v>2010</v>
      </c>
      <c r="F480" s="37" t="s">
        <v>293</v>
      </c>
      <c r="G480" s="34" t="s">
        <v>438</v>
      </c>
      <c r="H480" s="34">
        <f>kategorie[[#This Row],[rok]]-kategorie[[#This Row],[věk]]</f>
        <v>1985</v>
      </c>
      <c r="I480" s="34">
        <v>25</v>
      </c>
      <c r="J480" s="46" t="s">
        <v>436</v>
      </c>
      <c r="K480" s="50">
        <v>4.8</v>
      </c>
      <c r="L480" s="241"/>
    </row>
    <row r="481" spans="4:12" ht="11.25" hidden="1" customHeight="1" x14ac:dyDescent="0.2">
      <c r="D481" s="45" t="str">
        <f>CONCATENATE(kategorie[[#This Row],[rok]],"::",kategorie[[#This Row],[závod]],"::",kategorie[[#This Row],[m/ž]],"::",kategorie[[#This Row],[věk]])</f>
        <v>2010::běh starosty::Z::26</v>
      </c>
      <c r="E481" s="34">
        <v>2010</v>
      </c>
      <c r="F481" s="37" t="s">
        <v>293</v>
      </c>
      <c r="G481" s="34" t="s">
        <v>438</v>
      </c>
      <c r="H481" s="34">
        <f>kategorie[[#This Row],[rok]]-kategorie[[#This Row],[věk]]</f>
        <v>1984</v>
      </c>
      <c r="I481" s="34">
        <v>26</v>
      </c>
      <c r="J481" s="46" t="s">
        <v>436</v>
      </c>
      <c r="K481" s="50">
        <v>4.8</v>
      </c>
      <c r="L481" s="241"/>
    </row>
    <row r="482" spans="4:12" ht="11.25" hidden="1" customHeight="1" x14ac:dyDescent="0.2">
      <c r="D482" s="45" t="str">
        <f>CONCATENATE(kategorie[[#This Row],[rok]],"::",kategorie[[#This Row],[závod]],"::",kategorie[[#This Row],[m/ž]],"::",kategorie[[#This Row],[věk]])</f>
        <v>2010::běh starosty::Z::27</v>
      </c>
      <c r="E482" s="34">
        <v>2010</v>
      </c>
      <c r="F482" s="37" t="s">
        <v>293</v>
      </c>
      <c r="G482" s="34" t="s">
        <v>438</v>
      </c>
      <c r="H482" s="34">
        <f>kategorie[[#This Row],[rok]]-kategorie[[#This Row],[věk]]</f>
        <v>1983</v>
      </c>
      <c r="I482" s="34">
        <v>27</v>
      </c>
      <c r="J482" s="46" t="s">
        <v>436</v>
      </c>
      <c r="K482" s="50">
        <v>4.8</v>
      </c>
      <c r="L482" s="241"/>
    </row>
    <row r="483" spans="4:12" ht="11.25" hidden="1" customHeight="1" x14ac:dyDescent="0.2">
      <c r="D483" s="45" t="str">
        <f>CONCATENATE(kategorie[[#This Row],[rok]],"::",kategorie[[#This Row],[závod]],"::",kategorie[[#This Row],[m/ž]],"::",kategorie[[#This Row],[věk]])</f>
        <v>2010::běh starosty::Z::28</v>
      </c>
      <c r="E483" s="34">
        <v>2010</v>
      </c>
      <c r="F483" s="37" t="s">
        <v>293</v>
      </c>
      <c r="G483" s="34" t="s">
        <v>438</v>
      </c>
      <c r="H483" s="34">
        <f>kategorie[[#This Row],[rok]]-kategorie[[#This Row],[věk]]</f>
        <v>1982</v>
      </c>
      <c r="I483" s="34">
        <v>28</v>
      </c>
      <c r="J483" s="46" t="s">
        <v>436</v>
      </c>
      <c r="K483" s="50">
        <v>4.8</v>
      </c>
      <c r="L483" s="241"/>
    </row>
    <row r="484" spans="4:12" ht="11.25" hidden="1" customHeight="1" x14ac:dyDescent="0.2">
      <c r="D484" s="45" t="str">
        <f>CONCATENATE(kategorie[[#This Row],[rok]],"::",kategorie[[#This Row],[závod]],"::",kategorie[[#This Row],[m/ž]],"::",kategorie[[#This Row],[věk]])</f>
        <v>2010::běh starosty::Z::29</v>
      </c>
      <c r="E484" s="34">
        <v>2010</v>
      </c>
      <c r="F484" s="37" t="s">
        <v>293</v>
      </c>
      <c r="G484" s="34" t="s">
        <v>438</v>
      </c>
      <c r="H484" s="34">
        <f>kategorie[[#This Row],[rok]]-kategorie[[#This Row],[věk]]</f>
        <v>1981</v>
      </c>
      <c r="I484" s="34">
        <v>29</v>
      </c>
      <c r="J484" s="46" t="s">
        <v>436</v>
      </c>
      <c r="K484" s="50">
        <v>4.8</v>
      </c>
      <c r="L484" s="241"/>
    </row>
    <row r="485" spans="4:12" ht="11.25" hidden="1" customHeight="1" x14ac:dyDescent="0.2">
      <c r="D485" s="45" t="str">
        <f>CONCATENATE(kategorie[[#This Row],[rok]],"::",kategorie[[#This Row],[závod]],"::",kategorie[[#This Row],[m/ž]],"::",kategorie[[#This Row],[věk]])</f>
        <v>2010::běh starosty::Z::30</v>
      </c>
      <c r="E485" s="34">
        <v>2010</v>
      </c>
      <c r="F485" s="37" t="s">
        <v>293</v>
      </c>
      <c r="G485" s="34" t="s">
        <v>438</v>
      </c>
      <c r="H485" s="34">
        <f>kategorie[[#This Row],[rok]]-kategorie[[#This Row],[věk]]</f>
        <v>1980</v>
      </c>
      <c r="I485" s="34">
        <v>30</v>
      </c>
      <c r="J485" s="46" t="s">
        <v>436</v>
      </c>
      <c r="K485" s="50">
        <v>4.8</v>
      </c>
      <c r="L485" s="241"/>
    </row>
    <row r="486" spans="4:12" ht="11.25" hidden="1" customHeight="1" x14ac:dyDescent="0.2">
      <c r="D486" s="45" t="str">
        <f>CONCATENATE(kategorie[[#This Row],[rok]],"::",kategorie[[#This Row],[závod]],"::",kategorie[[#This Row],[m/ž]],"::",kategorie[[#This Row],[věk]])</f>
        <v>2010::běh starosty::Z::31</v>
      </c>
      <c r="E486" s="34">
        <v>2010</v>
      </c>
      <c r="F486" s="37" t="s">
        <v>293</v>
      </c>
      <c r="G486" s="34" t="s">
        <v>438</v>
      </c>
      <c r="H486" s="34">
        <f>kategorie[[#This Row],[rok]]-kategorie[[#This Row],[věk]]</f>
        <v>1979</v>
      </c>
      <c r="I486" s="34">
        <v>31</v>
      </c>
      <c r="J486" s="46" t="s">
        <v>436</v>
      </c>
      <c r="K486" s="50">
        <v>4.8</v>
      </c>
      <c r="L486" s="241"/>
    </row>
    <row r="487" spans="4:12" ht="11.25" hidden="1" customHeight="1" x14ac:dyDescent="0.2">
      <c r="D487" s="45" t="str">
        <f>CONCATENATE(kategorie[[#This Row],[rok]],"::",kategorie[[#This Row],[závod]],"::",kategorie[[#This Row],[m/ž]],"::",kategorie[[#This Row],[věk]])</f>
        <v>2010::běh starosty::Z::32</v>
      </c>
      <c r="E487" s="34">
        <v>2010</v>
      </c>
      <c r="F487" s="37" t="s">
        <v>293</v>
      </c>
      <c r="G487" s="34" t="s">
        <v>438</v>
      </c>
      <c r="H487" s="34">
        <f>kategorie[[#This Row],[rok]]-kategorie[[#This Row],[věk]]</f>
        <v>1978</v>
      </c>
      <c r="I487" s="34">
        <v>32</v>
      </c>
      <c r="J487" s="46" t="s">
        <v>436</v>
      </c>
      <c r="K487" s="50">
        <v>4.8</v>
      </c>
      <c r="L487" s="241"/>
    </row>
    <row r="488" spans="4:12" ht="11.25" hidden="1" customHeight="1" x14ac:dyDescent="0.2">
      <c r="D488" s="45" t="str">
        <f>CONCATENATE(kategorie[[#This Row],[rok]],"::",kategorie[[#This Row],[závod]],"::",kategorie[[#This Row],[m/ž]],"::",kategorie[[#This Row],[věk]])</f>
        <v>2010::běh starosty::Z::33</v>
      </c>
      <c r="E488" s="34">
        <v>2010</v>
      </c>
      <c r="F488" s="37" t="s">
        <v>293</v>
      </c>
      <c r="G488" s="34" t="s">
        <v>438</v>
      </c>
      <c r="H488" s="34">
        <f>kategorie[[#This Row],[rok]]-kategorie[[#This Row],[věk]]</f>
        <v>1977</v>
      </c>
      <c r="I488" s="34">
        <v>33</v>
      </c>
      <c r="J488" s="46" t="s">
        <v>436</v>
      </c>
      <c r="K488" s="50">
        <v>4.8</v>
      </c>
      <c r="L488" s="241"/>
    </row>
    <row r="489" spans="4:12" ht="11.25" hidden="1" customHeight="1" x14ac:dyDescent="0.2">
      <c r="D489" s="45" t="str">
        <f>CONCATENATE(kategorie[[#This Row],[rok]],"::",kategorie[[#This Row],[závod]],"::",kategorie[[#This Row],[m/ž]],"::",kategorie[[#This Row],[věk]])</f>
        <v>2010::běh starosty::Z::34</v>
      </c>
      <c r="E489" s="34">
        <v>2010</v>
      </c>
      <c r="F489" s="37" t="s">
        <v>293</v>
      </c>
      <c r="G489" s="34" t="s">
        <v>438</v>
      </c>
      <c r="H489" s="34">
        <f>kategorie[[#This Row],[rok]]-kategorie[[#This Row],[věk]]</f>
        <v>1976</v>
      </c>
      <c r="I489" s="34">
        <v>34</v>
      </c>
      <c r="J489" s="46" t="s">
        <v>436</v>
      </c>
      <c r="K489" s="50">
        <v>4.8</v>
      </c>
      <c r="L489" s="241"/>
    </row>
    <row r="490" spans="4:12" ht="11.25" hidden="1" customHeight="1" x14ac:dyDescent="0.2">
      <c r="D490" s="45" t="str">
        <f>CONCATENATE(kategorie[[#This Row],[rok]],"::",kategorie[[#This Row],[závod]],"::",kategorie[[#This Row],[m/ž]],"::",kategorie[[#This Row],[věk]])</f>
        <v>2010::běh starosty::Z::35</v>
      </c>
      <c r="E490" s="34">
        <v>2010</v>
      </c>
      <c r="F490" s="37" t="s">
        <v>293</v>
      </c>
      <c r="G490" s="34" t="s">
        <v>438</v>
      </c>
      <c r="H490" s="34">
        <f>kategorie[[#This Row],[rok]]-kategorie[[#This Row],[věk]]</f>
        <v>1975</v>
      </c>
      <c r="I490" s="34">
        <v>35</v>
      </c>
      <c r="J490" s="46" t="s">
        <v>436</v>
      </c>
      <c r="K490" s="50">
        <v>4.8</v>
      </c>
      <c r="L490" s="241"/>
    </row>
    <row r="491" spans="4:12" ht="11.25" hidden="1" customHeight="1" x14ac:dyDescent="0.2">
      <c r="D491" s="45" t="str">
        <f>CONCATENATE(kategorie[[#This Row],[rok]],"::",kategorie[[#This Row],[závod]],"::",kategorie[[#This Row],[m/ž]],"::",kategorie[[#This Row],[věk]])</f>
        <v>2010::běh starosty::Z::36</v>
      </c>
      <c r="E491" s="34">
        <v>2010</v>
      </c>
      <c r="F491" s="37" t="s">
        <v>293</v>
      </c>
      <c r="G491" s="34" t="s">
        <v>438</v>
      </c>
      <c r="H491" s="34">
        <f>kategorie[[#This Row],[rok]]-kategorie[[#This Row],[věk]]</f>
        <v>1974</v>
      </c>
      <c r="I491" s="34">
        <v>36</v>
      </c>
      <c r="J491" s="46" t="s">
        <v>436</v>
      </c>
      <c r="K491" s="50">
        <v>4.8</v>
      </c>
      <c r="L491" s="241"/>
    </row>
    <row r="492" spans="4:12" ht="11.25" hidden="1" customHeight="1" x14ac:dyDescent="0.2">
      <c r="D492" s="45" t="str">
        <f>CONCATENATE(kategorie[[#This Row],[rok]],"::",kategorie[[#This Row],[závod]],"::",kategorie[[#This Row],[m/ž]],"::",kategorie[[#This Row],[věk]])</f>
        <v>2010::běh starosty::Z::37</v>
      </c>
      <c r="E492" s="34">
        <v>2010</v>
      </c>
      <c r="F492" s="37" t="s">
        <v>293</v>
      </c>
      <c r="G492" s="34" t="s">
        <v>438</v>
      </c>
      <c r="H492" s="34">
        <f>kategorie[[#This Row],[rok]]-kategorie[[#This Row],[věk]]</f>
        <v>1973</v>
      </c>
      <c r="I492" s="34">
        <v>37</v>
      </c>
      <c r="J492" s="46" t="s">
        <v>436</v>
      </c>
      <c r="K492" s="50">
        <v>4.8</v>
      </c>
      <c r="L492" s="241"/>
    </row>
    <row r="493" spans="4:12" ht="11.25" hidden="1" customHeight="1" x14ac:dyDescent="0.2">
      <c r="D493" s="45" t="str">
        <f>CONCATENATE(kategorie[[#This Row],[rok]],"::",kategorie[[#This Row],[závod]],"::",kategorie[[#This Row],[m/ž]],"::",kategorie[[#This Row],[věk]])</f>
        <v>2010::běh starosty::Z::38</v>
      </c>
      <c r="E493" s="34">
        <v>2010</v>
      </c>
      <c r="F493" s="37" t="s">
        <v>293</v>
      </c>
      <c r="G493" s="34" t="s">
        <v>438</v>
      </c>
      <c r="H493" s="34">
        <f>kategorie[[#This Row],[rok]]-kategorie[[#This Row],[věk]]</f>
        <v>1972</v>
      </c>
      <c r="I493" s="34">
        <v>38</v>
      </c>
      <c r="J493" s="46" t="s">
        <v>436</v>
      </c>
      <c r="K493" s="50">
        <v>4.8</v>
      </c>
      <c r="L493" s="241"/>
    </row>
    <row r="494" spans="4:12" ht="11.25" hidden="1" customHeight="1" x14ac:dyDescent="0.2">
      <c r="D494" s="45" t="str">
        <f>CONCATENATE(kategorie[[#This Row],[rok]],"::",kategorie[[#This Row],[závod]],"::",kategorie[[#This Row],[m/ž]],"::",kategorie[[#This Row],[věk]])</f>
        <v>2010::běh starosty::Z::39</v>
      </c>
      <c r="E494" s="34">
        <v>2010</v>
      </c>
      <c r="F494" s="37" t="s">
        <v>293</v>
      </c>
      <c r="G494" s="34" t="s">
        <v>438</v>
      </c>
      <c r="H494" s="34">
        <f>kategorie[[#This Row],[rok]]-kategorie[[#This Row],[věk]]</f>
        <v>1971</v>
      </c>
      <c r="I494" s="34">
        <v>39</v>
      </c>
      <c r="J494" s="46" t="s">
        <v>436</v>
      </c>
      <c r="K494" s="50">
        <v>4.8</v>
      </c>
      <c r="L494" s="241"/>
    </row>
    <row r="495" spans="4:12" ht="11.25" hidden="1" customHeight="1" x14ac:dyDescent="0.2">
      <c r="D495" s="45" t="str">
        <f>CONCATENATE(kategorie[[#This Row],[rok]],"::",kategorie[[#This Row],[závod]],"::",kategorie[[#This Row],[m/ž]],"::",kategorie[[#This Row],[věk]])</f>
        <v>2010::běh starosty::Z::40</v>
      </c>
      <c r="E495" s="34">
        <v>2010</v>
      </c>
      <c r="F495" s="37" t="s">
        <v>293</v>
      </c>
      <c r="G495" s="34" t="s">
        <v>438</v>
      </c>
      <c r="H495" s="34">
        <f>kategorie[[#This Row],[rok]]-kategorie[[#This Row],[věk]]</f>
        <v>1970</v>
      </c>
      <c r="I495" s="34">
        <v>40</v>
      </c>
      <c r="J495" s="46" t="s">
        <v>436</v>
      </c>
      <c r="K495" s="50">
        <v>4.8</v>
      </c>
      <c r="L495" s="241"/>
    </row>
    <row r="496" spans="4:12" ht="11.25" hidden="1" customHeight="1" x14ac:dyDescent="0.2">
      <c r="D496" s="45" t="str">
        <f>CONCATENATE(kategorie[[#This Row],[rok]],"::",kategorie[[#This Row],[závod]],"::",kategorie[[#This Row],[m/ž]],"::",kategorie[[#This Row],[věk]])</f>
        <v>2010::běh starosty::Z::41</v>
      </c>
      <c r="E496" s="34">
        <v>2010</v>
      </c>
      <c r="F496" s="37" t="s">
        <v>293</v>
      </c>
      <c r="G496" s="34" t="s">
        <v>438</v>
      </c>
      <c r="H496" s="34">
        <f>kategorie[[#This Row],[rok]]-kategorie[[#This Row],[věk]]</f>
        <v>1969</v>
      </c>
      <c r="I496" s="34">
        <v>41</v>
      </c>
      <c r="J496" s="46" t="s">
        <v>436</v>
      </c>
      <c r="K496" s="50">
        <v>4.8</v>
      </c>
      <c r="L496" s="241"/>
    </row>
    <row r="497" spans="4:12" ht="11.25" hidden="1" customHeight="1" x14ac:dyDescent="0.2">
      <c r="D497" s="45" t="str">
        <f>CONCATENATE(kategorie[[#This Row],[rok]],"::",kategorie[[#This Row],[závod]],"::",kategorie[[#This Row],[m/ž]],"::",kategorie[[#This Row],[věk]])</f>
        <v>2010::běh starosty::Z::42</v>
      </c>
      <c r="E497" s="34">
        <v>2010</v>
      </c>
      <c r="F497" s="37" t="s">
        <v>293</v>
      </c>
      <c r="G497" s="34" t="s">
        <v>438</v>
      </c>
      <c r="H497" s="34">
        <f>kategorie[[#This Row],[rok]]-kategorie[[#This Row],[věk]]</f>
        <v>1968</v>
      </c>
      <c r="I497" s="34">
        <v>42</v>
      </c>
      <c r="J497" s="46" t="s">
        <v>436</v>
      </c>
      <c r="K497" s="50">
        <v>4.8</v>
      </c>
      <c r="L497" s="241"/>
    </row>
    <row r="498" spans="4:12" ht="11.25" hidden="1" customHeight="1" x14ac:dyDescent="0.2">
      <c r="D498" s="45" t="str">
        <f>CONCATENATE(kategorie[[#This Row],[rok]],"::",kategorie[[#This Row],[závod]],"::",kategorie[[#This Row],[m/ž]],"::",kategorie[[#This Row],[věk]])</f>
        <v>2010::běh starosty::Z::43</v>
      </c>
      <c r="E498" s="34">
        <v>2010</v>
      </c>
      <c r="F498" s="37" t="s">
        <v>293</v>
      </c>
      <c r="G498" s="34" t="s">
        <v>438</v>
      </c>
      <c r="H498" s="34">
        <f>kategorie[[#This Row],[rok]]-kategorie[[#This Row],[věk]]</f>
        <v>1967</v>
      </c>
      <c r="I498" s="34">
        <v>43</v>
      </c>
      <c r="J498" s="46" t="s">
        <v>436</v>
      </c>
      <c r="K498" s="50">
        <v>4.8</v>
      </c>
      <c r="L498" s="241"/>
    </row>
    <row r="499" spans="4:12" ht="11.25" hidden="1" customHeight="1" x14ac:dyDescent="0.2">
      <c r="D499" s="45" t="str">
        <f>CONCATENATE(kategorie[[#This Row],[rok]],"::",kategorie[[#This Row],[závod]],"::",kategorie[[#This Row],[m/ž]],"::",kategorie[[#This Row],[věk]])</f>
        <v>2010::běh starosty::Z::44</v>
      </c>
      <c r="E499" s="34">
        <v>2010</v>
      </c>
      <c r="F499" s="37" t="s">
        <v>293</v>
      </c>
      <c r="G499" s="34" t="s">
        <v>438</v>
      </c>
      <c r="H499" s="34">
        <f>kategorie[[#This Row],[rok]]-kategorie[[#This Row],[věk]]</f>
        <v>1966</v>
      </c>
      <c r="I499" s="34">
        <v>44</v>
      </c>
      <c r="J499" s="46" t="s">
        <v>436</v>
      </c>
      <c r="K499" s="50">
        <v>4.8</v>
      </c>
      <c r="L499" s="241"/>
    </row>
    <row r="500" spans="4:12" ht="11.25" hidden="1" customHeight="1" x14ac:dyDescent="0.2">
      <c r="D500" s="45" t="str">
        <f>CONCATENATE(kategorie[[#This Row],[rok]],"::",kategorie[[#This Row],[závod]],"::",kategorie[[#This Row],[m/ž]],"::",kategorie[[#This Row],[věk]])</f>
        <v>2010::běh starosty::Z::45</v>
      </c>
      <c r="E500" s="34">
        <v>2010</v>
      </c>
      <c r="F500" s="37" t="s">
        <v>293</v>
      </c>
      <c r="G500" s="34" t="s">
        <v>438</v>
      </c>
      <c r="H500" s="34">
        <f>kategorie[[#This Row],[rok]]-kategorie[[#This Row],[věk]]</f>
        <v>1965</v>
      </c>
      <c r="I500" s="34">
        <v>45</v>
      </c>
      <c r="J500" s="46" t="s">
        <v>436</v>
      </c>
      <c r="K500" s="50">
        <v>4.8</v>
      </c>
      <c r="L500" s="241"/>
    </row>
    <row r="501" spans="4:12" ht="11.25" hidden="1" customHeight="1" x14ac:dyDescent="0.2">
      <c r="D501" s="45" t="str">
        <f>CONCATENATE(kategorie[[#This Row],[rok]],"::",kategorie[[#This Row],[závod]],"::",kategorie[[#This Row],[m/ž]],"::",kategorie[[#This Row],[věk]])</f>
        <v>2010::běh starosty::Z::46</v>
      </c>
      <c r="E501" s="34">
        <v>2010</v>
      </c>
      <c r="F501" s="37" t="s">
        <v>293</v>
      </c>
      <c r="G501" s="34" t="s">
        <v>438</v>
      </c>
      <c r="H501" s="34">
        <f>kategorie[[#This Row],[rok]]-kategorie[[#This Row],[věk]]</f>
        <v>1964</v>
      </c>
      <c r="I501" s="34">
        <v>46</v>
      </c>
      <c r="J501" s="46" t="s">
        <v>436</v>
      </c>
      <c r="K501" s="50">
        <v>4.8</v>
      </c>
      <c r="L501" s="241"/>
    </row>
    <row r="502" spans="4:12" ht="11.25" hidden="1" customHeight="1" x14ac:dyDescent="0.2">
      <c r="D502" s="45" t="str">
        <f>CONCATENATE(kategorie[[#This Row],[rok]],"::",kategorie[[#This Row],[závod]],"::",kategorie[[#This Row],[m/ž]],"::",kategorie[[#This Row],[věk]])</f>
        <v>2010::běh starosty::Z::47</v>
      </c>
      <c r="E502" s="34">
        <v>2010</v>
      </c>
      <c r="F502" s="37" t="s">
        <v>293</v>
      </c>
      <c r="G502" s="34" t="s">
        <v>438</v>
      </c>
      <c r="H502" s="34">
        <f>kategorie[[#This Row],[rok]]-kategorie[[#This Row],[věk]]</f>
        <v>1963</v>
      </c>
      <c r="I502" s="34">
        <v>47</v>
      </c>
      <c r="J502" s="46" t="s">
        <v>436</v>
      </c>
      <c r="K502" s="50">
        <v>4.8</v>
      </c>
      <c r="L502" s="241"/>
    </row>
    <row r="503" spans="4:12" ht="11.25" hidden="1" customHeight="1" x14ac:dyDescent="0.2">
      <c r="D503" s="45" t="str">
        <f>CONCATENATE(kategorie[[#This Row],[rok]],"::",kategorie[[#This Row],[závod]],"::",kategorie[[#This Row],[m/ž]],"::",kategorie[[#This Row],[věk]])</f>
        <v>2010::běh starosty::Z::48</v>
      </c>
      <c r="E503" s="34">
        <v>2010</v>
      </c>
      <c r="F503" s="37" t="s">
        <v>293</v>
      </c>
      <c r="G503" s="34" t="s">
        <v>438</v>
      </c>
      <c r="H503" s="34">
        <f>kategorie[[#This Row],[rok]]-kategorie[[#This Row],[věk]]</f>
        <v>1962</v>
      </c>
      <c r="I503" s="34">
        <v>48</v>
      </c>
      <c r="J503" s="46" t="s">
        <v>436</v>
      </c>
      <c r="K503" s="50">
        <v>4.8</v>
      </c>
      <c r="L503" s="241"/>
    </row>
    <row r="504" spans="4:12" ht="11.25" hidden="1" customHeight="1" x14ac:dyDescent="0.2">
      <c r="D504" s="45" t="str">
        <f>CONCATENATE(kategorie[[#This Row],[rok]],"::",kategorie[[#This Row],[závod]],"::",kategorie[[#This Row],[m/ž]],"::",kategorie[[#This Row],[věk]])</f>
        <v>2010::běh starosty::Z::49</v>
      </c>
      <c r="E504" s="34">
        <v>2010</v>
      </c>
      <c r="F504" s="37" t="s">
        <v>293</v>
      </c>
      <c r="G504" s="34" t="s">
        <v>438</v>
      </c>
      <c r="H504" s="34">
        <f>kategorie[[#This Row],[rok]]-kategorie[[#This Row],[věk]]</f>
        <v>1961</v>
      </c>
      <c r="I504" s="34">
        <v>49</v>
      </c>
      <c r="J504" s="46" t="s">
        <v>436</v>
      </c>
      <c r="K504" s="50">
        <v>4.8</v>
      </c>
      <c r="L504" s="241"/>
    </row>
    <row r="505" spans="4:12" ht="11.25" hidden="1" customHeight="1" x14ac:dyDescent="0.2">
      <c r="D505" s="45" t="str">
        <f>CONCATENATE(kategorie[[#This Row],[rok]],"::",kategorie[[#This Row],[závod]],"::",kategorie[[#This Row],[m/ž]],"::",kategorie[[#This Row],[věk]])</f>
        <v>2010::běh starosty::Z::50</v>
      </c>
      <c r="E505" s="34">
        <v>2010</v>
      </c>
      <c r="F505" s="37" t="s">
        <v>293</v>
      </c>
      <c r="G505" s="34" t="s">
        <v>438</v>
      </c>
      <c r="H505" s="34">
        <f>kategorie[[#This Row],[rok]]-kategorie[[#This Row],[věk]]</f>
        <v>1960</v>
      </c>
      <c r="I505" s="34">
        <v>50</v>
      </c>
      <c r="J505" s="46" t="s">
        <v>436</v>
      </c>
      <c r="K505" s="50">
        <v>4.8</v>
      </c>
      <c r="L505" s="241"/>
    </row>
    <row r="506" spans="4:12" ht="11.25" hidden="1" customHeight="1" x14ac:dyDescent="0.2">
      <c r="D506" s="45" t="str">
        <f>CONCATENATE(kategorie[[#This Row],[rok]],"::",kategorie[[#This Row],[závod]],"::",kategorie[[#This Row],[m/ž]],"::",kategorie[[#This Row],[věk]])</f>
        <v>2010::běh starosty::Z::51</v>
      </c>
      <c r="E506" s="34">
        <v>2010</v>
      </c>
      <c r="F506" s="37" t="s">
        <v>293</v>
      </c>
      <c r="G506" s="34" t="s">
        <v>438</v>
      </c>
      <c r="H506" s="52">
        <f>kategorie[[#This Row],[rok]]-kategorie[[#This Row],[věk]]</f>
        <v>1959</v>
      </c>
      <c r="I506" s="34">
        <v>51</v>
      </c>
      <c r="J506" s="46" t="s">
        <v>436</v>
      </c>
      <c r="K506" s="50">
        <v>4.8</v>
      </c>
      <c r="L506" s="241"/>
    </row>
    <row r="507" spans="4:12" ht="11.25" hidden="1" customHeight="1" x14ac:dyDescent="0.2">
      <c r="D507" s="45" t="str">
        <f>CONCATENATE(kategorie[[#This Row],[rok]],"::",kategorie[[#This Row],[závod]],"::",kategorie[[#This Row],[m/ž]],"::",kategorie[[#This Row],[věk]])</f>
        <v>2010::běh starosty::Z::52</v>
      </c>
      <c r="E507" s="34">
        <v>2010</v>
      </c>
      <c r="F507" s="37" t="s">
        <v>293</v>
      </c>
      <c r="G507" s="34" t="s">
        <v>438</v>
      </c>
      <c r="H507" s="52">
        <f>kategorie[[#This Row],[rok]]-kategorie[[#This Row],[věk]]</f>
        <v>1958</v>
      </c>
      <c r="I507" s="34">
        <v>52</v>
      </c>
      <c r="J507" s="46" t="s">
        <v>436</v>
      </c>
      <c r="K507" s="50">
        <v>4.8</v>
      </c>
      <c r="L507" s="241"/>
    </row>
    <row r="508" spans="4:12" ht="11.25" hidden="1" customHeight="1" x14ac:dyDescent="0.2">
      <c r="D508" s="45" t="str">
        <f>CONCATENATE(kategorie[[#This Row],[rok]],"::",kategorie[[#This Row],[závod]],"::",kategorie[[#This Row],[m/ž]],"::",kategorie[[#This Row],[věk]])</f>
        <v>2010::běh starosty::Z::53</v>
      </c>
      <c r="E508" s="34">
        <v>2010</v>
      </c>
      <c r="F508" s="37" t="s">
        <v>293</v>
      </c>
      <c r="G508" s="34" t="s">
        <v>438</v>
      </c>
      <c r="H508" s="52">
        <f>kategorie[[#This Row],[rok]]-kategorie[[#This Row],[věk]]</f>
        <v>1957</v>
      </c>
      <c r="I508" s="34">
        <v>53</v>
      </c>
      <c r="J508" s="46" t="s">
        <v>436</v>
      </c>
      <c r="K508" s="50">
        <v>4.8</v>
      </c>
      <c r="L508" s="241"/>
    </row>
    <row r="509" spans="4:12" ht="11.25" hidden="1" customHeight="1" x14ac:dyDescent="0.2">
      <c r="D509" s="45" t="str">
        <f>CONCATENATE(kategorie[[#This Row],[rok]],"::",kategorie[[#This Row],[závod]],"::",kategorie[[#This Row],[m/ž]],"::",kategorie[[#This Row],[věk]])</f>
        <v>2010::běh starosty::Z::54</v>
      </c>
      <c r="E509" s="34">
        <v>2010</v>
      </c>
      <c r="F509" s="37" t="s">
        <v>293</v>
      </c>
      <c r="G509" s="34" t="s">
        <v>438</v>
      </c>
      <c r="H509" s="52">
        <f>kategorie[[#This Row],[rok]]-kategorie[[#This Row],[věk]]</f>
        <v>1956</v>
      </c>
      <c r="I509" s="34">
        <v>54</v>
      </c>
      <c r="J509" s="46" t="s">
        <v>436</v>
      </c>
      <c r="K509" s="50">
        <v>4.8</v>
      </c>
      <c r="L509" s="241"/>
    </row>
    <row r="510" spans="4:12" ht="11.25" hidden="1" customHeight="1" x14ac:dyDescent="0.2">
      <c r="D510" s="45" t="str">
        <f>CONCATENATE(kategorie[[#This Row],[rok]],"::",kategorie[[#This Row],[závod]],"::",kategorie[[#This Row],[m/ž]],"::",kategorie[[#This Row],[věk]])</f>
        <v>2010::běh starosty::Z::55</v>
      </c>
      <c r="E510" s="34">
        <v>2010</v>
      </c>
      <c r="F510" s="37" t="s">
        <v>293</v>
      </c>
      <c r="G510" s="34" t="s">
        <v>438</v>
      </c>
      <c r="H510" s="52">
        <f>kategorie[[#This Row],[rok]]-kategorie[[#This Row],[věk]]</f>
        <v>1955</v>
      </c>
      <c r="I510" s="34">
        <v>55</v>
      </c>
      <c r="J510" s="46" t="s">
        <v>436</v>
      </c>
      <c r="K510" s="50">
        <v>4.8</v>
      </c>
      <c r="L510" s="241"/>
    </row>
    <row r="511" spans="4:12" ht="11.25" hidden="1" customHeight="1" x14ac:dyDescent="0.2">
      <c r="D511" s="45" t="str">
        <f>CONCATENATE(kategorie[[#This Row],[rok]],"::",kategorie[[#This Row],[závod]],"::",kategorie[[#This Row],[m/ž]],"::",kategorie[[#This Row],[věk]])</f>
        <v>2010::běh starosty::Z::56</v>
      </c>
      <c r="E511" s="34">
        <v>2010</v>
      </c>
      <c r="F511" s="37" t="s">
        <v>293</v>
      </c>
      <c r="G511" s="34" t="s">
        <v>438</v>
      </c>
      <c r="H511" s="52">
        <f>kategorie[[#This Row],[rok]]-kategorie[[#This Row],[věk]]</f>
        <v>1954</v>
      </c>
      <c r="I511" s="34">
        <v>56</v>
      </c>
      <c r="J511" s="46" t="s">
        <v>436</v>
      </c>
      <c r="K511" s="50">
        <v>4.8</v>
      </c>
      <c r="L511" s="241"/>
    </row>
    <row r="512" spans="4:12" ht="11.25" hidden="1" customHeight="1" x14ac:dyDescent="0.2">
      <c r="D512" s="45" t="str">
        <f>CONCATENATE(kategorie[[#This Row],[rok]],"::",kategorie[[#This Row],[závod]],"::",kategorie[[#This Row],[m/ž]],"::",kategorie[[#This Row],[věk]])</f>
        <v>2010::běh starosty::Z::57</v>
      </c>
      <c r="E512" s="34">
        <v>2010</v>
      </c>
      <c r="F512" s="37" t="s">
        <v>293</v>
      </c>
      <c r="G512" s="34" t="s">
        <v>438</v>
      </c>
      <c r="H512" s="52">
        <f>kategorie[[#This Row],[rok]]-kategorie[[#This Row],[věk]]</f>
        <v>1953</v>
      </c>
      <c r="I512" s="34">
        <v>57</v>
      </c>
      <c r="J512" s="46" t="s">
        <v>436</v>
      </c>
      <c r="K512" s="50">
        <v>4.8</v>
      </c>
      <c r="L512" s="241"/>
    </row>
    <row r="513" spans="4:12" ht="11.25" hidden="1" customHeight="1" x14ac:dyDescent="0.2">
      <c r="D513" s="45" t="str">
        <f>CONCATENATE(kategorie[[#This Row],[rok]],"::",kategorie[[#This Row],[závod]],"::",kategorie[[#This Row],[m/ž]],"::",kategorie[[#This Row],[věk]])</f>
        <v>2010::běh starosty::Z::58</v>
      </c>
      <c r="E513" s="34">
        <v>2010</v>
      </c>
      <c r="F513" s="37" t="s">
        <v>293</v>
      </c>
      <c r="G513" s="34" t="s">
        <v>438</v>
      </c>
      <c r="H513" s="52">
        <f>kategorie[[#This Row],[rok]]-kategorie[[#This Row],[věk]]</f>
        <v>1952</v>
      </c>
      <c r="I513" s="34">
        <v>58</v>
      </c>
      <c r="J513" s="46" t="s">
        <v>436</v>
      </c>
      <c r="K513" s="50">
        <v>4.8</v>
      </c>
      <c r="L513" s="241"/>
    </row>
    <row r="514" spans="4:12" ht="11.25" hidden="1" customHeight="1" x14ac:dyDescent="0.2">
      <c r="D514" s="45" t="str">
        <f>CONCATENATE(kategorie[[#This Row],[rok]],"::",kategorie[[#This Row],[závod]],"::",kategorie[[#This Row],[m/ž]],"::",kategorie[[#This Row],[věk]])</f>
        <v>2010::běh starosty::Z::59</v>
      </c>
      <c r="E514" s="34">
        <v>2010</v>
      </c>
      <c r="F514" s="37" t="s">
        <v>293</v>
      </c>
      <c r="G514" s="34" t="s">
        <v>438</v>
      </c>
      <c r="H514" s="52">
        <f>kategorie[[#This Row],[rok]]-kategorie[[#This Row],[věk]]</f>
        <v>1951</v>
      </c>
      <c r="I514" s="34">
        <v>59</v>
      </c>
      <c r="J514" s="46" t="s">
        <v>436</v>
      </c>
      <c r="K514" s="50">
        <v>4.8</v>
      </c>
      <c r="L514" s="241"/>
    </row>
    <row r="515" spans="4:12" ht="11.25" hidden="1" customHeight="1" x14ac:dyDescent="0.2">
      <c r="D515" s="45" t="str">
        <f>CONCATENATE(kategorie[[#This Row],[rok]],"::",kategorie[[#This Row],[závod]],"::",kategorie[[#This Row],[m/ž]],"::",kategorie[[#This Row],[věk]])</f>
        <v>2010::běh starosty::Z::60</v>
      </c>
      <c r="E515" s="34">
        <v>2010</v>
      </c>
      <c r="F515" s="37" t="s">
        <v>293</v>
      </c>
      <c r="G515" s="34" t="s">
        <v>438</v>
      </c>
      <c r="H515" s="52">
        <f>kategorie[[#This Row],[rok]]-kategorie[[#This Row],[věk]]</f>
        <v>1950</v>
      </c>
      <c r="I515" s="34">
        <v>60</v>
      </c>
      <c r="J515" s="46" t="s">
        <v>436</v>
      </c>
      <c r="K515" s="50">
        <v>4.8</v>
      </c>
      <c r="L515" s="241"/>
    </row>
    <row r="516" spans="4:12" ht="11.25" hidden="1" customHeight="1" x14ac:dyDescent="0.2">
      <c r="D516" s="45" t="str">
        <f>CONCATENATE(kategorie[[#This Row],[rok]],"::",kategorie[[#This Row],[závod]],"::",kategorie[[#This Row],[m/ž]],"::",kategorie[[#This Row],[věk]])</f>
        <v>2011::dětský::M::0</v>
      </c>
      <c r="E516" s="34">
        <v>2011</v>
      </c>
      <c r="F516" s="37" t="s">
        <v>411</v>
      </c>
      <c r="G516" s="34" t="s">
        <v>278</v>
      </c>
      <c r="H516" s="34">
        <f>kategorie[[#This Row],[rok]]-kategorie[[#This Row],[věk]]</f>
        <v>2011</v>
      </c>
      <c r="I516" s="34">
        <v>0</v>
      </c>
      <c r="J516" s="46" t="s">
        <v>968</v>
      </c>
      <c r="K516" s="50">
        <v>0.16</v>
      </c>
      <c r="L516" s="241"/>
    </row>
    <row r="517" spans="4:12" ht="11.25" hidden="1" customHeight="1" x14ac:dyDescent="0.2">
      <c r="D517" s="45" t="str">
        <f>CONCATENATE(kategorie[[#This Row],[rok]],"::",kategorie[[#This Row],[závod]],"::",kategorie[[#This Row],[m/ž]],"::",kategorie[[#This Row],[věk]])</f>
        <v>2011::dětský::M::1</v>
      </c>
      <c r="E517" s="34">
        <v>2011</v>
      </c>
      <c r="F517" s="37" t="s">
        <v>411</v>
      </c>
      <c r="G517" s="34" t="s">
        <v>278</v>
      </c>
      <c r="H517" s="34">
        <f>kategorie[[#This Row],[rok]]-kategorie[[#This Row],[věk]]</f>
        <v>2010</v>
      </c>
      <c r="I517" s="34">
        <v>1</v>
      </c>
      <c r="J517" s="46" t="s">
        <v>968</v>
      </c>
      <c r="K517" s="50">
        <v>0.16</v>
      </c>
      <c r="L517" s="241"/>
    </row>
    <row r="518" spans="4:12" ht="11.25" hidden="1" customHeight="1" x14ac:dyDescent="0.2">
      <c r="D518" s="45" t="str">
        <f>CONCATENATE(kategorie[[#This Row],[rok]],"::",kategorie[[#This Row],[závod]],"::",kategorie[[#This Row],[m/ž]],"::",kategorie[[#This Row],[věk]])</f>
        <v>2011::dětský::M::2</v>
      </c>
      <c r="E518" s="34">
        <v>2011</v>
      </c>
      <c r="F518" s="37" t="s">
        <v>411</v>
      </c>
      <c r="G518" s="34" t="s">
        <v>278</v>
      </c>
      <c r="H518" s="34">
        <f>kategorie[[#This Row],[rok]]-kategorie[[#This Row],[věk]]</f>
        <v>2009</v>
      </c>
      <c r="I518" s="34">
        <v>2</v>
      </c>
      <c r="J518" s="46" t="s">
        <v>968</v>
      </c>
      <c r="K518" s="50">
        <v>0.16</v>
      </c>
      <c r="L518" s="241"/>
    </row>
    <row r="519" spans="4:12" ht="11.25" hidden="1" customHeight="1" x14ac:dyDescent="0.2">
      <c r="D519" s="45" t="str">
        <f>CONCATENATE(kategorie[[#This Row],[rok]],"::",kategorie[[#This Row],[závod]],"::",kategorie[[#This Row],[m/ž]],"::",kategorie[[#This Row],[věk]])</f>
        <v>2011::dětský::M::3</v>
      </c>
      <c r="E519" s="34">
        <v>2011</v>
      </c>
      <c r="F519" s="37" t="s">
        <v>411</v>
      </c>
      <c r="G519" s="34" t="s">
        <v>278</v>
      </c>
      <c r="H519" s="34">
        <f>kategorie[[#This Row],[rok]]-kategorie[[#This Row],[věk]]</f>
        <v>2008</v>
      </c>
      <c r="I519" s="34">
        <v>3</v>
      </c>
      <c r="J519" s="46" t="s">
        <v>968</v>
      </c>
      <c r="K519" s="50">
        <v>0.16</v>
      </c>
      <c r="L519" s="241"/>
    </row>
    <row r="520" spans="4:12" ht="11.25" hidden="1" customHeight="1" x14ac:dyDescent="0.2">
      <c r="D520" s="45" t="str">
        <f>CONCATENATE(kategorie[[#This Row],[rok]],"::",kategorie[[#This Row],[závod]],"::",kategorie[[#This Row],[m/ž]],"::",kategorie[[#This Row],[věk]])</f>
        <v>2011::dětský::M::4</v>
      </c>
      <c r="E520" s="34">
        <v>2011</v>
      </c>
      <c r="F520" s="37" t="s">
        <v>411</v>
      </c>
      <c r="G520" s="34" t="s">
        <v>278</v>
      </c>
      <c r="H520" s="34">
        <f>kategorie[[#This Row],[rok]]-kategorie[[#This Row],[věk]]</f>
        <v>2007</v>
      </c>
      <c r="I520" s="34">
        <v>4</v>
      </c>
      <c r="J520" s="46" t="s">
        <v>968</v>
      </c>
      <c r="K520" s="50">
        <v>0.16</v>
      </c>
      <c r="L520" s="241"/>
    </row>
    <row r="521" spans="4:12" ht="11.25" hidden="1" customHeight="1" x14ac:dyDescent="0.2">
      <c r="D521" s="45" t="str">
        <f>CONCATENATE(kategorie[[#This Row],[rok]],"::",kategorie[[#This Row],[závod]],"::",kategorie[[#This Row],[m/ž]],"::",kategorie[[#This Row],[věk]])</f>
        <v>2011::dětský::M::5</v>
      </c>
      <c r="E521" s="34">
        <v>2011</v>
      </c>
      <c r="F521" s="37" t="s">
        <v>411</v>
      </c>
      <c r="G521" s="34" t="s">
        <v>278</v>
      </c>
      <c r="H521" s="34">
        <f>kategorie[[#This Row],[rok]]-kategorie[[#This Row],[věk]]</f>
        <v>2006</v>
      </c>
      <c r="I521" s="34">
        <v>5</v>
      </c>
      <c r="J521" s="46" t="s">
        <v>968</v>
      </c>
      <c r="K521" s="50">
        <v>0.16</v>
      </c>
      <c r="L521" s="241"/>
    </row>
    <row r="522" spans="4:12" ht="11.25" hidden="1" customHeight="1" x14ac:dyDescent="0.2">
      <c r="D522" s="45" t="str">
        <f>CONCATENATE(kategorie[[#This Row],[rok]],"::",kategorie[[#This Row],[závod]],"::",kategorie[[#This Row],[m/ž]],"::",kategorie[[#This Row],[věk]])</f>
        <v>2011::dětský::M::6</v>
      </c>
      <c r="E522" s="34">
        <v>2011</v>
      </c>
      <c r="F522" s="37" t="s">
        <v>411</v>
      </c>
      <c r="G522" s="34" t="s">
        <v>278</v>
      </c>
      <c r="H522" s="34">
        <f>kategorie[[#This Row],[rok]]-kategorie[[#This Row],[věk]]</f>
        <v>2005</v>
      </c>
      <c r="I522" s="34">
        <v>6</v>
      </c>
      <c r="J522" s="46" t="s">
        <v>968</v>
      </c>
      <c r="K522" s="50">
        <v>0.16</v>
      </c>
      <c r="L522" s="241"/>
    </row>
    <row r="523" spans="4:12" ht="11.25" hidden="1" customHeight="1" x14ac:dyDescent="0.2">
      <c r="D523" s="45" t="str">
        <f>CONCATENATE(kategorie[[#This Row],[rok]],"::",kategorie[[#This Row],[závod]],"::",kategorie[[#This Row],[m/ž]],"::",kategorie[[#This Row],[věk]])</f>
        <v>2011::dětský::M::7</v>
      </c>
      <c r="E523" s="34">
        <v>2011</v>
      </c>
      <c r="F523" s="37" t="s">
        <v>411</v>
      </c>
      <c r="G523" s="34" t="s">
        <v>278</v>
      </c>
      <c r="H523" s="34">
        <f>kategorie[[#This Row],[rok]]-kategorie[[#This Row],[věk]]</f>
        <v>2004</v>
      </c>
      <c r="I523" s="34">
        <v>7</v>
      </c>
      <c r="J523" s="46" t="s">
        <v>968</v>
      </c>
      <c r="K523" s="50">
        <v>0.16</v>
      </c>
      <c r="L523" s="241"/>
    </row>
    <row r="524" spans="4:12" ht="11.25" hidden="1" customHeight="1" x14ac:dyDescent="0.2">
      <c r="D524" s="45" t="str">
        <f>CONCATENATE(kategorie[[#This Row],[rok]],"::",kategorie[[#This Row],[závod]],"::",kategorie[[#This Row],[m/ž]],"::",kategorie[[#This Row],[věk]])</f>
        <v>2011::dětský::M::8</v>
      </c>
      <c r="E524" s="34">
        <v>2011</v>
      </c>
      <c r="F524" s="37" t="s">
        <v>411</v>
      </c>
      <c r="G524" s="34" t="s">
        <v>278</v>
      </c>
      <c r="H524" s="34">
        <f>kategorie[[#This Row],[rok]]-kategorie[[#This Row],[věk]]</f>
        <v>2003</v>
      </c>
      <c r="I524" s="34">
        <v>8</v>
      </c>
      <c r="J524" s="46" t="s">
        <v>960</v>
      </c>
      <c r="K524" s="50">
        <v>0.32</v>
      </c>
      <c r="L524" s="241"/>
    </row>
    <row r="525" spans="4:12" ht="11.25" hidden="1" customHeight="1" x14ac:dyDescent="0.2">
      <c r="D525" s="45" t="str">
        <f>CONCATENATE(kategorie[[#This Row],[rok]],"::",kategorie[[#This Row],[závod]],"::",kategorie[[#This Row],[m/ž]],"::",kategorie[[#This Row],[věk]])</f>
        <v>2011::dětský::M::9</v>
      </c>
      <c r="E525" s="34">
        <v>2011</v>
      </c>
      <c r="F525" s="37" t="s">
        <v>411</v>
      </c>
      <c r="G525" s="34" t="s">
        <v>278</v>
      </c>
      <c r="H525" s="34">
        <f>kategorie[[#This Row],[rok]]-kategorie[[#This Row],[věk]]</f>
        <v>2002</v>
      </c>
      <c r="I525" s="34">
        <v>9</v>
      </c>
      <c r="J525" s="46" t="s">
        <v>960</v>
      </c>
      <c r="K525" s="50">
        <v>0.32</v>
      </c>
      <c r="L525" s="241"/>
    </row>
    <row r="526" spans="4:12" ht="11.25" hidden="1" customHeight="1" x14ac:dyDescent="0.2">
      <c r="D526" s="45" t="str">
        <f>CONCATENATE(kategorie[[#This Row],[rok]],"::",kategorie[[#This Row],[závod]],"::",kategorie[[#This Row],[m/ž]],"::",kategorie[[#This Row],[věk]])</f>
        <v>2011::dětský::M::10</v>
      </c>
      <c r="E526" s="34">
        <v>2011</v>
      </c>
      <c r="F526" s="37" t="s">
        <v>411</v>
      </c>
      <c r="G526" s="34" t="s">
        <v>278</v>
      </c>
      <c r="H526" s="34">
        <f>kategorie[[#This Row],[rok]]-kategorie[[#This Row],[věk]]</f>
        <v>2001</v>
      </c>
      <c r="I526" s="34">
        <v>10</v>
      </c>
      <c r="J526" s="46" t="s">
        <v>960</v>
      </c>
      <c r="K526" s="50">
        <v>0.32</v>
      </c>
      <c r="L526" s="241"/>
    </row>
    <row r="527" spans="4:12" ht="11.25" hidden="1" customHeight="1" x14ac:dyDescent="0.2">
      <c r="D527" s="45" t="str">
        <f>CONCATENATE(kategorie[[#This Row],[rok]],"::",kategorie[[#This Row],[závod]],"::",kategorie[[#This Row],[m/ž]],"::",kategorie[[#This Row],[věk]])</f>
        <v>2011::dětský::M::11</v>
      </c>
      <c r="E527" s="34">
        <v>2011</v>
      </c>
      <c r="F527" s="37" t="s">
        <v>411</v>
      </c>
      <c r="G527" s="34" t="s">
        <v>278</v>
      </c>
      <c r="H527" s="34">
        <f>kategorie[[#This Row],[rok]]-kategorie[[#This Row],[věk]]</f>
        <v>2000</v>
      </c>
      <c r="I527" s="34">
        <v>11</v>
      </c>
      <c r="J527" s="46" t="s">
        <v>399</v>
      </c>
      <c r="K527" s="50">
        <v>0.32</v>
      </c>
      <c r="L527" s="241"/>
    </row>
    <row r="528" spans="4:12" ht="11.25" hidden="1" customHeight="1" x14ac:dyDescent="0.2">
      <c r="D528" s="45" t="str">
        <f>CONCATENATE(kategorie[[#This Row],[rok]],"::",kategorie[[#This Row],[závod]],"::",kategorie[[#This Row],[m/ž]],"::",kategorie[[#This Row],[věk]])</f>
        <v>2011::dětský::M::12</v>
      </c>
      <c r="E528" s="34">
        <v>2011</v>
      </c>
      <c r="F528" s="37" t="s">
        <v>411</v>
      </c>
      <c r="G528" s="34" t="s">
        <v>278</v>
      </c>
      <c r="H528" s="34">
        <f>kategorie[[#This Row],[rok]]-kategorie[[#This Row],[věk]]</f>
        <v>1999</v>
      </c>
      <c r="I528" s="34">
        <v>12</v>
      </c>
      <c r="J528" s="46" t="s">
        <v>399</v>
      </c>
      <c r="K528" s="50">
        <v>0.32</v>
      </c>
      <c r="L528" s="241"/>
    </row>
    <row r="529" spans="4:12" ht="11.25" hidden="1" customHeight="1" x14ac:dyDescent="0.2">
      <c r="D529" s="45" t="str">
        <f>CONCATENATE(kategorie[[#This Row],[rok]],"::",kategorie[[#This Row],[závod]],"::",kategorie[[#This Row],[m/ž]],"::",kategorie[[#This Row],[věk]])</f>
        <v>2011::dětský::M::13</v>
      </c>
      <c r="E529" s="34">
        <v>2011</v>
      </c>
      <c r="F529" s="37" t="s">
        <v>411</v>
      </c>
      <c r="G529" s="34" t="s">
        <v>278</v>
      </c>
      <c r="H529" s="34">
        <f>kategorie[[#This Row],[rok]]-kategorie[[#This Row],[věk]]</f>
        <v>1998</v>
      </c>
      <c r="I529" s="34">
        <v>13</v>
      </c>
      <c r="J529" s="46" t="s">
        <v>400</v>
      </c>
      <c r="K529" s="50">
        <v>0.48</v>
      </c>
      <c r="L529" s="241"/>
    </row>
    <row r="530" spans="4:12" ht="11.25" hidden="1" customHeight="1" x14ac:dyDescent="0.2">
      <c r="D530" s="45" t="str">
        <f>CONCATENATE(kategorie[[#This Row],[rok]],"::",kategorie[[#This Row],[závod]],"::",kategorie[[#This Row],[m/ž]],"::",kategorie[[#This Row],[věk]])</f>
        <v>2011::dětský::M::14</v>
      </c>
      <c r="E530" s="34">
        <v>2011</v>
      </c>
      <c r="F530" s="37" t="s">
        <v>411</v>
      </c>
      <c r="G530" s="34" t="s">
        <v>278</v>
      </c>
      <c r="H530" s="34">
        <f>kategorie[[#This Row],[rok]]-kategorie[[#This Row],[věk]]</f>
        <v>1997</v>
      </c>
      <c r="I530" s="34">
        <v>14</v>
      </c>
      <c r="J530" s="46" t="s">
        <v>400</v>
      </c>
      <c r="K530" s="50">
        <v>0.48</v>
      </c>
      <c r="L530" s="241"/>
    </row>
    <row r="531" spans="4:12" ht="11.25" hidden="1" customHeight="1" x14ac:dyDescent="0.2">
      <c r="D531" s="45" t="str">
        <f>CONCATENATE(kategorie[[#This Row],[rok]],"::",kategorie[[#This Row],[závod]],"::",kategorie[[#This Row],[m/ž]],"::",kategorie[[#This Row],[věk]])</f>
        <v>2011::dětský::M::15</v>
      </c>
      <c r="E531" s="34">
        <v>2011</v>
      </c>
      <c r="F531" s="37" t="s">
        <v>411</v>
      </c>
      <c r="G531" s="34" t="s">
        <v>278</v>
      </c>
      <c r="H531" s="34">
        <f>kategorie[[#This Row],[rok]]-kategorie[[#This Row],[věk]]</f>
        <v>1996</v>
      </c>
      <c r="I531" s="34">
        <v>15</v>
      </c>
      <c r="J531" s="46" t="s">
        <v>401</v>
      </c>
      <c r="K531" s="50">
        <v>1</v>
      </c>
      <c r="L531" s="241"/>
    </row>
    <row r="532" spans="4:12" ht="11.25" hidden="1" customHeight="1" x14ac:dyDescent="0.2">
      <c r="D532" s="45" t="str">
        <f>CONCATENATE(kategorie[[#This Row],[rok]],"::",kategorie[[#This Row],[závod]],"::",kategorie[[#This Row],[m/ž]],"::",kategorie[[#This Row],[věk]])</f>
        <v>2011::dětský::M::16</v>
      </c>
      <c r="E532" s="34">
        <v>2011</v>
      </c>
      <c r="F532" s="37" t="s">
        <v>411</v>
      </c>
      <c r="G532" s="34" t="s">
        <v>278</v>
      </c>
      <c r="H532" s="34">
        <f>kategorie[[#This Row],[rok]]-kategorie[[#This Row],[věk]]</f>
        <v>1995</v>
      </c>
      <c r="I532" s="34">
        <v>16</v>
      </c>
      <c r="J532" s="46" t="s">
        <v>401</v>
      </c>
      <c r="K532" s="50">
        <v>1</v>
      </c>
      <c r="L532" s="241"/>
    </row>
    <row r="533" spans="4:12" ht="11.25" hidden="1" customHeight="1" x14ac:dyDescent="0.2">
      <c r="D533" s="45" t="str">
        <f>CONCATENATE(kategorie[[#This Row],[rok]],"::",kategorie[[#This Row],[závod]],"::",kategorie[[#This Row],[m/ž]],"::",kategorie[[#This Row],[věk]])</f>
        <v>2011::dětský::M::17</v>
      </c>
      <c r="E533" s="34">
        <v>2011</v>
      </c>
      <c r="F533" s="37" t="s">
        <v>411</v>
      </c>
      <c r="G533" s="34" t="s">
        <v>278</v>
      </c>
      <c r="H533" s="34">
        <f>kategorie[[#This Row],[rok]]-kategorie[[#This Row],[věk]]</f>
        <v>1994</v>
      </c>
      <c r="I533" s="34">
        <v>17</v>
      </c>
      <c r="J533" s="46" t="s">
        <v>402</v>
      </c>
      <c r="K533" s="50">
        <v>1.7</v>
      </c>
      <c r="L533" s="241"/>
    </row>
    <row r="534" spans="4:12" ht="11.25" hidden="1" customHeight="1" x14ac:dyDescent="0.2">
      <c r="D534" s="45" t="str">
        <f>CONCATENATE(kategorie[[#This Row],[rok]],"::",kategorie[[#This Row],[závod]],"::",kategorie[[#This Row],[m/ž]],"::",kategorie[[#This Row],[věk]])</f>
        <v>2011::dětský::M::18</v>
      </c>
      <c r="E534" s="34">
        <v>2011</v>
      </c>
      <c r="F534" s="37" t="s">
        <v>411</v>
      </c>
      <c r="G534" s="34" t="s">
        <v>278</v>
      </c>
      <c r="H534" s="34">
        <f>kategorie[[#This Row],[rok]]-kategorie[[#This Row],[věk]]</f>
        <v>1993</v>
      </c>
      <c r="I534" s="34">
        <v>18</v>
      </c>
      <c r="J534" s="46" t="s">
        <v>402</v>
      </c>
      <c r="K534" s="50">
        <v>1.7</v>
      </c>
      <c r="L534" s="241"/>
    </row>
    <row r="535" spans="4:12" ht="11.25" hidden="1" customHeight="1" x14ac:dyDescent="0.2">
      <c r="D535" s="45" t="str">
        <f>CONCATENATE(kategorie[[#This Row],[rok]],"::",kategorie[[#This Row],[závod]],"::",kategorie[[#This Row],[m/ž]],"::",kategorie[[#This Row],[věk]])</f>
        <v>2011::dětský::Z::0</v>
      </c>
      <c r="E535" s="34">
        <v>2011</v>
      </c>
      <c r="F535" s="37" t="s">
        <v>411</v>
      </c>
      <c r="G535" s="34" t="s">
        <v>438</v>
      </c>
      <c r="H535" s="34">
        <f>kategorie[[#This Row],[rok]]-kategorie[[#This Row],[věk]]</f>
        <v>2011</v>
      </c>
      <c r="I535" s="34">
        <v>0</v>
      </c>
      <c r="J535" s="46" t="s">
        <v>968</v>
      </c>
      <c r="K535" s="50">
        <v>0.16</v>
      </c>
      <c r="L535" s="241"/>
    </row>
    <row r="536" spans="4:12" ht="11.25" hidden="1" customHeight="1" x14ac:dyDescent="0.2">
      <c r="D536" s="45" t="str">
        <f>CONCATENATE(kategorie[[#This Row],[rok]],"::",kategorie[[#This Row],[závod]],"::",kategorie[[#This Row],[m/ž]],"::",kategorie[[#This Row],[věk]])</f>
        <v>2011::dětský::Z::1</v>
      </c>
      <c r="E536" s="34">
        <v>2011</v>
      </c>
      <c r="F536" s="37" t="s">
        <v>411</v>
      </c>
      <c r="G536" s="34" t="s">
        <v>438</v>
      </c>
      <c r="H536" s="34">
        <f>kategorie[[#This Row],[rok]]-kategorie[[#This Row],[věk]]</f>
        <v>2010</v>
      </c>
      <c r="I536" s="34">
        <v>1</v>
      </c>
      <c r="J536" s="46" t="s">
        <v>968</v>
      </c>
      <c r="K536" s="50">
        <v>0.16</v>
      </c>
      <c r="L536" s="241"/>
    </row>
    <row r="537" spans="4:12" ht="11.25" hidden="1" customHeight="1" x14ac:dyDescent="0.2">
      <c r="D537" s="45" t="str">
        <f>CONCATENATE(kategorie[[#This Row],[rok]],"::",kategorie[[#This Row],[závod]],"::",kategorie[[#This Row],[m/ž]],"::",kategorie[[#This Row],[věk]])</f>
        <v>2011::dětský::Z::2</v>
      </c>
      <c r="E537" s="34">
        <v>2011</v>
      </c>
      <c r="F537" s="37" t="s">
        <v>411</v>
      </c>
      <c r="G537" s="34" t="s">
        <v>438</v>
      </c>
      <c r="H537" s="34">
        <f>kategorie[[#This Row],[rok]]-kategorie[[#This Row],[věk]]</f>
        <v>2009</v>
      </c>
      <c r="I537" s="34">
        <v>2</v>
      </c>
      <c r="J537" s="46" t="s">
        <v>968</v>
      </c>
      <c r="K537" s="50">
        <v>0.16</v>
      </c>
      <c r="L537" s="241"/>
    </row>
    <row r="538" spans="4:12" ht="11.25" hidden="1" customHeight="1" x14ac:dyDescent="0.2">
      <c r="D538" s="45" t="str">
        <f>CONCATENATE(kategorie[[#This Row],[rok]],"::",kategorie[[#This Row],[závod]],"::",kategorie[[#This Row],[m/ž]],"::",kategorie[[#This Row],[věk]])</f>
        <v>2011::dětský::Z::3</v>
      </c>
      <c r="E538" s="34">
        <v>2011</v>
      </c>
      <c r="F538" s="37" t="s">
        <v>411</v>
      </c>
      <c r="G538" s="34" t="s">
        <v>438</v>
      </c>
      <c r="H538" s="34">
        <f>kategorie[[#This Row],[rok]]-kategorie[[#This Row],[věk]]</f>
        <v>2008</v>
      </c>
      <c r="I538" s="34">
        <v>3</v>
      </c>
      <c r="J538" s="46" t="s">
        <v>968</v>
      </c>
      <c r="K538" s="50">
        <v>0.16</v>
      </c>
      <c r="L538" s="241"/>
    </row>
    <row r="539" spans="4:12" ht="11.25" hidden="1" customHeight="1" x14ac:dyDescent="0.2">
      <c r="D539" s="45" t="str">
        <f>CONCATENATE(kategorie[[#This Row],[rok]],"::",kategorie[[#This Row],[závod]],"::",kategorie[[#This Row],[m/ž]],"::",kategorie[[#This Row],[věk]])</f>
        <v>2011::dětský::Z::4</v>
      </c>
      <c r="E539" s="34">
        <v>2011</v>
      </c>
      <c r="F539" s="37" t="s">
        <v>411</v>
      </c>
      <c r="G539" s="34" t="s">
        <v>438</v>
      </c>
      <c r="H539" s="34">
        <f>kategorie[[#This Row],[rok]]-kategorie[[#This Row],[věk]]</f>
        <v>2007</v>
      </c>
      <c r="I539" s="34">
        <v>4</v>
      </c>
      <c r="J539" s="46" t="s">
        <v>968</v>
      </c>
      <c r="K539" s="50">
        <v>0.16</v>
      </c>
      <c r="L539" s="241"/>
    </row>
    <row r="540" spans="4:12" ht="11.25" hidden="1" customHeight="1" x14ac:dyDescent="0.2">
      <c r="D540" s="45" t="str">
        <f>CONCATENATE(kategorie[[#This Row],[rok]],"::",kategorie[[#This Row],[závod]],"::",kategorie[[#This Row],[m/ž]],"::",kategorie[[#This Row],[věk]])</f>
        <v>2011::dětský::Z::5</v>
      </c>
      <c r="E540" s="34">
        <v>2011</v>
      </c>
      <c r="F540" s="37" t="s">
        <v>411</v>
      </c>
      <c r="G540" s="34" t="s">
        <v>438</v>
      </c>
      <c r="H540" s="34">
        <f>kategorie[[#This Row],[rok]]-kategorie[[#This Row],[věk]]</f>
        <v>2006</v>
      </c>
      <c r="I540" s="34">
        <v>5</v>
      </c>
      <c r="J540" s="46" t="s">
        <v>968</v>
      </c>
      <c r="K540" s="50">
        <v>0.16</v>
      </c>
      <c r="L540" s="241"/>
    </row>
    <row r="541" spans="4:12" ht="11.25" hidden="1" customHeight="1" x14ac:dyDescent="0.2">
      <c r="D541" s="45" t="str">
        <f>CONCATENATE(kategorie[[#This Row],[rok]],"::",kategorie[[#This Row],[závod]],"::",kategorie[[#This Row],[m/ž]],"::",kategorie[[#This Row],[věk]])</f>
        <v>2011::dětský::Z::6</v>
      </c>
      <c r="E541" s="34">
        <v>2011</v>
      </c>
      <c r="F541" s="37" t="s">
        <v>411</v>
      </c>
      <c r="G541" s="34" t="s">
        <v>438</v>
      </c>
      <c r="H541" s="34">
        <f>kategorie[[#This Row],[rok]]-kategorie[[#This Row],[věk]]</f>
        <v>2005</v>
      </c>
      <c r="I541" s="34">
        <v>6</v>
      </c>
      <c r="J541" s="46" t="s">
        <v>968</v>
      </c>
      <c r="K541" s="50">
        <v>0.16</v>
      </c>
      <c r="L541" s="241"/>
    </row>
    <row r="542" spans="4:12" ht="11.25" hidden="1" customHeight="1" x14ac:dyDescent="0.2">
      <c r="D542" s="45" t="str">
        <f>CONCATENATE(kategorie[[#This Row],[rok]],"::",kategorie[[#This Row],[závod]],"::",kategorie[[#This Row],[m/ž]],"::",kategorie[[#This Row],[věk]])</f>
        <v>2011::dětský::Z::7</v>
      </c>
      <c r="E542" s="34">
        <v>2011</v>
      </c>
      <c r="F542" s="37" t="s">
        <v>411</v>
      </c>
      <c r="G542" s="34" t="s">
        <v>438</v>
      </c>
      <c r="H542" s="34">
        <f>kategorie[[#This Row],[rok]]-kategorie[[#This Row],[věk]]</f>
        <v>2004</v>
      </c>
      <c r="I542" s="34">
        <v>7</v>
      </c>
      <c r="J542" s="46" t="s">
        <v>968</v>
      </c>
      <c r="K542" s="50">
        <v>0.16</v>
      </c>
      <c r="L542" s="241"/>
    </row>
    <row r="543" spans="4:12" ht="11.25" hidden="1" customHeight="1" x14ac:dyDescent="0.2">
      <c r="D543" s="45" t="str">
        <f>CONCATENATE(kategorie[[#This Row],[rok]],"::",kategorie[[#This Row],[závod]],"::",kategorie[[#This Row],[m/ž]],"::",kategorie[[#This Row],[věk]])</f>
        <v>2011::dětský::Z::8</v>
      </c>
      <c r="E543" s="34">
        <v>2011</v>
      </c>
      <c r="F543" s="37" t="s">
        <v>411</v>
      </c>
      <c r="G543" s="34" t="s">
        <v>438</v>
      </c>
      <c r="H543" s="34">
        <f>kategorie[[#This Row],[rok]]-kategorie[[#This Row],[věk]]</f>
        <v>2003</v>
      </c>
      <c r="I543" s="34">
        <v>8</v>
      </c>
      <c r="J543" s="46" t="s">
        <v>960</v>
      </c>
      <c r="K543" s="50">
        <v>0.32</v>
      </c>
      <c r="L543" s="241"/>
    </row>
    <row r="544" spans="4:12" ht="11.25" hidden="1" customHeight="1" x14ac:dyDescent="0.2">
      <c r="D544" s="45" t="str">
        <f>CONCATENATE(kategorie[[#This Row],[rok]],"::",kategorie[[#This Row],[závod]],"::",kategorie[[#This Row],[m/ž]],"::",kategorie[[#This Row],[věk]])</f>
        <v>2011::dětský::Z::9</v>
      </c>
      <c r="E544" s="34">
        <v>2011</v>
      </c>
      <c r="F544" s="37" t="s">
        <v>411</v>
      </c>
      <c r="G544" s="34" t="s">
        <v>438</v>
      </c>
      <c r="H544" s="34">
        <f>kategorie[[#This Row],[rok]]-kategorie[[#This Row],[věk]]</f>
        <v>2002</v>
      </c>
      <c r="I544" s="34">
        <v>9</v>
      </c>
      <c r="J544" s="46" t="s">
        <v>960</v>
      </c>
      <c r="K544" s="50">
        <v>0.32</v>
      </c>
      <c r="L544" s="241"/>
    </row>
    <row r="545" spans="4:12" ht="11.25" hidden="1" customHeight="1" x14ac:dyDescent="0.2">
      <c r="D545" s="45" t="str">
        <f>CONCATENATE(kategorie[[#This Row],[rok]],"::",kategorie[[#This Row],[závod]],"::",kategorie[[#This Row],[m/ž]],"::",kategorie[[#This Row],[věk]])</f>
        <v>2011::dětský::Z::10</v>
      </c>
      <c r="E545" s="34">
        <v>2011</v>
      </c>
      <c r="F545" s="37" t="s">
        <v>411</v>
      </c>
      <c r="G545" s="34" t="s">
        <v>438</v>
      </c>
      <c r="H545" s="34">
        <f>kategorie[[#This Row],[rok]]-kategorie[[#This Row],[věk]]</f>
        <v>2001</v>
      </c>
      <c r="I545" s="34">
        <v>10</v>
      </c>
      <c r="J545" s="46" t="s">
        <v>960</v>
      </c>
      <c r="K545" s="50">
        <v>0.32</v>
      </c>
      <c r="L545" s="241"/>
    </row>
    <row r="546" spans="4:12" ht="11.25" hidden="1" customHeight="1" x14ac:dyDescent="0.2">
      <c r="D546" s="45" t="str">
        <f>CONCATENATE(kategorie[[#This Row],[rok]],"::",kategorie[[#This Row],[závod]],"::",kategorie[[#This Row],[m/ž]],"::",kategorie[[#This Row],[věk]])</f>
        <v>2011::dětský::Z::11</v>
      </c>
      <c r="E546" s="34">
        <v>2011</v>
      </c>
      <c r="F546" s="37" t="s">
        <v>411</v>
      </c>
      <c r="G546" s="34" t="s">
        <v>438</v>
      </c>
      <c r="H546" s="34">
        <f>kategorie[[#This Row],[rok]]-kategorie[[#This Row],[věk]]</f>
        <v>2000</v>
      </c>
      <c r="I546" s="34">
        <v>11</v>
      </c>
      <c r="J546" s="46" t="s">
        <v>399</v>
      </c>
      <c r="K546" s="50">
        <v>0.32</v>
      </c>
      <c r="L546" s="241"/>
    </row>
    <row r="547" spans="4:12" ht="11.25" hidden="1" customHeight="1" x14ac:dyDescent="0.2">
      <c r="D547" s="45" t="str">
        <f>CONCATENATE(kategorie[[#This Row],[rok]],"::",kategorie[[#This Row],[závod]],"::",kategorie[[#This Row],[m/ž]],"::",kategorie[[#This Row],[věk]])</f>
        <v>2011::dětský::Z::12</v>
      </c>
      <c r="E547" s="34">
        <v>2011</v>
      </c>
      <c r="F547" s="37" t="s">
        <v>411</v>
      </c>
      <c r="G547" s="34" t="s">
        <v>438</v>
      </c>
      <c r="H547" s="34">
        <f>kategorie[[#This Row],[rok]]-kategorie[[#This Row],[věk]]</f>
        <v>1999</v>
      </c>
      <c r="I547" s="34">
        <v>12</v>
      </c>
      <c r="J547" s="46" t="s">
        <v>399</v>
      </c>
      <c r="K547" s="50">
        <v>0.32</v>
      </c>
      <c r="L547" s="241"/>
    </row>
    <row r="548" spans="4:12" ht="11.25" hidden="1" customHeight="1" x14ac:dyDescent="0.2">
      <c r="D548" s="45" t="str">
        <f>CONCATENATE(kategorie[[#This Row],[rok]],"::",kategorie[[#This Row],[závod]],"::",kategorie[[#This Row],[m/ž]],"::",kategorie[[#This Row],[věk]])</f>
        <v>2011::dětský::Z::13</v>
      </c>
      <c r="E548" s="34">
        <v>2011</v>
      </c>
      <c r="F548" s="37" t="s">
        <v>411</v>
      </c>
      <c r="G548" s="34" t="s">
        <v>438</v>
      </c>
      <c r="H548" s="34">
        <f>kategorie[[#This Row],[rok]]-kategorie[[#This Row],[věk]]</f>
        <v>1998</v>
      </c>
      <c r="I548" s="34">
        <v>13</v>
      </c>
      <c r="J548" s="46" t="s">
        <v>400</v>
      </c>
      <c r="K548" s="50">
        <v>0.48</v>
      </c>
      <c r="L548" s="241"/>
    </row>
    <row r="549" spans="4:12" ht="11.25" hidden="1" customHeight="1" x14ac:dyDescent="0.2">
      <c r="D549" s="45" t="str">
        <f>CONCATENATE(kategorie[[#This Row],[rok]],"::",kategorie[[#This Row],[závod]],"::",kategorie[[#This Row],[m/ž]],"::",kategorie[[#This Row],[věk]])</f>
        <v>2011::dětský::Z::14</v>
      </c>
      <c r="E549" s="34">
        <v>2011</v>
      </c>
      <c r="F549" s="37" t="s">
        <v>411</v>
      </c>
      <c r="G549" s="34" t="s">
        <v>438</v>
      </c>
      <c r="H549" s="34">
        <f>kategorie[[#This Row],[rok]]-kategorie[[#This Row],[věk]]</f>
        <v>1997</v>
      </c>
      <c r="I549" s="34">
        <v>14</v>
      </c>
      <c r="J549" s="46" t="s">
        <v>400</v>
      </c>
      <c r="K549" s="50">
        <v>0.48</v>
      </c>
      <c r="L549" s="241"/>
    </row>
    <row r="550" spans="4:12" ht="11.25" hidden="1" customHeight="1" x14ac:dyDescent="0.2">
      <c r="D550" s="45" t="str">
        <f>CONCATENATE(kategorie[[#This Row],[rok]],"::",kategorie[[#This Row],[závod]],"::",kategorie[[#This Row],[m/ž]],"::",kategorie[[#This Row],[věk]])</f>
        <v>2011::dětský::Z::15</v>
      </c>
      <c r="E550" s="34">
        <v>2011</v>
      </c>
      <c r="F550" s="37" t="s">
        <v>411</v>
      </c>
      <c r="G550" s="34" t="s">
        <v>438</v>
      </c>
      <c r="H550" s="34">
        <f>kategorie[[#This Row],[rok]]-kategorie[[#This Row],[věk]]</f>
        <v>1996</v>
      </c>
      <c r="I550" s="34">
        <v>15</v>
      </c>
      <c r="J550" s="46" t="s">
        <v>401</v>
      </c>
      <c r="K550" s="50">
        <v>1</v>
      </c>
      <c r="L550" s="241"/>
    </row>
    <row r="551" spans="4:12" ht="11.25" hidden="1" customHeight="1" x14ac:dyDescent="0.2">
      <c r="D551" s="45" t="str">
        <f>CONCATENATE(kategorie[[#This Row],[rok]],"::",kategorie[[#This Row],[závod]],"::",kategorie[[#This Row],[m/ž]],"::",kategorie[[#This Row],[věk]])</f>
        <v>2011::dětský::Z::16</v>
      </c>
      <c r="E551" s="34">
        <v>2011</v>
      </c>
      <c r="F551" s="37" t="s">
        <v>411</v>
      </c>
      <c r="G551" s="34" t="s">
        <v>438</v>
      </c>
      <c r="H551" s="34">
        <f>kategorie[[#This Row],[rok]]-kategorie[[#This Row],[věk]]</f>
        <v>1995</v>
      </c>
      <c r="I551" s="34">
        <v>16</v>
      </c>
      <c r="J551" s="46" t="s">
        <v>401</v>
      </c>
      <c r="K551" s="50">
        <v>1</v>
      </c>
      <c r="L551" s="241"/>
    </row>
    <row r="552" spans="4:12" ht="11.25" hidden="1" customHeight="1" x14ac:dyDescent="0.2">
      <c r="D552" s="45" t="str">
        <f>CONCATENATE(kategorie[[#This Row],[rok]],"::",kategorie[[#This Row],[závod]],"::",kategorie[[#This Row],[m/ž]],"::",kategorie[[#This Row],[věk]])</f>
        <v>2011::dětský::Z::17</v>
      </c>
      <c r="E552" s="34">
        <v>2011</v>
      </c>
      <c r="F552" s="37" t="s">
        <v>411</v>
      </c>
      <c r="G552" s="34" t="s">
        <v>438</v>
      </c>
      <c r="H552" s="34">
        <f>kategorie[[#This Row],[rok]]-kategorie[[#This Row],[věk]]</f>
        <v>1994</v>
      </c>
      <c r="I552" s="34">
        <v>17</v>
      </c>
      <c r="J552" s="46" t="s">
        <v>402</v>
      </c>
      <c r="K552" s="50">
        <v>1.7</v>
      </c>
      <c r="L552" s="241"/>
    </row>
    <row r="553" spans="4:12" ht="11.25" hidden="1" customHeight="1" x14ac:dyDescent="0.2">
      <c r="D553" s="45" t="str">
        <f>CONCATENATE(kategorie[[#This Row],[rok]],"::",kategorie[[#This Row],[závod]],"::",kategorie[[#This Row],[m/ž]],"::",kategorie[[#This Row],[věk]])</f>
        <v>2011::dětský::Z::18</v>
      </c>
      <c r="E553" s="34">
        <v>2011</v>
      </c>
      <c r="F553" s="37" t="s">
        <v>411</v>
      </c>
      <c r="G553" s="34" t="s">
        <v>438</v>
      </c>
      <c r="H553" s="34">
        <f>kategorie[[#This Row],[rok]]-kategorie[[#This Row],[věk]]</f>
        <v>1993</v>
      </c>
      <c r="I553" s="34">
        <v>18</v>
      </c>
      <c r="J553" s="46" t="s">
        <v>402</v>
      </c>
      <c r="K553" s="50">
        <v>1.7</v>
      </c>
      <c r="L553" s="241"/>
    </row>
    <row r="554" spans="4:12" ht="11.25" hidden="1" customHeight="1" x14ac:dyDescent="0.2">
      <c r="D554" s="45" t="str">
        <f>CONCATENATE(kategorie[[#This Row],[rok]],"::",kategorie[[#This Row],[závod]],"::",kategorie[[#This Row],[m/ž]],"::",kategorie[[#This Row],[věk]])</f>
        <v>2011::hlavní závod::M::15</v>
      </c>
      <c r="E554" s="34">
        <v>2011</v>
      </c>
      <c r="F554" s="37" t="s">
        <v>292</v>
      </c>
      <c r="G554" s="34" t="s">
        <v>278</v>
      </c>
      <c r="H554" s="34">
        <f>kategorie[[#This Row],[rok]]-kategorie[[#This Row],[věk]]</f>
        <v>1996</v>
      </c>
      <c r="I554" s="34">
        <v>15</v>
      </c>
      <c r="J554" s="46" t="s">
        <v>761</v>
      </c>
      <c r="K554" s="50">
        <v>15.4</v>
      </c>
      <c r="L554" s="241"/>
    </row>
    <row r="555" spans="4:12" ht="11.25" hidden="1" customHeight="1" x14ac:dyDescent="0.2">
      <c r="D555" s="45" t="str">
        <f>CONCATENATE(kategorie[[#This Row],[rok]],"::",kategorie[[#This Row],[závod]],"::",kategorie[[#This Row],[m/ž]],"::",kategorie[[#This Row],[věk]])</f>
        <v>2011::hlavní závod::M::16</v>
      </c>
      <c r="E555" s="34">
        <v>2011</v>
      </c>
      <c r="F555" s="37" t="s">
        <v>292</v>
      </c>
      <c r="G555" s="34" t="s">
        <v>278</v>
      </c>
      <c r="H555" s="34">
        <f>kategorie[[#This Row],[rok]]-kategorie[[#This Row],[věk]]</f>
        <v>1995</v>
      </c>
      <c r="I555" s="34">
        <v>16</v>
      </c>
      <c r="J555" s="46" t="s">
        <v>761</v>
      </c>
      <c r="K555" s="50">
        <v>15.4</v>
      </c>
      <c r="L555" s="241"/>
    </row>
    <row r="556" spans="4:12" ht="11.25" hidden="1" customHeight="1" x14ac:dyDescent="0.2">
      <c r="D556" s="45" t="str">
        <f>CONCATENATE(kategorie[[#This Row],[rok]],"::",kategorie[[#This Row],[závod]],"::",kategorie[[#This Row],[m/ž]],"::",kategorie[[#This Row],[věk]])</f>
        <v>2011::hlavní závod::M::17</v>
      </c>
      <c r="E556" s="34">
        <v>2011</v>
      </c>
      <c r="F556" s="37" t="s">
        <v>292</v>
      </c>
      <c r="G556" s="34" t="s">
        <v>278</v>
      </c>
      <c r="H556" s="34">
        <f>kategorie[[#This Row],[rok]]-kategorie[[#This Row],[věk]]</f>
        <v>1994</v>
      </c>
      <c r="I556" s="34">
        <v>17</v>
      </c>
      <c r="J556" s="46" t="s">
        <v>761</v>
      </c>
      <c r="K556" s="50">
        <v>15.4</v>
      </c>
      <c r="L556" s="241"/>
    </row>
    <row r="557" spans="4:12" ht="11.25" hidden="1" customHeight="1" x14ac:dyDescent="0.2">
      <c r="D557" s="45" t="str">
        <f>CONCATENATE(kategorie[[#This Row],[rok]],"::",kategorie[[#This Row],[závod]],"::",kategorie[[#This Row],[m/ž]],"::",kategorie[[#This Row],[věk]])</f>
        <v>2011::hlavní závod::M::18</v>
      </c>
      <c r="E557" s="34">
        <v>2011</v>
      </c>
      <c r="F557" s="37" t="s">
        <v>292</v>
      </c>
      <c r="G557" s="34" t="s">
        <v>278</v>
      </c>
      <c r="H557" s="34">
        <f>kategorie[[#This Row],[rok]]-kategorie[[#This Row],[věk]]</f>
        <v>1993</v>
      </c>
      <c r="I557" s="34">
        <v>18</v>
      </c>
      <c r="J557" s="46" t="s">
        <v>761</v>
      </c>
      <c r="K557" s="50">
        <v>15.4</v>
      </c>
      <c r="L557" s="241"/>
    </row>
    <row r="558" spans="4:12" ht="11.25" hidden="1" customHeight="1" x14ac:dyDescent="0.2">
      <c r="D558" s="45" t="str">
        <f>CONCATENATE(kategorie[[#This Row],[rok]],"::",kategorie[[#This Row],[závod]],"::",kategorie[[#This Row],[m/ž]],"::",kategorie[[#This Row],[věk]])</f>
        <v>2011::hlavní závod::M::19</v>
      </c>
      <c r="E558" s="34">
        <v>2011</v>
      </c>
      <c r="F558" s="37" t="s">
        <v>292</v>
      </c>
      <c r="G558" s="34" t="s">
        <v>278</v>
      </c>
      <c r="H558" s="34">
        <f>kategorie[[#This Row],[rok]]-kategorie[[#This Row],[věk]]</f>
        <v>1992</v>
      </c>
      <c r="I558" s="34">
        <v>19</v>
      </c>
      <c r="J558" s="46" t="s">
        <v>321</v>
      </c>
      <c r="K558" s="50">
        <v>15.4</v>
      </c>
      <c r="L558" s="241"/>
    </row>
    <row r="559" spans="4:12" ht="11.25" hidden="1" customHeight="1" x14ac:dyDescent="0.2">
      <c r="D559" s="45" t="str">
        <f>CONCATENATE(kategorie[[#This Row],[rok]],"::",kategorie[[#This Row],[závod]],"::",kategorie[[#This Row],[m/ž]],"::",kategorie[[#This Row],[věk]])</f>
        <v>2011::hlavní závod::M::20</v>
      </c>
      <c r="E559" s="34">
        <v>2011</v>
      </c>
      <c r="F559" s="37" t="s">
        <v>292</v>
      </c>
      <c r="G559" s="34" t="s">
        <v>278</v>
      </c>
      <c r="H559" s="34">
        <f>kategorie[[#This Row],[rok]]-kategorie[[#This Row],[věk]]</f>
        <v>1991</v>
      </c>
      <c r="I559" s="34">
        <v>20</v>
      </c>
      <c r="J559" s="46" t="s">
        <v>321</v>
      </c>
      <c r="K559" s="50">
        <v>15.4</v>
      </c>
      <c r="L559" s="241"/>
    </row>
    <row r="560" spans="4:12" ht="11.25" hidden="1" customHeight="1" x14ac:dyDescent="0.2">
      <c r="D560" s="45" t="str">
        <f>CONCATENATE(kategorie[[#This Row],[rok]],"::",kategorie[[#This Row],[závod]],"::",kategorie[[#This Row],[m/ž]],"::",kategorie[[#This Row],[věk]])</f>
        <v>2011::hlavní závod::M::21</v>
      </c>
      <c r="E560" s="34">
        <v>2011</v>
      </c>
      <c r="F560" s="37" t="s">
        <v>292</v>
      </c>
      <c r="G560" s="34" t="s">
        <v>278</v>
      </c>
      <c r="H560" s="34">
        <f>kategorie[[#This Row],[rok]]-kategorie[[#This Row],[věk]]</f>
        <v>1990</v>
      </c>
      <c r="I560" s="34">
        <v>21</v>
      </c>
      <c r="J560" s="46" t="s">
        <v>321</v>
      </c>
      <c r="K560" s="50">
        <v>15.4</v>
      </c>
      <c r="L560" s="241"/>
    </row>
    <row r="561" spans="4:12" ht="11.25" hidden="1" customHeight="1" x14ac:dyDescent="0.2">
      <c r="D561" s="45" t="str">
        <f>CONCATENATE(kategorie[[#This Row],[rok]],"::",kategorie[[#This Row],[závod]],"::",kategorie[[#This Row],[m/ž]],"::",kategorie[[#This Row],[věk]])</f>
        <v>2011::hlavní závod::M::22</v>
      </c>
      <c r="E561" s="34">
        <v>2011</v>
      </c>
      <c r="F561" s="37" t="s">
        <v>292</v>
      </c>
      <c r="G561" s="34" t="s">
        <v>278</v>
      </c>
      <c r="H561" s="34">
        <f>kategorie[[#This Row],[rok]]-kategorie[[#This Row],[věk]]</f>
        <v>1989</v>
      </c>
      <c r="I561" s="34">
        <v>22</v>
      </c>
      <c r="J561" s="46" t="s">
        <v>321</v>
      </c>
      <c r="K561" s="50">
        <v>15.4</v>
      </c>
      <c r="L561" s="241"/>
    </row>
    <row r="562" spans="4:12" ht="11.25" hidden="1" customHeight="1" x14ac:dyDescent="0.2">
      <c r="D562" s="45" t="str">
        <f>CONCATENATE(kategorie[[#This Row],[rok]],"::",kategorie[[#This Row],[závod]],"::",kategorie[[#This Row],[m/ž]],"::",kategorie[[#This Row],[věk]])</f>
        <v>2011::hlavní závod::M::23</v>
      </c>
      <c r="E562" s="34">
        <v>2011</v>
      </c>
      <c r="F562" s="37" t="s">
        <v>292</v>
      </c>
      <c r="G562" s="34" t="s">
        <v>278</v>
      </c>
      <c r="H562" s="34">
        <f>kategorie[[#This Row],[rok]]-kategorie[[#This Row],[věk]]</f>
        <v>1988</v>
      </c>
      <c r="I562" s="34">
        <v>23</v>
      </c>
      <c r="J562" s="46" t="s">
        <v>321</v>
      </c>
      <c r="K562" s="50">
        <v>15.4</v>
      </c>
      <c r="L562" s="241"/>
    </row>
    <row r="563" spans="4:12" ht="11.25" hidden="1" customHeight="1" x14ac:dyDescent="0.2">
      <c r="D563" s="45" t="str">
        <f>CONCATENATE(kategorie[[#This Row],[rok]],"::",kategorie[[#This Row],[závod]],"::",kategorie[[#This Row],[m/ž]],"::",kategorie[[#This Row],[věk]])</f>
        <v>2011::hlavní závod::M::24</v>
      </c>
      <c r="E563" s="34">
        <v>2011</v>
      </c>
      <c r="F563" s="37" t="s">
        <v>292</v>
      </c>
      <c r="G563" s="34" t="s">
        <v>278</v>
      </c>
      <c r="H563" s="34">
        <f>kategorie[[#This Row],[rok]]-kategorie[[#This Row],[věk]]</f>
        <v>1987</v>
      </c>
      <c r="I563" s="34">
        <v>24</v>
      </c>
      <c r="J563" s="46" t="s">
        <v>321</v>
      </c>
      <c r="K563" s="50">
        <v>15.4</v>
      </c>
      <c r="L563" s="241"/>
    </row>
    <row r="564" spans="4:12" ht="11.25" hidden="1" customHeight="1" x14ac:dyDescent="0.2">
      <c r="D564" s="45" t="str">
        <f>CONCATENATE(kategorie[[#This Row],[rok]],"::",kategorie[[#This Row],[závod]],"::",kategorie[[#This Row],[m/ž]],"::",kategorie[[#This Row],[věk]])</f>
        <v>2011::hlavní závod::M::25</v>
      </c>
      <c r="E564" s="34">
        <v>2011</v>
      </c>
      <c r="F564" s="37" t="s">
        <v>292</v>
      </c>
      <c r="G564" s="34" t="s">
        <v>278</v>
      </c>
      <c r="H564" s="34">
        <f>kategorie[[#This Row],[rok]]-kategorie[[#This Row],[věk]]</f>
        <v>1986</v>
      </c>
      <c r="I564" s="34">
        <v>25</v>
      </c>
      <c r="J564" s="46" t="s">
        <v>321</v>
      </c>
      <c r="K564" s="50">
        <v>15.4</v>
      </c>
      <c r="L564" s="241"/>
    </row>
    <row r="565" spans="4:12" ht="11.25" hidden="1" customHeight="1" x14ac:dyDescent="0.2">
      <c r="D565" s="45" t="str">
        <f>CONCATENATE(kategorie[[#This Row],[rok]],"::",kategorie[[#This Row],[závod]],"::",kategorie[[#This Row],[m/ž]],"::",kategorie[[#This Row],[věk]])</f>
        <v>2011::hlavní závod::M::26</v>
      </c>
      <c r="E565" s="34">
        <v>2011</v>
      </c>
      <c r="F565" s="37" t="s">
        <v>292</v>
      </c>
      <c r="G565" s="34" t="s">
        <v>278</v>
      </c>
      <c r="H565" s="34">
        <f>kategorie[[#This Row],[rok]]-kategorie[[#This Row],[věk]]</f>
        <v>1985</v>
      </c>
      <c r="I565" s="34">
        <v>26</v>
      </c>
      <c r="J565" s="46" t="s">
        <v>321</v>
      </c>
      <c r="K565" s="50">
        <v>15.4</v>
      </c>
      <c r="L565" s="241"/>
    </row>
    <row r="566" spans="4:12" ht="11.25" hidden="1" customHeight="1" x14ac:dyDescent="0.2">
      <c r="D566" s="45" t="str">
        <f>CONCATENATE(kategorie[[#This Row],[rok]],"::",kategorie[[#This Row],[závod]],"::",kategorie[[#This Row],[m/ž]],"::",kategorie[[#This Row],[věk]])</f>
        <v>2011::hlavní závod::M::27</v>
      </c>
      <c r="E566" s="34">
        <v>2011</v>
      </c>
      <c r="F566" s="37" t="s">
        <v>292</v>
      </c>
      <c r="G566" s="34" t="s">
        <v>278</v>
      </c>
      <c r="H566" s="34">
        <f>kategorie[[#This Row],[rok]]-kategorie[[#This Row],[věk]]</f>
        <v>1984</v>
      </c>
      <c r="I566" s="34">
        <v>27</v>
      </c>
      <c r="J566" s="46" t="s">
        <v>321</v>
      </c>
      <c r="K566" s="50">
        <v>15.4</v>
      </c>
      <c r="L566" s="241"/>
    </row>
    <row r="567" spans="4:12" ht="11.25" hidden="1" customHeight="1" x14ac:dyDescent="0.2">
      <c r="D567" s="45" t="str">
        <f>CONCATENATE(kategorie[[#This Row],[rok]],"::",kategorie[[#This Row],[závod]],"::",kategorie[[#This Row],[m/ž]],"::",kategorie[[#This Row],[věk]])</f>
        <v>2011::hlavní závod::M::28</v>
      </c>
      <c r="E567" s="34">
        <v>2011</v>
      </c>
      <c r="F567" s="37" t="s">
        <v>292</v>
      </c>
      <c r="G567" s="34" t="s">
        <v>278</v>
      </c>
      <c r="H567" s="34">
        <f>kategorie[[#This Row],[rok]]-kategorie[[#This Row],[věk]]</f>
        <v>1983</v>
      </c>
      <c r="I567" s="34">
        <v>28</v>
      </c>
      <c r="J567" s="46" t="s">
        <v>321</v>
      </c>
      <c r="K567" s="50">
        <v>15.4</v>
      </c>
      <c r="L567" s="241"/>
    </row>
    <row r="568" spans="4:12" ht="11.25" hidden="1" customHeight="1" x14ac:dyDescent="0.2">
      <c r="D568" s="45" t="str">
        <f>CONCATENATE(kategorie[[#This Row],[rok]],"::",kategorie[[#This Row],[závod]],"::",kategorie[[#This Row],[m/ž]],"::",kategorie[[#This Row],[věk]])</f>
        <v>2011::hlavní závod::M::29</v>
      </c>
      <c r="E568" s="34">
        <v>2011</v>
      </c>
      <c r="F568" s="37" t="s">
        <v>292</v>
      </c>
      <c r="G568" s="34" t="s">
        <v>278</v>
      </c>
      <c r="H568" s="34">
        <f>kategorie[[#This Row],[rok]]-kategorie[[#This Row],[věk]]</f>
        <v>1982</v>
      </c>
      <c r="I568" s="34">
        <v>29</v>
      </c>
      <c r="J568" s="46" t="s">
        <v>321</v>
      </c>
      <c r="K568" s="50">
        <v>15.4</v>
      </c>
      <c r="L568" s="241"/>
    </row>
    <row r="569" spans="4:12" ht="11.25" hidden="1" customHeight="1" x14ac:dyDescent="0.2">
      <c r="D569" s="45" t="str">
        <f>CONCATENATE(kategorie[[#This Row],[rok]],"::",kategorie[[#This Row],[závod]],"::",kategorie[[#This Row],[m/ž]],"::",kategorie[[#This Row],[věk]])</f>
        <v>2011::hlavní závod::M::30</v>
      </c>
      <c r="E569" s="34">
        <v>2011</v>
      </c>
      <c r="F569" s="37" t="s">
        <v>292</v>
      </c>
      <c r="G569" s="34" t="s">
        <v>278</v>
      </c>
      <c r="H569" s="34">
        <f>kategorie[[#This Row],[rok]]-kategorie[[#This Row],[věk]]</f>
        <v>1981</v>
      </c>
      <c r="I569" s="34">
        <v>30</v>
      </c>
      <c r="J569" s="46" t="s">
        <v>321</v>
      </c>
      <c r="K569" s="50">
        <v>15.4</v>
      </c>
      <c r="L569" s="241"/>
    </row>
    <row r="570" spans="4:12" ht="11.25" hidden="1" customHeight="1" x14ac:dyDescent="0.2">
      <c r="D570" s="45" t="str">
        <f>CONCATENATE(kategorie[[#This Row],[rok]],"::",kategorie[[#This Row],[závod]],"::",kategorie[[#This Row],[m/ž]],"::",kategorie[[#This Row],[věk]])</f>
        <v>2011::hlavní závod::M::31</v>
      </c>
      <c r="E570" s="34">
        <v>2011</v>
      </c>
      <c r="F570" s="37" t="s">
        <v>292</v>
      </c>
      <c r="G570" s="34" t="s">
        <v>278</v>
      </c>
      <c r="H570" s="34">
        <f>kategorie[[#This Row],[rok]]-kategorie[[#This Row],[věk]]</f>
        <v>1980</v>
      </c>
      <c r="I570" s="34">
        <v>31</v>
      </c>
      <c r="J570" s="46" t="s">
        <v>321</v>
      </c>
      <c r="K570" s="50">
        <v>15.4</v>
      </c>
      <c r="L570" s="241"/>
    </row>
    <row r="571" spans="4:12" ht="11.25" hidden="1" customHeight="1" x14ac:dyDescent="0.2">
      <c r="D571" s="45" t="str">
        <f>CONCATENATE(kategorie[[#This Row],[rok]],"::",kategorie[[#This Row],[závod]],"::",kategorie[[#This Row],[m/ž]],"::",kategorie[[#This Row],[věk]])</f>
        <v>2011::hlavní závod::M::32</v>
      </c>
      <c r="E571" s="34">
        <v>2011</v>
      </c>
      <c r="F571" s="37" t="s">
        <v>292</v>
      </c>
      <c r="G571" s="34" t="s">
        <v>278</v>
      </c>
      <c r="H571" s="34">
        <f>kategorie[[#This Row],[rok]]-kategorie[[#This Row],[věk]]</f>
        <v>1979</v>
      </c>
      <c r="I571" s="34">
        <v>32</v>
      </c>
      <c r="J571" s="46" t="s">
        <v>321</v>
      </c>
      <c r="K571" s="50">
        <v>15.4</v>
      </c>
      <c r="L571" s="241"/>
    </row>
    <row r="572" spans="4:12" ht="11.25" hidden="1" customHeight="1" x14ac:dyDescent="0.2">
      <c r="D572" s="45" t="str">
        <f>CONCATENATE(kategorie[[#This Row],[rok]],"::",kategorie[[#This Row],[závod]],"::",kategorie[[#This Row],[m/ž]],"::",kategorie[[#This Row],[věk]])</f>
        <v>2011::hlavní závod::M::33</v>
      </c>
      <c r="E572" s="34">
        <v>2011</v>
      </c>
      <c r="F572" s="37" t="s">
        <v>292</v>
      </c>
      <c r="G572" s="34" t="s">
        <v>278</v>
      </c>
      <c r="H572" s="34">
        <f>kategorie[[#This Row],[rok]]-kategorie[[#This Row],[věk]]</f>
        <v>1978</v>
      </c>
      <c r="I572" s="34">
        <v>33</v>
      </c>
      <c r="J572" s="46" t="s">
        <v>321</v>
      </c>
      <c r="K572" s="50">
        <v>15.4</v>
      </c>
      <c r="L572" s="241"/>
    </row>
    <row r="573" spans="4:12" ht="11.25" hidden="1" customHeight="1" x14ac:dyDescent="0.2">
      <c r="D573" s="45" t="str">
        <f>CONCATENATE(kategorie[[#This Row],[rok]],"::",kategorie[[#This Row],[závod]],"::",kategorie[[#This Row],[m/ž]],"::",kategorie[[#This Row],[věk]])</f>
        <v>2011::hlavní závod::M::34</v>
      </c>
      <c r="E573" s="34">
        <v>2011</v>
      </c>
      <c r="F573" s="37" t="s">
        <v>292</v>
      </c>
      <c r="G573" s="34" t="s">
        <v>278</v>
      </c>
      <c r="H573" s="34">
        <f>kategorie[[#This Row],[rok]]-kategorie[[#This Row],[věk]]</f>
        <v>1977</v>
      </c>
      <c r="I573" s="34">
        <v>34</v>
      </c>
      <c r="J573" s="46" t="s">
        <v>321</v>
      </c>
      <c r="K573" s="50">
        <v>15.4</v>
      </c>
      <c r="L573" s="241"/>
    </row>
    <row r="574" spans="4:12" ht="11.25" hidden="1" customHeight="1" x14ac:dyDescent="0.2">
      <c r="D574" s="45" t="str">
        <f>CONCATENATE(kategorie[[#This Row],[rok]],"::",kategorie[[#This Row],[závod]],"::",kategorie[[#This Row],[m/ž]],"::",kategorie[[#This Row],[věk]])</f>
        <v>2011::hlavní závod::M::35</v>
      </c>
      <c r="E574" s="34">
        <v>2011</v>
      </c>
      <c r="F574" s="37" t="s">
        <v>292</v>
      </c>
      <c r="G574" s="34" t="s">
        <v>278</v>
      </c>
      <c r="H574" s="34">
        <f>kategorie[[#This Row],[rok]]-kategorie[[#This Row],[věk]]</f>
        <v>1976</v>
      </c>
      <c r="I574" s="34">
        <v>35</v>
      </c>
      <c r="J574" s="46" t="s">
        <v>321</v>
      </c>
      <c r="K574" s="50">
        <v>15.4</v>
      </c>
      <c r="L574" s="241"/>
    </row>
    <row r="575" spans="4:12" ht="11.25" hidden="1" customHeight="1" x14ac:dyDescent="0.2">
      <c r="D575" s="45" t="str">
        <f>CONCATENATE(kategorie[[#This Row],[rok]],"::",kategorie[[#This Row],[závod]],"::",kategorie[[#This Row],[m/ž]],"::",kategorie[[#This Row],[věk]])</f>
        <v>2011::hlavní závod::M::36</v>
      </c>
      <c r="E575" s="34">
        <v>2011</v>
      </c>
      <c r="F575" s="37" t="s">
        <v>292</v>
      </c>
      <c r="G575" s="34" t="s">
        <v>278</v>
      </c>
      <c r="H575" s="34">
        <f>kategorie[[#This Row],[rok]]-kategorie[[#This Row],[věk]]</f>
        <v>1975</v>
      </c>
      <c r="I575" s="34">
        <v>36</v>
      </c>
      <c r="J575" s="46" t="s">
        <v>321</v>
      </c>
      <c r="K575" s="50">
        <v>15.4</v>
      </c>
      <c r="L575" s="241"/>
    </row>
    <row r="576" spans="4:12" ht="11.25" hidden="1" customHeight="1" x14ac:dyDescent="0.2">
      <c r="D576" s="45" t="str">
        <f>CONCATENATE(kategorie[[#This Row],[rok]],"::",kategorie[[#This Row],[závod]],"::",kategorie[[#This Row],[m/ž]],"::",kategorie[[#This Row],[věk]])</f>
        <v>2011::hlavní závod::M::37</v>
      </c>
      <c r="E576" s="34">
        <v>2011</v>
      </c>
      <c r="F576" s="37" t="s">
        <v>292</v>
      </c>
      <c r="G576" s="34" t="s">
        <v>278</v>
      </c>
      <c r="H576" s="34">
        <f>kategorie[[#This Row],[rok]]-kategorie[[#This Row],[věk]]</f>
        <v>1974</v>
      </c>
      <c r="I576" s="34">
        <v>37</v>
      </c>
      <c r="J576" s="46" t="s">
        <v>321</v>
      </c>
      <c r="K576" s="50">
        <v>15.4</v>
      </c>
      <c r="L576" s="241"/>
    </row>
    <row r="577" spans="4:12" ht="11.25" hidden="1" customHeight="1" x14ac:dyDescent="0.2">
      <c r="D577" s="45" t="str">
        <f>CONCATENATE(kategorie[[#This Row],[rok]],"::",kategorie[[#This Row],[závod]],"::",kategorie[[#This Row],[m/ž]],"::",kategorie[[#This Row],[věk]])</f>
        <v>2011::hlavní závod::M::38</v>
      </c>
      <c r="E577" s="34">
        <v>2011</v>
      </c>
      <c r="F577" s="37" t="s">
        <v>292</v>
      </c>
      <c r="G577" s="34" t="s">
        <v>278</v>
      </c>
      <c r="H577" s="34">
        <f>kategorie[[#This Row],[rok]]-kategorie[[#This Row],[věk]]</f>
        <v>1973</v>
      </c>
      <c r="I577" s="34">
        <v>38</v>
      </c>
      <c r="J577" s="46" t="s">
        <v>321</v>
      </c>
      <c r="K577" s="50">
        <v>15.4</v>
      </c>
      <c r="L577" s="241"/>
    </row>
    <row r="578" spans="4:12" ht="11.25" hidden="1" customHeight="1" x14ac:dyDescent="0.2">
      <c r="D578" s="45" t="str">
        <f>CONCATENATE(kategorie[[#This Row],[rok]],"::",kategorie[[#This Row],[závod]],"::",kategorie[[#This Row],[m/ž]],"::",kategorie[[#This Row],[věk]])</f>
        <v>2011::hlavní závod::M::39</v>
      </c>
      <c r="E578" s="34">
        <v>2011</v>
      </c>
      <c r="F578" s="37" t="s">
        <v>292</v>
      </c>
      <c r="G578" s="34" t="s">
        <v>278</v>
      </c>
      <c r="H578" s="34">
        <f>kategorie[[#This Row],[rok]]-kategorie[[#This Row],[věk]]</f>
        <v>1972</v>
      </c>
      <c r="I578" s="34">
        <v>39</v>
      </c>
      <c r="J578" s="46" t="s">
        <v>321</v>
      </c>
      <c r="K578" s="50">
        <v>15.4</v>
      </c>
      <c r="L578" s="241"/>
    </row>
    <row r="579" spans="4:12" ht="11.25" hidden="1" customHeight="1" x14ac:dyDescent="0.2">
      <c r="D579" s="45" t="str">
        <f>CONCATENATE(kategorie[[#This Row],[rok]],"::",kategorie[[#This Row],[závod]],"::",kategorie[[#This Row],[m/ž]],"::",kategorie[[#This Row],[věk]])</f>
        <v>2011::hlavní závod::M::40</v>
      </c>
      <c r="E579" s="34">
        <v>2011</v>
      </c>
      <c r="F579" s="37" t="s">
        <v>292</v>
      </c>
      <c r="G579" s="34" t="s">
        <v>278</v>
      </c>
      <c r="H579" s="34">
        <f>kategorie[[#This Row],[rok]]-kategorie[[#This Row],[věk]]</f>
        <v>1971</v>
      </c>
      <c r="I579" s="34">
        <v>40</v>
      </c>
      <c r="J579" s="46" t="s">
        <v>322</v>
      </c>
      <c r="K579" s="50">
        <v>15.4</v>
      </c>
      <c r="L579" s="241"/>
    </row>
    <row r="580" spans="4:12" ht="11.25" hidden="1" customHeight="1" x14ac:dyDescent="0.2">
      <c r="D580" s="45" t="str">
        <f>CONCATENATE(kategorie[[#This Row],[rok]],"::",kategorie[[#This Row],[závod]],"::",kategorie[[#This Row],[m/ž]],"::",kategorie[[#This Row],[věk]])</f>
        <v>2011::hlavní závod::M::41</v>
      </c>
      <c r="E580" s="34">
        <v>2011</v>
      </c>
      <c r="F580" s="37" t="s">
        <v>292</v>
      </c>
      <c r="G580" s="34" t="s">
        <v>278</v>
      </c>
      <c r="H580" s="34">
        <f>kategorie[[#This Row],[rok]]-kategorie[[#This Row],[věk]]</f>
        <v>1970</v>
      </c>
      <c r="I580" s="34">
        <v>41</v>
      </c>
      <c r="J580" s="46" t="s">
        <v>322</v>
      </c>
      <c r="K580" s="50">
        <v>15.4</v>
      </c>
      <c r="L580" s="241"/>
    </row>
    <row r="581" spans="4:12" ht="11.25" hidden="1" customHeight="1" x14ac:dyDescent="0.2">
      <c r="D581" s="45" t="str">
        <f>CONCATENATE(kategorie[[#This Row],[rok]],"::",kategorie[[#This Row],[závod]],"::",kategorie[[#This Row],[m/ž]],"::",kategorie[[#This Row],[věk]])</f>
        <v>2011::hlavní závod::M::42</v>
      </c>
      <c r="E581" s="34">
        <v>2011</v>
      </c>
      <c r="F581" s="37" t="s">
        <v>292</v>
      </c>
      <c r="G581" s="34" t="s">
        <v>278</v>
      </c>
      <c r="H581" s="34">
        <f>kategorie[[#This Row],[rok]]-kategorie[[#This Row],[věk]]</f>
        <v>1969</v>
      </c>
      <c r="I581" s="34">
        <v>42</v>
      </c>
      <c r="J581" s="46" t="s">
        <v>322</v>
      </c>
      <c r="K581" s="50">
        <v>15.4</v>
      </c>
      <c r="L581" s="241"/>
    </row>
    <row r="582" spans="4:12" ht="11.25" hidden="1" customHeight="1" x14ac:dyDescent="0.2">
      <c r="D582" s="45" t="str">
        <f>CONCATENATE(kategorie[[#This Row],[rok]],"::",kategorie[[#This Row],[závod]],"::",kategorie[[#This Row],[m/ž]],"::",kategorie[[#This Row],[věk]])</f>
        <v>2011::hlavní závod::M::43</v>
      </c>
      <c r="E582" s="34">
        <v>2011</v>
      </c>
      <c r="F582" s="37" t="s">
        <v>292</v>
      </c>
      <c r="G582" s="34" t="s">
        <v>278</v>
      </c>
      <c r="H582" s="34">
        <f>kategorie[[#This Row],[rok]]-kategorie[[#This Row],[věk]]</f>
        <v>1968</v>
      </c>
      <c r="I582" s="34">
        <v>43</v>
      </c>
      <c r="J582" s="46" t="s">
        <v>322</v>
      </c>
      <c r="K582" s="50">
        <v>15.4</v>
      </c>
      <c r="L582" s="241"/>
    </row>
    <row r="583" spans="4:12" ht="11.25" hidden="1" customHeight="1" x14ac:dyDescent="0.2">
      <c r="D583" s="45" t="str">
        <f>CONCATENATE(kategorie[[#This Row],[rok]],"::",kategorie[[#This Row],[závod]],"::",kategorie[[#This Row],[m/ž]],"::",kategorie[[#This Row],[věk]])</f>
        <v>2011::hlavní závod::M::44</v>
      </c>
      <c r="E583" s="34">
        <v>2011</v>
      </c>
      <c r="F583" s="37" t="s">
        <v>292</v>
      </c>
      <c r="G583" s="34" t="s">
        <v>278</v>
      </c>
      <c r="H583" s="34">
        <f>kategorie[[#This Row],[rok]]-kategorie[[#This Row],[věk]]</f>
        <v>1967</v>
      </c>
      <c r="I583" s="34">
        <v>44</v>
      </c>
      <c r="J583" s="46" t="s">
        <v>322</v>
      </c>
      <c r="K583" s="50">
        <v>15.4</v>
      </c>
      <c r="L583" s="241"/>
    </row>
    <row r="584" spans="4:12" ht="11.25" hidden="1" customHeight="1" x14ac:dyDescent="0.2">
      <c r="D584" s="45" t="str">
        <f>CONCATENATE(kategorie[[#This Row],[rok]],"::",kategorie[[#This Row],[závod]],"::",kategorie[[#This Row],[m/ž]],"::",kategorie[[#This Row],[věk]])</f>
        <v>2011::hlavní závod::M::45</v>
      </c>
      <c r="E584" s="34">
        <v>2011</v>
      </c>
      <c r="F584" s="37" t="s">
        <v>292</v>
      </c>
      <c r="G584" s="34" t="s">
        <v>278</v>
      </c>
      <c r="H584" s="34">
        <f>kategorie[[#This Row],[rok]]-kategorie[[#This Row],[věk]]</f>
        <v>1966</v>
      </c>
      <c r="I584" s="34">
        <v>45</v>
      </c>
      <c r="J584" s="46" t="s">
        <v>322</v>
      </c>
      <c r="K584" s="50">
        <v>15.4</v>
      </c>
      <c r="L584" s="241"/>
    </row>
    <row r="585" spans="4:12" ht="11.25" hidden="1" customHeight="1" x14ac:dyDescent="0.2">
      <c r="D585" s="45" t="str">
        <f>CONCATENATE(kategorie[[#This Row],[rok]],"::",kategorie[[#This Row],[závod]],"::",kategorie[[#This Row],[m/ž]],"::",kategorie[[#This Row],[věk]])</f>
        <v>2011::hlavní závod::M::46</v>
      </c>
      <c r="E585" s="34">
        <v>2011</v>
      </c>
      <c r="F585" s="37" t="s">
        <v>292</v>
      </c>
      <c r="G585" s="34" t="s">
        <v>278</v>
      </c>
      <c r="H585" s="34">
        <f>kategorie[[#This Row],[rok]]-kategorie[[#This Row],[věk]]</f>
        <v>1965</v>
      </c>
      <c r="I585" s="34">
        <v>46</v>
      </c>
      <c r="J585" s="46" t="s">
        <v>322</v>
      </c>
      <c r="K585" s="50">
        <v>15.4</v>
      </c>
      <c r="L585" s="241"/>
    </row>
    <row r="586" spans="4:12" ht="11.25" hidden="1" customHeight="1" x14ac:dyDescent="0.2">
      <c r="D586" s="45" t="str">
        <f>CONCATENATE(kategorie[[#This Row],[rok]],"::",kategorie[[#This Row],[závod]],"::",kategorie[[#This Row],[m/ž]],"::",kategorie[[#This Row],[věk]])</f>
        <v>2011::hlavní závod::M::47</v>
      </c>
      <c r="E586" s="34">
        <v>2011</v>
      </c>
      <c r="F586" s="37" t="s">
        <v>292</v>
      </c>
      <c r="G586" s="34" t="s">
        <v>278</v>
      </c>
      <c r="H586" s="34">
        <f>kategorie[[#This Row],[rok]]-kategorie[[#This Row],[věk]]</f>
        <v>1964</v>
      </c>
      <c r="I586" s="34">
        <v>47</v>
      </c>
      <c r="J586" s="46" t="s">
        <v>322</v>
      </c>
      <c r="K586" s="50">
        <v>15.4</v>
      </c>
      <c r="L586" s="241"/>
    </row>
    <row r="587" spans="4:12" ht="11.25" hidden="1" customHeight="1" x14ac:dyDescent="0.2">
      <c r="D587" s="45" t="str">
        <f>CONCATENATE(kategorie[[#This Row],[rok]],"::",kategorie[[#This Row],[závod]],"::",kategorie[[#This Row],[m/ž]],"::",kategorie[[#This Row],[věk]])</f>
        <v>2011::hlavní závod::M::48</v>
      </c>
      <c r="E587" s="34">
        <v>2011</v>
      </c>
      <c r="F587" s="37" t="s">
        <v>292</v>
      </c>
      <c r="G587" s="34" t="s">
        <v>278</v>
      </c>
      <c r="H587" s="34">
        <f>kategorie[[#This Row],[rok]]-kategorie[[#This Row],[věk]]</f>
        <v>1963</v>
      </c>
      <c r="I587" s="34">
        <v>48</v>
      </c>
      <c r="J587" s="46" t="s">
        <v>322</v>
      </c>
      <c r="K587" s="50">
        <v>15.4</v>
      </c>
      <c r="L587" s="241"/>
    </row>
    <row r="588" spans="4:12" ht="11.25" hidden="1" customHeight="1" x14ac:dyDescent="0.2">
      <c r="D588" s="45" t="str">
        <f>CONCATENATE(kategorie[[#This Row],[rok]],"::",kategorie[[#This Row],[závod]],"::",kategorie[[#This Row],[m/ž]],"::",kategorie[[#This Row],[věk]])</f>
        <v>2011::hlavní závod::M::49</v>
      </c>
      <c r="E588" s="34">
        <v>2011</v>
      </c>
      <c r="F588" s="37" t="s">
        <v>292</v>
      </c>
      <c r="G588" s="34" t="s">
        <v>278</v>
      </c>
      <c r="H588" s="34">
        <f>kategorie[[#This Row],[rok]]-kategorie[[#This Row],[věk]]</f>
        <v>1962</v>
      </c>
      <c r="I588" s="34">
        <v>49</v>
      </c>
      <c r="J588" s="46" t="s">
        <v>322</v>
      </c>
      <c r="K588" s="50">
        <v>15.4</v>
      </c>
      <c r="L588" s="241"/>
    </row>
    <row r="589" spans="4:12" ht="11.25" hidden="1" customHeight="1" x14ac:dyDescent="0.2">
      <c r="D589" s="45" t="str">
        <f>CONCATENATE(kategorie[[#This Row],[rok]],"::",kategorie[[#This Row],[závod]],"::",kategorie[[#This Row],[m/ž]],"::",kategorie[[#This Row],[věk]])</f>
        <v>2011::hlavní závod::M::50</v>
      </c>
      <c r="E589" s="34">
        <v>2011</v>
      </c>
      <c r="F589" s="37" t="s">
        <v>292</v>
      </c>
      <c r="G589" s="34" t="s">
        <v>278</v>
      </c>
      <c r="H589" s="34">
        <f>kategorie[[#This Row],[rok]]-kategorie[[#This Row],[věk]]</f>
        <v>1961</v>
      </c>
      <c r="I589" s="34">
        <v>50</v>
      </c>
      <c r="J589" s="46" t="s">
        <v>323</v>
      </c>
      <c r="K589" s="50">
        <v>15.4</v>
      </c>
      <c r="L589" s="241"/>
    </row>
    <row r="590" spans="4:12" ht="11.25" hidden="1" customHeight="1" x14ac:dyDescent="0.2">
      <c r="D590" s="45" t="str">
        <f>CONCATENATE(kategorie[[#This Row],[rok]],"::",kategorie[[#This Row],[závod]],"::",kategorie[[#This Row],[m/ž]],"::",kategorie[[#This Row],[věk]])</f>
        <v>2011::hlavní závod::M::51</v>
      </c>
      <c r="E590" s="34">
        <v>2011</v>
      </c>
      <c r="F590" s="37" t="s">
        <v>292</v>
      </c>
      <c r="G590" s="34" t="s">
        <v>278</v>
      </c>
      <c r="H590" s="34">
        <f>kategorie[[#This Row],[rok]]-kategorie[[#This Row],[věk]]</f>
        <v>1960</v>
      </c>
      <c r="I590" s="34">
        <v>51</v>
      </c>
      <c r="J590" s="46" t="s">
        <v>323</v>
      </c>
      <c r="K590" s="50">
        <v>15.4</v>
      </c>
      <c r="L590" s="241"/>
    </row>
    <row r="591" spans="4:12" ht="11.25" hidden="1" customHeight="1" x14ac:dyDescent="0.2">
      <c r="D591" s="45" t="str">
        <f>CONCATENATE(kategorie[[#This Row],[rok]],"::",kategorie[[#This Row],[závod]],"::",kategorie[[#This Row],[m/ž]],"::",kategorie[[#This Row],[věk]])</f>
        <v>2011::hlavní závod::M::52</v>
      </c>
      <c r="E591" s="34">
        <v>2011</v>
      </c>
      <c r="F591" s="37" t="s">
        <v>292</v>
      </c>
      <c r="G591" s="34" t="s">
        <v>278</v>
      </c>
      <c r="H591" s="34">
        <f>kategorie[[#This Row],[rok]]-kategorie[[#This Row],[věk]]</f>
        <v>1959</v>
      </c>
      <c r="I591" s="34">
        <v>52</v>
      </c>
      <c r="J591" s="46" t="s">
        <v>323</v>
      </c>
      <c r="K591" s="50">
        <v>15.4</v>
      </c>
      <c r="L591" s="241"/>
    </row>
    <row r="592" spans="4:12" ht="11.25" hidden="1" customHeight="1" x14ac:dyDescent="0.2">
      <c r="D592" s="45" t="str">
        <f>CONCATENATE(kategorie[[#This Row],[rok]],"::",kategorie[[#This Row],[závod]],"::",kategorie[[#This Row],[m/ž]],"::",kategorie[[#This Row],[věk]])</f>
        <v>2011::hlavní závod::M::53</v>
      </c>
      <c r="E592" s="34">
        <v>2011</v>
      </c>
      <c r="F592" s="37" t="s">
        <v>292</v>
      </c>
      <c r="G592" s="34" t="s">
        <v>278</v>
      </c>
      <c r="H592" s="34">
        <f>kategorie[[#This Row],[rok]]-kategorie[[#This Row],[věk]]</f>
        <v>1958</v>
      </c>
      <c r="I592" s="34">
        <v>53</v>
      </c>
      <c r="J592" s="46" t="s">
        <v>323</v>
      </c>
      <c r="K592" s="50">
        <v>15.4</v>
      </c>
      <c r="L592" s="241"/>
    </row>
    <row r="593" spans="4:12" ht="11.25" hidden="1" customHeight="1" x14ac:dyDescent="0.2">
      <c r="D593" s="45" t="str">
        <f>CONCATENATE(kategorie[[#This Row],[rok]],"::",kategorie[[#This Row],[závod]],"::",kategorie[[#This Row],[m/ž]],"::",kategorie[[#This Row],[věk]])</f>
        <v>2011::hlavní závod::M::54</v>
      </c>
      <c r="E593" s="34">
        <v>2011</v>
      </c>
      <c r="F593" s="37" t="s">
        <v>292</v>
      </c>
      <c r="G593" s="34" t="s">
        <v>278</v>
      </c>
      <c r="H593" s="34">
        <f>kategorie[[#This Row],[rok]]-kategorie[[#This Row],[věk]]</f>
        <v>1957</v>
      </c>
      <c r="I593" s="34">
        <v>54</v>
      </c>
      <c r="J593" s="46" t="s">
        <v>323</v>
      </c>
      <c r="K593" s="50">
        <v>15.4</v>
      </c>
      <c r="L593" s="241"/>
    </row>
    <row r="594" spans="4:12" ht="11.25" hidden="1" customHeight="1" x14ac:dyDescent="0.2">
      <c r="D594" s="45" t="str">
        <f>CONCATENATE(kategorie[[#This Row],[rok]],"::",kategorie[[#This Row],[závod]],"::",kategorie[[#This Row],[m/ž]],"::",kategorie[[#This Row],[věk]])</f>
        <v>2011::hlavní závod::M::55</v>
      </c>
      <c r="E594" s="34">
        <v>2011</v>
      </c>
      <c r="F594" s="37" t="s">
        <v>292</v>
      </c>
      <c r="G594" s="34" t="s">
        <v>278</v>
      </c>
      <c r="H594" s="34">
        <f>kategorie[[#This Row],[rok]]-kategorie[[#This Row],[věk]]</f>
        <v>1956</v>
      </c>
      <c r="I594" s="34">
        <v>55</v>
      </c>
      <c r="J594" s="46" t="s">
        <v>323</v>
      </c>
      <c r="K594" s="50">
        <v>15.4</v>
      </c>
      <c r="L594" s="241"/>
    </row>
    <row r="595" spans="4:12" ht="11.25" hidden="1" customHeight="1" x14ac:dyDescent="0.2">
      <c r="D595" s="45" t="str">
        <f>CONCATENATE(kategorie[[#This Row],[rok]],"::",kategorie[[#This Row],[závod]],"::",kategorie[[#This Row],[m/ž]],"::",kategorie[[#This Row],[věk]])</f>
        <v>2011::hlavní závod::M::56</v>
      </c>
      <c r="E595" s="34">
        <v>2011</v>
      </c>
      <c r="F595" s="37" t="s">
        <v>292</v>
      </c>
      <c r="G595" s="34" t="s">
        <v>278</v>
      </c>
      <c r="H595" s="34">
        <f>kategorie[[#This Row],[rok]]-kategorie[[#This Row],[věk]]</f>
        <v>1955</v>
      </c>
      <c r="I595" s="34">
        <v>56</v>
      </c>
      <c r="J595" s="46" t="s">
        <v>323</v>
      </c>
      <c r="K595" s="50">
        <v>15.4</v>
      </c>
      <c r="L595" s="241"/>
    </row>
    <row r="596" spans="4:12" ht="11.25" hidden="1" customHeight="1" x14ac:dyDescent="0.2">
      <c r="D596" s="45" t="str">
        <f>CONCATENATE(kategorie[[#This Row],[rok]],"::",kategorie[[#This Row],[závod]],"::",kategorie[[#This Row],[m/ž]],"::",kategorie[[#This Row],[věk]])</f>
        <v>2011::hlavní závod::M::57</v>
      </c>
      <c r="E596" s="34">
        <v>2011</v>
      </c>
      <c r="F596" s="37" t="s">
        <v>292</v>
      </c>
      <c r="G596" s="34" t="s">
        <v>278</v>
      </c>
      <c r="H596" s="34">
        <f>kategorie[[#This Row],[rok]]-kategorie[[#This Row],[věk]]</f>
        <v>1954</v>
      </c>
      <c r="I596" s="34">
        <v>57</v>
      </c>
      <c r="J596" s="46" t="s">
        <v>323</v>
      </c>
      <c r="K596" s="50">
        <v>15.4</v>
      </c>
      <c r="L596" s="241"/>
    </row>
    <row r="597" spans="4:12" ht="11.25" hidden="1" customHeight="1" x14ac:dyDescent="0.2">
      <c r="D597" s="45" t="str">
        <f>CONCATENATE(kategorie[[#This Row],[rok]],"::",kategorie[[#This Row],[závod]],"::",kategorie[[#This Row],[m/ž]],"::",kategorie[[#This Row],[věk]])</f>
        <v>2011::hlavní závod::M::58</v>
      </c>
      <c r="E597" s="34">
        <v>2011</v>
      </c>
      <c r="F597" s="37" t="s">
        <v>292</v>
      </c>
      <c r="G597" s="34" t="s">
        <v>278</v>
      </c>
      <c r="H597" s="34">
        <f>kategorie[[#This Row],[rok]]-kategorie[[#This Row],[věk]]</f>
        <v>1953</v>
      </c>
      <c r="I597" s="34">
        <v>58</v>
      </c>
      <c r="J597" s="46" t="s">
        <v>323</v>
      </c>
      <c r="K597" s="50">
        <v>15.4</v>
      </c>
      <c r="L597" s="241"/>
    </row>
    <row r="598" spans="4:12" ht="11.25" hidden="1" customHeight="1" x14ac:dyDescent="0.2">
      <c r="D598" s="45" t="str">
        <f>CONCATENATE(kategorie[[#This Row],[rok]],"::",kategorie[[#This Row],[závod]],"::",kategorie[[#This Row],[m/ž]],"::",kategorie[[#This Row],[věk]])</f>
        <v>2011::hlavní závod::M::59</v>
      </c>
      <c r="E598" s="34">
        <v>2011</v>
      </c>
      <c r="F598" s="37" t="s">
        <v>292</v>
      </c>
      <c r="G598" s="34" t="s">
        <v>278</v>
      </c>
      <c r="H598" s="34">
        <f>kategorie[[#This Row],[rok]]-kategorie[[#This Row],[věk]]</f>
        <v>1952</v>
      </c>
      <c r="I598" s="34">
        <v>59</v>
      </c>
      <c r="J598" s="46" t="s">
        <v>323</v>
      </c>
      <c r="K598" s="50">
        <v>15.4</v>
      </c>
      <c r="L598" s="241"/>
    </row>
    <row r="599" spans="4:12" ht="11.25" hidden="1" customHeight="1" x14ac:dyDescent="0.2">
      <c r="D599" s="45" t="str">
        <f>CONCATENATE(kategorie[[#This Row],[rok]],"::",kategorie[[#This Row],[závod]],"::",kategorie[[#This Row],[m/ž]],"::",kategorie[[#This Row],[věk]])</f>
        <v>2011::hlavní závod::M::60</v>
      </c>
      <c r="E599" s="34">
        <v>2011</v>
      </c>
      <c r="F599" s="37" t="s">
        <v>292</v>
      </c>
      <c r="G599" s="34" t="s">
        <v>278</v>
      </c>
      <c r="H599" s="34">
        <f>kategorie[[#This Row],[rok]]-kategorie[[#This Row],[věk]]</f>
        <v>1951</v>
      </c>
      <c r="I599" s="34">
        <v>60</v>
      </c>
      <c r="J599" s="46" t="s">
        <v>324</v>
      </c>
      <c r="K599" s="50">
        <v>15.4</v>
      </c>
      <c r="L599" s="241"/>
    </row>
    <row r="600" spans="4:12" ht="11.25" hidden="1" customHeight="1" x14ac:dyDescent="0.2">
      <c r="D600" s="45" t="str">
        <f>CONCATENATE(kategorie[[#This Row],[rok]],"::",kategorie[[#This Row],[závod]],"::",kategorie[[#This Row],[m/ž]],"::",kategorie[[#This Row],[věk]])</f>
        <v>2011::hlavní závod::M::61</v>
      </c>
      <c r="E600" s="34">
        <v>2011</v>
      </c>
      <c r="F600" s="37" t="s">
        <v>292</v>
      </c>
      <c r="G600" s="34" t="s">
        <v>278</v>
      </c>
      <c r="H600" s="34">
        <f>kategorie[[#This Row],[rok]]-kategorie[[#This Row],[věk]]</f>
        <v>1950</v>
      </c>
      <c r="I600" s="34">
        <v>61</v>
      </c>
      <c r="J600" s="46" t="s">
        <v>324</v>
      </c>
      <c r="K600" s="50">
        <v>15.4</v>
      </c>
      <c r="L600" s="241"/>
    </row>
    <row r="601" spans="4:12" ht="11.25" hidden="1" customHeight="1" x14ac:dyDescent="0.2">
      <c r="D601" s="45" t="str">
        <f>CONCATENATE(kategorie[[#This Row],[rok]],"::",kategorie[[#This Row],[závod]],"::",kategorie[[#This Row],[m/ž]],"::",kategorie[[#This Row],[věk]])</f>
        <v>2011::hlavní závod::M::62</v>
      </c>
      <c r="E601" s="34">
        <v>2011</v>
      </c>
      <c r="F601" s="37" t="s">
        <v>292</v>
      </c>
      <c r="G601" s="34" t="s">
        <v>278</v>
      </c>
      <c r="H601" s="34">
        <f>kategorie[[#This Row],[rok]]-kategorie[[#This Row],[věk]]</f>
        <v>1949</v>
      </c>
      <c r="I601" s="34">
        <v>62</v>
      </c>
      <c r="J601" s="46" t="s">
        <v>324</v>
      </c>
      <c r="K601" s="50">
        <v>15.4</v>
      </c>
      <c r="L601" s="241"/>
    </row>
    <row r="602" spans="4:12" ht="11.25" hidden="1" customHeight="1" x14ac:dyDescent="0.2">
      <c r="D602" s="45" t="str">
        <f>CONCATENATE(kategorie[[#This Row],[rok]],"::",kategorie[[#This Row],[závod]],"::",kategorie[[#This Row],[m/ž]],"::",kategorie[[#This Row],[věk]])</f>
        <v>2011::hlavní závod::M::63</v>
      </c>
      <c r="E602" s="34">
        <v>2011</v>
      </c>
      <c r="F602" s="37" t="s">
        <v>292</v>
      </c>
      <c r="G602" s="34" t="s">
        <v>278</v>
      </c>
      <c r="H602" s="34">
        <f>kategorie[[#This Row],[rok]]-kategorie[[#This Row],[věk]]</f>
        <v>1948</v>
      </c>
      <c r="I602" s="34">
        <v>63</v>
      </c>
      <c r="J602" s="46" t="s">
        <v>324</v>
      </c>
      <c r="K602" s="50">
        <v>15.4</v>
      </c>
      <c r="L602" s="241"/>
    </row>
    <row r="603" spans="4:12" ht="11.25" hidden="1" customHeight="1" x14ac:dyDescent="0.2">
      <c r="D603" s="45" t="str">
        <f>CONCATENATE(kategorie[[#This Row],[rok]],"::",kategorie[[#This Row],[závod]],"::",kategorie[[#This Row],[m/ž]],"::",kategorie[[#This Row],[věk]])</f>
        <v>2011::hlavní závod::M::64</v>
      </c>
      <c r="E603" s="34">
        <v>2011</v>
      </c>
      <c r="F603" s="37" t="s">
        <v>292</v>
      </c>
      <c r="G603" s="34" t="s">
        <v>278</v>
      </c>
      <c r="H603" s="34">
        <f>kategorie[[#This Row],[rok]]-kategorie[[#This Row],[věk]]</f>
        <v>1947</v>
      </c>
      <c r="I603" s="34">
        <v>64</v>
      </c>
      <c r="J603" s="46" t="s">
        <v>324</v>
      </c>
      <c r="K603" s="50">
        <v>15.4</v>
      </c>
      <c r="L603" s="241"/>
    </row>
    <row r="604" spans="4:12" ht="11.25" hidden="1" customHeight="1" x14ac:dyDescent="0.2">
      <c r="D604" s="45" t="str">
        <f>CONCATENATE(kategorie[[#This Row],[rok]],"::",kategorie[[#This Row],[závod]],"::",kategorie[[#This Row],[m/ž]],"::",kategorie[[#This Row],[věk]])</f>
        <v>2011::hlavní závod::M::65</v>
      </c>
      <c r="E604" s="34">
        <v>2011</v>
      </c>
      <c r="F604" s="37" t="s">
        <v>292</v>
      </c>
      <c r="G604" s="34" t="s">
        <v>278</v>
      </c>
      <c r="H604" s="34">
        <f>kategorie[[#This Row],[rok]]-kategorie[[#This Row],[věk]]</f>
        <v>1946</v>
      </c>
      <c r="I604" s="34">
        <v>65</v>
      </c>
      <c r="J604" s="46" t="s">
        <v>324</v>
      </c>
      <c r="K604" s="50">
        <v>15.4</v>
      </c>
      <c r="L604" s="241"/>
    </row>
    <row r="605" spans="4:12" ht="11.25" hidden="1" customHeight="1" x14ac:dyDescent="0.2">
      <c r="D605" s="45" t="str">
        <f>CONCATENATE(kategorie[[#This Row],[rok]],"::",kategorie[[#This Row],[závod]],"::",kategorie[[#This Row],[m/ž]],"::",kategorie[[#This Row],[věk]])</f>
        <v>2011::hlavní závod::M::66</v>
      </c>
      <c r="E605" s="34">
        <v>2011</v>
      </c>
      <c r="F605" s="37" t="s">
        <v>292</v>
      </c>
      <c r="G605" s="34" t="s">
        <v>278</v>
      </c>
      <c r="H605" s="34">
        <f>kategorie[[#This Row],[rok]]-kategorie[[#This Row],[věk]]</f>
        <v>1945</v>
      </c>
      <c r="I605" s="34">
        <v>66</v>
      </c>
      <c r="J605" s="46" t="s">
        <v>324</v>
      </c>
      <c r="K605" s="50">
        <v>15.4</v>
      </c>
      <c r="L605" s="241"/>
    </row>
    <row r="606" spans="4:12" ht="11.25" hidden="1" customHeight="1" x14ac:dyDescent="0.2">
      <c r="D606" s="45" t="str">
        <f>CONCATENATE(kategorie[[#This Row],[rok]],"::",kategorie[[#This Row],[závod]],"::",kategorie[[#This Row],[m/ž]],"::",kategorie[[#This Row],[věk]])</f>
        <v>2011::hlavní závod::M::67</v>
      </c>
      <c r="E606" s="34">
        <v>2011</v>
      </c>
      <c r="F606" s="37" t="s">
        <v>292</v>
      </c>
      <c r="G606" s="34" t="s">
        <v>278</v>
      </c>
      <c r="H606" s="34">
        <f>kategorie[[#This Row],[rok]]-kategorie[[#This Row],[věk]]</f>
        <v>1944</v>
      </c>
      <c r="I606" s="34">
        <v>67</v>
      </c>
      <c r="J606" s="46" t="s">
        <v>324</v>
      </c>
      <c r="K606" s="50">
        <v>15.4</v>
      </c>
      <c r="L606" s="241"/>
    </row>
    <row r="607" spans="4:12" ht="11.25" hidden="1" customHeight="1" x14ac:dyDescent="0.2">
      <c r="D607" s="45" t="str">
        <f>CONCATENATE(kategorie[[#This Row],[rok]],"::",kategorie[[#This Row],[závod]],"::",kategorie[[#This Row],[m/ž]],"::",kategorie[[#This Row],[věk]])</f>
        <v>2011::hlavní závod::M::68</v>
      </c>
      <c r="E607" s="34">
        <v>2011</v>
      </c>
      <c r="F607" s="37" t="s">
        <v>292</v>
      </c>
      <c r="G607" s="34" t="s">
        <v>278</v>
      </c>
      <c r="H607" s="34">
        <f>kategorie[[#This Row],[rok]]-kategorie[[#This Row],[věk]]</f>
        <v>1943</v>
      </c>
      <c r="I607" s="34">
        <v>68</v>
      </c>
      <c r="J607" s="46" t="s">
        <v>324</v>
      </c>
      <c r="K607" s="50">
        <v>15.4</v>
      </c>
      <c r="L607" s="241"/>
    </row>
    <row r="608" spans="4:12" ht="11.25" hidden="1" customHeight="1" x14ac:dyDescent="0.2">
      <c r="D608" s="45" t="str">
        <f>CONCATENATE(kategorie[[#This Row],[rok]],"::",kategorie[[#This Row],[závod]],"::",kategorie[[#This Row],[m/ž]],"::",kategorie[[#This Row],[věk]])</f>
        <v>2011::hlavní závod::M::69</v>
      </c>
      <c r="E608" s="34">
        <v>2011</v>
      </c>
      <c r="F608" s="37" t="s">
        <v>292</v>
      </c>
      <c r="G608" s="34" t="s">
        <v>278</v>
      </c>
      <c r="H608" s="34">
        <f>kategorie[[#This Row],[rok]]-kategorie[[#This Row],[věk]]</f>
        <v>1942</v>
      </c>
      <c r="I608" s="34">
        <v>69</v>
      </c>
      <c r="J608" s="46" t="s">
        <v>324</v>
      </c>
      <c r="K608" s="50">
        <v>15.4</v>
      </c>
      <c r="L608" s="241"/>
    </row>
    <row r="609" spans="4:12" ht="11.25" hidden="1" customHeight="1" x14ac:dyDescent="0.2">
      <c r="D609" s="45" t="str">
        <f>CONCATENATE(kategorie[[#This Row],[rok]],"::",kategorie[[#This Row],[závod]],"::",kategorie[[#This Row],[m/ž]],"::",kategorie[[#This Row],[věk]])</f>
        <v>2011::hlavní závod::M::70</v>
      </c>
      <c r="E609" s="34">
        <v>2011</v>
      </c>
      <c r="F609" s="37" t="s">
        <v>292</v>
      </c>
      <c r="G609" s="34" t="s">
        <v>278</v>
      </c>
      <c r="H609" s="34">
        <f>kategorie[[#This Row],[rok]]-kategorie[[#This Row],[věk]]</f>
        <v>1941</v>
      </c>
      <c r="I609" s="34">
        <v>70</v>
      </c>
      <c r="J609" s="46" t="s">
        <v>325</v>
      </c>
      <c r="K609" s="50">
        <v>15.4</v>
      </c>
      <c r="L609" s="241"/>
    </row>
    <row r="610" spans="4:12" ht="11.25" hidden="1" customHeight="1" x14ac:dyDescent="0.2">
      <c r="D610" s="45" t="str">
        <f>CONCATENATE(kategorie[[#This Row],[rok]],"::",kategorie[[#This Row],[závod]],"::",kategorie[[#This Row],[m/ž]],"::",kategorie[[#This Row],[věk]])</f>
        <v>2011::hlavní závod::M::71</v>
      </c>
      <c r="E610" s="34">
        <v>2011</v>
      </c>
      <c r="F610" s="37" t="s">
        <v>292</v>
      </c>
      <c r="G610" s="34" t="s">
        <v>278</v>
      </c>
      <c r="H610" s="34">
        <f>kategorie[[#This Row],[rok]]-kategorie[[#This Row],[věk]]</f>
        <v>1940</v>
      </c>
      <c r="I610" s="34">
        <v>71</v>
      </c>
      <c r="J610" s="46" t="s">
        <v>325</v>
      </c>
      <c r="K610" s="50">
        <v>15.4</v>
      </c>
      <c r="L610" s="241"/>
    </row>
    <row r="611" spans="4:12" ht="11.25" hidden="1" customHeight="1" x14ac:dyDescent="0.2">
      <c r="D611" s="45" t="str">
        <f>CONCATENATE(kategorie[[#This Row],[rok]],"::",kategorie[[#This Row],[závod]],"::",kategorie[[#This Row],[m/ž]],"::",kategorie[[#This Row],[věk]])</f>
        <v>2011::hlavní závod::M::72</v>
      </c>
      <c r="E611" s="34">
        <v>2011</v>
      </c>
      <c r="F611" s="37" t="s">
        <v>292</v>
      </c>
      <c r="G611" s="34" t="s">
        <v>278</v>
      </c>
      <c r="H611" s="34">
        <f>kategorie[[#This Row],[rok]]-kategorie[[#This Row],[věk]]</f>
        <v>1939</v>
      </c>
      <c r="I611" s="34">
        <v>72</v>
      </c>
      <c r="J611" s="46" t="s">
        <v>325</v>
      </c>
      <c r="K611" s="50">
        <v>15.4</v>
      </c>
      <c r="L611" s="241"/>
    </row>
    <row r="612" spans="4:12" ht="11.25" hidden="1" customHeight="1" x14ac:dyDescent="0.2">
      <c r="D612" s="45" t="str">
        <f>CONCATENATE(kategorie[[#This Row],[rok]],"::",kategorie[[#This Row],[závod]],"::",kategorie[[#This Row],[m/ž]],"::",kategorie[[#This Row],[věk]])</f>
        <v>2011::hlavní závod::M::73</v>
      </c>
      <c r="E612" s="34">
        <v>2011</v>
      </c>
      <c r="F612" s="37" t="s">
        <v>292</v>
      </c>
      <c r="G612" s="34" t="s">
        <v>278</v>
      </c>
      <c r="H612" s="34">
        <f>kategorie[[#This Row],[rok]]-kategorie[[#This Row],[věk]]</f>
        <v>1938</v>
      </c>
      <c r="I612" s="34">
        <v>73</v>
      </c>
      <c r="J612" s="46" t="s">
        <v>325</v>
      </c>
      <c r="K612" s="50">
        <v>15.4</v>
      </c>
      <c r="L612" s="241"/>
    </row>
    <row r="613" spans="4:12" ht="11.25" hidden="1" customHeight="1" x14ac:dyDescent="0.2">
      <c r="D613" s="45" t="str">
        <f>CONCATENATE(kategorie[[#This Row],[rok]],"::",kategorie[[#This Row],[závod]],"::",kategorie[[#This Row],[m/ž]],"::",kategorie[[#This Row],[věk]])</f>
        <v>2011::hlavní závod::M::74</v>
      </c>
      <c r="E613" s="34">
        <v>2011</v>
      </c>
      <c r="F613" s="37" t="s">
        <v>292</v>
      </c>
      <c r="G613" s="34" t="s">
        <v>278</v>
      </c>
      <c r="H613" s="34">
        <f>kategorie[[#This Row],[rok]]-kategorie[[#This Row],[věk]]</f>
        <v>1937</v>
      </c>
      <c r="I613" s="34">
        <v>74</v>
      </c>
      <c r="J613" s="46" t="s">
        <v>325</v>
      </c>
      <c r="K613" s="50">
        <v>15.4</v>
      </c>
      <c r="L613" s="241"/>
    </row>
    <row r="614" spans="4:12" ht="11.25" hidden="1" customHeight="1" x14ac:dyDescent="0.2">
      <c r="D614" s="45" t="str">
        <f>CONCATENATE(kategorie[[#This Row],[rok]],"::",kategorie[[#This Row],[závod]],"::",kategorie[[#This Row],[m/ž]],"::",kategorie[[#This Row],[věk]])</f>
        <v>2011::hlavní závod::M::75</v>
      </c>
      <c r="E614" s="34">
        <v>2011</v>
      </c>
      <c r="F614" s="37" t="s">
        <v>292</v>
      </c>
      <c r="G614" s="34" t="s">
        <v>278</v>
      </c>
      <c r="H614" s="34">
        <f>kategorie[[#This Row],[rok]]-kategorie[[#This Row],[věk]]</f>
        <v>1936</v>
      </c>
      <c r="I614" s="34">
        <v>75</v>
      </c>
      <c r="J614" s="46" t="s">
        <v>325</v>
      </c>
      <c r="K614" s="50">
        <v>15.4</v>
      </c>
      <c r="L614" s="241"/>
    </row>
    <row r="615" spans="4:12" ht="11.25" hidden="1" customHeight="1" x14ac:dyDescent="0.2">
      <c r="D615" s="45" t="str">
        <f>CONCATENATE(kategorie[[#This Row],[rok]],"::",kategorie[[#This Row],[závod]],"::",kategorie[[#This Row],[m/ž]],"::",kategorie[[#This Row],[věk]])</f>
        <v>2011::hlavní závod::M::76</v>
      </c>
      <c r="E615" s="34">
        <v>2011</v>
      </c>
      <c r="F615" s="37" t="s">
        <v>292</v>
      </c>
      <c r="G615" s="34" t="s">
        <v>278</v>
      </c>
      <c r="H615" s="34">
        <f>kategorie[[#This Row],[rok]]-kategorie[[#This Row],[věk]]</f>
        <v>1935</v>
      </c>
      <c r="I615" s="34">
        <v>76</v>
      </c>
      <c r="J615" s="46" t="s">
        <v>325</v>
      </c>
      <c r="K615" s="50">
        <v>15.4</v>
      </c>
      <c r="L615" s="241"/>
    </row>
    <row r="616" spans="4:12" ht="11.25" hidden="1" customHeight="1" x14ac:dyDescent="0.2">
      <c r="D616" s="45" t="str">
        <f>CONCATENATE(kategorie[[#This Row],[rok]],"::",kategorie[[#This Row],[závod]],"::",kategorie[[#This Row],[m/ž]],"::",kategorie[[#This Row],[věk]])</f>
        <v>2011::hlavní závod::M::77</v>
      </c>
      <c r="E616" s="34">
        <v>2011</v>
      </c>
      <c r="F616" s="37" t="s">
        <v>292</v>
      </c>
      <c r="G616" s="34" t="s">
        <v>278</v>
      </c>
      <c r="H616" s="34">
        <f>kategorie[[#This Row],[rok]]-kategorie[[#This Row],[věk]]</f>
        <v>1934</v>
      </c>
      <c r="I616" s="34">
        <v>77</v>
      </c>
      <c r="J616" s="46" t="s">
        <v>325</v>
      </c>
      <c r="K616" s="50">
        <v>15.4</v>
      </c>
      <c r="L616" s="241"/>
    </row>
    <row r="617" spans="4:12" ht="11.25" hidden="1" customHeight="1" x14ac:dyDescent="0.2">
      <c r="D617" s="45" t="str">
        <f>CONCATENATE(kategorie[[#This Row],[rok]],"::",kategorie[[#This Row],[závod]],"::",kategorie[[#This Row],[m/ž]],"::",kategorie[[#This Row],[věk]])</f>
        <v>2011::hlavní závod::M::78</v>
      </c>
      <c r="E617" s="34">
        <v>2011</v>
      </c>
      <c r="F617" s="37" t="s">
        <v>292</v>
      </c>
      <c r="G617" s="34" t="s">
        <v>278</v>
      </c>
      <c r="H617" s="34">
        <f>kategorie[[#This Row],[rok]]-kategorie[[#This Row],[věk]]</f>
        <v>1933</v>
      </c>
      <c r="I617" s="34">
        <v>78</v>
      </c>
      <c r="J617" s="46" t="s">
        <v>325</v>
      </c>
      <c r="K617" s="50">
        <v>15.4</v>
      </c>
      <c r="L617" s="241"/>
    </row>
    <row r="618" spans="4:12" ht="11.25" hidden="1" customHeight="1" x14ac:dyDescent="0.2">
      <c r="D618" s="45" t="str">
        <f>CONCATENATE(kategorie[[#This Row],[rok]],"::",kategorie[[#This Row],[závod]],"::",kategorie[[#This Row],[m/ž]],"::",kategorie[[#This Row],[věk]])</f>
        <v>2011::hlavní závod::M::79</v>
      </c>
      <c r="E618" s="34">
        <v>2011</v>
      </c>
      <c r="F618" s="37" t="s">
        <v>292</v>
      </c>
      <c r="G618" s="34" t="s">
        <v>278</v>
      </c>
      <c r="H618" s="34">
        <f>kategorie[[#This Row],[rok]]-kategorie[[#This Row],[věk]]</f>
        <v>1932</v>
      </c>
      <c r="I618" s="34">
        <v>79</v>
      </c>
      <c r="J618" s="46" t="s">
        <v>325</v>
      </c>
      <c r="K618" s="50">
        <v>15.4</v>
      </c>
      <c r="L618" s="241"/>
    </row>
    <row r="619" spans="4:12" ht="11.25" hidden="1" customHeight="1" x14ac:dyDescent="0.2">
      <c r="D619" s="45" t="str">
        <f>CONCATENATE(kategorie[[#This Row],[rok]],"::",kategorie[[#This Row],[závod]],"::",kategorie[[#This Row],[m/ž]],"::",kategorie[[#This Row],[věk]])</f>
        <v>2011::hlavní závod::M::80</v>
      </c>
      <c r="E619" s="34">
        <v>2011</v>
      </c>
      <c r="F619" s="37" t="s">
        <v>292</v>
      </c>
      <c r="G619" s="34" t="s">
        <v>278</v>
      </c>
      <c r="H619" s="34">
        <f>kategorie[[#This Row],[rok]]-kategorie[[#This Row],[věk]]</f>
        <v>1931</v>
      </c>
      <c r="I619" s="34">
        <v>80</v>
      </c>
      <c r="J619" s="46" t="s">
        <v>325</v>
      </c>
      <c r="K619" s="50">
        <v>15.4</v>
      </c>
      <c r="L619" s="241"/>
    </row>
    <row r="620" spans="4:12" ht="11.25" hidden="1" customHeight="1" x14ac:dyDescent="0.2">
      <c r="D620" s="45" t="str">
        <f>CONCATENATE(kategorie[[#This Row],[rok]],"::",kategorie[[#This Row],[závod]],"::",kategorie[[#This Row],[m/ž]],"::",kategorie[[#This Row],[věk]])</f>
        <v>2011::hlavní závod::Z::15</v>
      </c>
      <c r="E620" s="34">
        <v>2011</v>
      </c>
      <c r="F620" s="37" t="s">
        <v>292</v>
      </c>
      <c r="G620" s="34" t="s">
        <v>438</v>
      </c>
      <c r="H620" s="34">
        <f>kategorie[[#This Row],[rok]]-kategorie[[#This Row],[věk]]</f>
        <v>1996</v>
      </c>
      <c r="I620" s="34">
        <v>15</v>
      </c>
      <c r="J620" s="46" t="s">
        <v>761</v>
      </c>
      <c r="K620" s="50">
        <v>15.4</v>
      </c>
      <c r="L620" s="241"/>
    </row>
    <row r="621" spans="4:12" ht="11.25" hidden="1" customHeight="1" x14ac:dyDescent="0.2">
      <c r="D621" s="45" t="str">
        <f>CONCATENATE(kategorie[[#This Row],[rok]],"::",kategorie[[#This Row],[závod]],"::",kategorie[[#This Row],[m/ž]],"::",kategorie[[#This Row],[věk]])</f>
        <v>2011::hlavní závod::Z::16</v>
      </c>
      <c r="E621" s="34">
        <v>2011</v>
      </c>
      <c r="F621" s="37" t="s">
        <v>292</v>
      </c>
      <c r="G621" s="34" t="s">
        <v>438</v>
      </c>
      <c r="H621" s="34">
        <f>kategorie[[#This Row],[rok]]-kategorie[[#This Row],[věk]]</f>
        <v>1995</v>
      </c>
      <c r="I621" s="34">
        <v>16</v>
      </c>
      <c r="J621" s="46" t="s">
        <v>761</v>
      </c>
      <c r="K621" s="50">
        <v>15.4</v>
      </c>
      <c r="L621" s="241"/>
    </row>
    <row r="622" spans="4:12" ht="11.25" hidden="1" customHeight="1" x14ac:dyDescent="0.2">
      <c r="D622" s="45" t="str">
        <f>CONCATENATE(kategorie[[#This Row],[rok]],"::",kategorie[[#This Row],[závod]],"::",kategorie[[#This Row],[m/ž]],"::",kategorie[[#This Row],[věk]])</f>
        <v>2011::hlavní závod::Z::17</v>
      </c>
      <c r="E622" s="34">
        <v>2011</v>
      </c>
      <c r="F622" s="37" t="s">
        <v>292</v>
      </c>
      <c r="G622" s="34" t="s">
        <v>438</v>
      </c>
      <c r="H622" s="34">
        <f>kategorie[[#This Row],[rok]]-kategorie[[#This Row],[věk]]</f>
        <v>1994</v>
      </c>
      <c r="I622" s="34">
        <v>17</v>
      </c>
      <c r="J622" s="46" t="s">
        <v>761</v>
      </c>
      <c r="K622" s="50">
        <v>15.4</v>
      </c>
      <c r="L622" s="241"/>
    </row>
    <row r="623" spans="4:12" ht="11.25" hidden="1" customHeight="1" x14ac:dyDescent="0.2">
      <c r="D623" s="45" t="str">
        <f>CONCATENATE(kategorie[[#This Row],[rok]],"::",kategorie[[#This Row],[závod]],"::",kategorie[[#This Row],[m/ž]],"::",kategorie[[#This Row],[věk]])</f>
        <v>2011::hlavní závod::Z::18</v>
      </c>
      <c r="E623" s="34">
        <v>2011</v>
      </c>
      <c r="F623" s="37" t="s">
        <v>292</v>
      </c>
      <c r="G623" s="34" t="s">
        <v>438</v>
      </c>
      <c r="H623" s="34">
        <f>kategorie[[#This Row],[rok]]-kategorie[[#This Row],[věk]]</f>
        <v>1993</v>
      </c>
      <c r="I623" s="34">
        <v>18</v>
      </c>
      <c r="J623" s="46" t="s">
        <v>761</v>
      </c>
      <c r="K623" s="50">
        <v>15.4</v>
      </c>
      <c r="L623" s="241"/>
    </row>
    <row r="624" spans="4:12" ht="11.25" hidden="1" customHeight="1" x14ac:dyDescent="0.2">
      <c r="D624" s="45" t="str">
        <f>CONCATENATE(kategorie[[#This Row],[rok]],"::",kategorie[[#This Row],[závod]],"::",kategorie[[#This Row],[m/ž]],"::",kategorie[[#This Row],[věk]])</f>
        <v>2011::hlavní závod::Z::19</v>
      </c>
      <c r="E624" s="34">
        <v>2011</v>
      </c>
      <c r="F624" s="37" t="s">
        <v>292</v>
      </c>
      <c r="G624" s="34" t="s">
        <v>438</v>
      </c>
      <c r="H624" s="34">
        <f>kategorie[[#This Row],[rok]]-kategorie[[#This Row],[věk]]</f>
        <v>1992</v>
      </c>
      <c r="I624" s="34">
        <v>19</v>
      </c>
      <c r="J624" s="46" t="s">
        <v>321</v>
      </c>
      <c r="K624" s="50">
        <v>15.4</v>
      </c>
      <c r="L624" s="241"/>
    </row>
    <row r="625" spans="4:12" ht="11.25" hidden="1" customHeight="1" x14ac:dyDescent="0.2">
      <c r="D625" s="45" t="str">
        <f>CONCATENATE(kategorie[[#This Row],[rok]],"::",kategorie[[#This Row],[závod]],"::",kategorie[[#This Row],[m/ž]],"::",kategorie[[#This Row],[věk]])</f>
        <v>2011::hlavní závod::Z::20</v>
      </c>
      <c r="E625" s="34">
        <v>2011</v>
      </c>
      <c r="F625" s="37" t="s">
        <v>292</v>
      </c>
      <c r="G625" s="34" t="s">
        <v>438</v>
      </c>
      <c r="H625" s="34">
        <f>kategorie[[#This Row],[rok]]-kategorie[[#This Row],[věk]]</f>
        <v>1991</v>
      </c>
      <c r="I625" s="34">
        <v>20</v>
      </c>
      <c r="J625" s="46" t="s">
        <v>321</v>
      </c>
      <c r="K625" s="50">
        <v>15.4</v>
      </c>
      <c r="L625" s="241"/>
    </row>
    <row r="626" spans="4:12" ht="11.25" hidden="1" customHeight="1" x14ac:dyDescent="0.2">
      <c r="D626" s="45" t="str">
        <f>CONCATENATE(kategorie[[#This Row],[rok]],"::",kategorie[[#This Row],[závod]],"::",kategorie[[#This Row],[m/ž]],"::",kategorie[[#This Row],[věk]])</f>
        <v>2011::hlavní závod::Z::21</v>
      </c>
      <c r="E626" s="34">
        <v>2011</v>
      </c>
      <c r="F626" s="37" t="s">
        <v>292</v>
      </c>
      <c r="G626" s="34" t="s">
        <v>438</v>
      </c>
      <c r="H626" s="34">
        <f>kategorie[[#This Row],[rok]]-kategorie[[#This Row],[věk]]</f>
        <v>1990</v>
      </c>
      <c r="I626" s="34">
        <v>21</v>
      </c>
      <c r="J626" s="46" t="s">
        <v>321</v>
      </c>
      <c r="K626" s="50">
        <v>15.4</v>
      </c>
      <c r="L626" s="241"/>
    </row>
    <row r="627" spans="4:12" ht="11.25" hidden="1" customHeight="1" x14ac:dyDescent="0.2">
      <c r="D627" s="45" t="str">
        <f>CONCATENATE(kategorie[[#This Row],[rok]],"::",kategorie[[#This Row],[závod]],"::",kategorie[[#This Row],[m/ž]],"::",kategorie[[#This Row],[věk]])</f>
        <v>2011::hlavní závod::Z::22</v>
      </c>
      <c r="E627" s="34">
        <v>2011</v>
      </c>
      <c r="F627" s="37" t="s">
        <v>292</v>
      </c>
      <c r="G627" s="34" t="s">
        <v>438</v>
      </c>
      <c r="H627" s="34">
        <f>kategorie[[#This Row],[rok]]-kategorie[[#This Row],[věk]]</f>
        <v>1989</v>
      </c>
      <c r="I627" s="34">
        <v>22</v>
      </c>
      <c r="J627" s="46" t="s">
        <v>321</v>
      </c>
      <c r="K627" s="50">
        <v>15.4</v>
      </c>
      <c r="L627" s="241"/>
    </row>
    <row r="628" spans="4:12" ht="11.25" hidden="1" customHeight="1" x14ac:dyDescent="0.2">
      <c r="D628" s="45" t="str">
        <f>CONCATENATE(kategorie[[#This Row],[rok]],"::",kategorie[[#This Row],[závod]],"::",kategorie[[#This Row],[m/ž]],"::",kategorie[[#This Row],[věk]])</f>
        <v>2011::hlavní závod::Z::23</v>
      </c>
      <c r="E628" s="34">
        <v>2011</v>
      </c>
      <c r="F628" s="37" t="s">
        <v>292</v>
      </c>
      <c r="G628" s="34" t="s">
        <v>438</v>
      </c>
      <c r="H628" s="34">
        <f>kategorie[[#This Row],[rok]]-kategorie[[#This Row],[věk]]</f>
        <v>1988</v>
      </c>
      <c r="I628" s="34">
        <v>23</v>
      </c>
      <c r="J628" s="46" t="s">
        <v>321</v>
      </c>
      <c r="K628" s="50">
        <v>15.4</v>
      </c>
      <c r="L628" s="241"/>
    </row>
    <row r="629" spans="4:12" ht="11.25" hidden="1" customHeight="1" x14ac:dyDescent="0.2">
      <c r="D629" s="45" t="str">
        <f>CONCATENATE(kategorie[[#This Row],[rok]],"::",kategorie[[#This Row],[závod]],"::",kategorie[[#This Row],[m/ž]],"::",kategorie[[#This Row],[věk]])</f>
        <v>2011::hlavní závod::Z::24</v>
      </c>
      <c r="E629" s="34">
        <v>2011</v>
      </c>
      <c r="F629" s="37" t="s">
        <v>292</v>
      </c>
      <c r="G629" s="34" t="s">
        <v>438</v>
      </c>
      <c r="H629" s="34">
        <f>kategorie[[#This Row],[rok]]-kategorie[[#This Row],[věk]]</f>
        <v>1987</v>
      </c>
      <c r="I629" s="34">
        <v>24</v>
      </c>
      <c r="J629" s="46" t="s">
        <v>321</v>
      </c>
      <c r="K629" s="50">
        <v>15.4</v>
      </c>
      <c r="L629" s="241"/>
    </row>
    <row r="630" spans="4:12" ht="11.25" hidden="1" customHeight="1" x14ac:dyDescent="0.2">
      <c r="D630" s="45" t="str">
        <f>CONCATENATE(kategorie[[#This Row],[rok]],"::",kategorie[[#This Row],[závod]],"::",kategorie[[#This Row],[m/ž]],"::",kategorie[[#This Row],[věk]])</f>
        <v>2011::hlavní závod::Z::25</v>
      </c>
      <c r="E630" s="34">
        <v>2011</v>
      </c>
      <c r="F630" s="37" t="s">
        <v>292</v>
      </c>
      <c r="G630" s="34" t="s">
        <v>438</v>
      </c>
      <c r="H630" s="34">
        <f>kategorie[[#This Row],[rok]]-kategorie[[#This Row],[věk]]</f>
        <v>1986</v>
      </c>
      <c r="I630" s="34">
        <v>25</v>
      </c>
      <c r="J630" s="46" t="s">
        <v>321</v>
      </c>
      <c r="K630" s="50">
        <v>15.4</v>
      </c>
      <c r="L630" s="241"/>
    </row>
    <row r="631" spans="4:12" ht="11.25" hidden="1" customHeight="1" x14ac:dyDescent="0.2">
      <c r="D631" s="45" t="str">
        <f>CONCATENATE(kategorie[[#This Row],[rok]],"::",kategorie[[#This Row],[závod]],"::",kategorie[[#This Row],[m/ž]],"::",kategorie[[#This Row],[věk]])</f>
        <v>2011::hlavní závod::Z::26</v>
      </c>
      <c r="E631" s="34">
        <v>2011</v>
      </c>
      <c r="F631" s="37" t="s">
        <v>292</v>
      </c>
      <c r="G631" s="34" t="s">
        <v>438</v>
      </c>
      <c r="H631" s="34">
        <f>kategorie[[#This Row],[rok]]-kategorie[[#This Row],[věk]]</f>
        <v>1985</v>
      </c>
      <c r="I631" s="34">
        <v>26</v>
      </c>
      <c r="J631" s="46" t="s">
        <v>321</v>
      </c>
      <c r="K631" s="50">
        <v>15.4</v>
      </c>
      <c r="L631" s="241"/>
    </row>
    <row r="632" spans="4:12" ht="11.25" hidden="1" customHeight="1" x14ac:dyDescent="0.2">
      <c r="D632" s="45" t="str">
        <f>CONCATENATE(kategorie[[#This Row],[rok]],"::",kategorie[[#This Row],[závod]],"::",kategorie[[#This Row],[m/ž]],"::",kategorie[[#This Row],[věk]])</f>
        <v>2011::hlavní závod::Z::27</v>
      </c>
      <c r="E632" s="34">
        <v>2011</v>
      </c>
      <c r="F632" s="37" t="s">
        <v>292</v>
      </c>
      <c r="G632" s="34" t="s">
        <v>438</v>
      </c>
      <c r="H632" s="34">
        <f>kategorie[[#This Row],[rok]]-kategorie[[#This Row],[věk]]</f>
        <v>1984</v>
      </c>
      <c r="I632" s="34">
        <v>27</v>
      </c>
      <c r="J632" s="46" t="s">
        <v>321</v>
      </c>
      <c r="K632" s="50">
        <v>15.4</v>
      </c>
      <c r="L632" s="241"/>
    </row>
    <row r="633" spans="4:12" ht="11.25" hidden="1" customHeight="1" x14ac:dyDescent="0.2">
      <c r="D633" s="45" t="str">
        <f>CONCATENATE(kategorie[[#This Row],[rok]],"::",kategorie[[#This Row],[závod]],"::",kategorie[[#This Row],[m/ž]],"::",kategorie[[#This Row],[věk]])</f>
        <v>2011::hlavní závod::Z::28</v>
      </c>
      <c r="E633" s="34">
        <v>2011</v>
      </c>
      <c r="F633" s="37" t="s">
        <v>292</v>
      </c>
      <c r="G633" s="34" t="s">
        <v>438</v>
      </c>
      <c r="H633" s="34">
        <f>kategorie[[#This Row],[rok]]-kategorie[[#This Row],[věk]]</f>
        <v>1983</v>
      </c>
      <c r="I633" s="34">
        <v>28</v>
      </c>
      <c r="J633" s="46" t="s">
        <v>321</v>
      </c>
      <c r="K633" s="50">
        <v>15.4</v>
      </c>
      <c r="L633" s="241"/>
    </row>
    <row r="634" spans="4:12" ht="11.25" hidden="1" customHeight="1" x14ac:dyDescent="0.2">
      <c r="D634" s="45" t="str">
        <f>CONCATENATE(kategorie[[#This Row],[rok]],"::",kategorie[[#This Row],[závod]],"::",kategorie[[#This Row],[m/ž]],"::",kategorie[[#This Row],[věk]])</f>
        <v>2011::hlavní závod::Z::29</v>
      </c>
      <c r="E634" s="34">
        <v>2011</v>
      </c>
      <c r="F634" s="37" t="s">
        <v>292</v>
      </c>
      <c r="G634" s="34" t="s">
        <v>438</v>
      </c>
      <c r="H634" s="34">
        <f>kategorie[[#This Row],[rok]]-kategorie[[#This Row],[věk]]</f>
        <v>1982</v>
      </c>
      <c r="I634" s="34">
        <v>29</v>
      </c>
      <c r="J634" s="46" t="s">
        <v>321</v>
      </c>
      <c r="K634" s="50">
        <v>15.4</v>
      </c>
      <c r="L634" s="241"/>
    </row>
    <row r="635" spans="4:12" ht="11.25" hidden="1" customHeight="1" x14ac:dyDescent="0.2">
      <c r="D635" s="45" t="str">
        <f>CONCATENATE(kategorie[[#This Row],[rok]],"::",kategorie[[#This Row],[závod]],"::",kategorie[[#This Row],[m/ž]],"::",kategorie[[#This Row],[věk]])</f>
        <v>2011::hlavní závod::Z::30</v>
      </c>
      <c r="E635" s="34">
        <v>2011</v>
      </c>
      <c r="F635" s="37" t="s">
        <v>292</v>
      </c>
      <c r="G635" s="34" t="s">
        <v>438</v>
      </c>
      <c r="H635" s="34">
        <f>kategorie[[#This Row],[rok]]-kategorie[[#This Row],[věk]]</f>
        <v>1981</v>
      </c>
      <c r="I635" s="34">
        <v>30</v>
      </c>
      <c r="J635" s="46" t="s">
        <v>321</v>
      </c>
      <c r="K635" s="50">
        <v>15.4</v>
      </c>
      <c r="L635" s="241"/>
    </row>
    <row r="636" spans="4:12" ht="11.25" hidden="1" customHeight="1" x14ac:dyDescent="0.2">
      <c r="D636" s="45" t="str">
        <f>CONCATENATE(kategorie[[#This Row],[rok]],"::",kategorie[[#This Row],[závod]],"::",kategorie[[#This Row],[m/ž]],"::",kategorie[[#This Row],[věk]])</f>
        <v>2011::hlavní závod::Z::31</v>
      </c>
      <c r="E636" s="34">
        <v>2011</v>
      </c>
      <c r="F636" s="37" t="s">
        <v>292</v>
      </c>
      <c r="G636" s="34" t="s">
        <v>438</v>
      </c>
      <c r="H636" s="34">
        <f>kategorie[[#This Row],[rok]]-kategorie[[#This Row],[věk]]</f>
        <v>1980</v>
      </c>
      <c r="I636" s="34">
        <v>31</v>
      </c>
      <c r="J636" s="46" t="s">
        <v>321</v>
      </c>
      <c r="K636" s="50">
        <v>15.4</v>
      </c>
      <c r="L636" s="241"/>
    </row>
    <row r="637" spans="4:12" ht="11.25" hidden="1" customHeight="1" x14ac:dyDescent="0.2">
      <c r="D637" s="45" t="str">
        <f>CONCATENATE(kategorie[[#This Row],[rok]],"::",kategorie[[#This Row],[závod]],"::",kategorie[[#This Row],[m/ž]],"::",kategorie[[#This Row],[věk]])</f>
        <v>2011::hlavní závod::Z::32</v>
      </c>
      <c r="E637" s="34">
        <v>2011</v>
      </c>
      <c r="F637" s="37" t="s">
        <v>292</v>
      </c>
      <c r="G637" s="34" t="s">
        <v>438</v>
      </c>
      <c r="H637" s="34">
        <f>kategorie[[#This Row],[rok]]-kategorie[[#This Row],[věk]]</f>
        <v>1979</v>
      </c>
      <c r="I637" s="34">
        <v>32</v>
      </c>
      <c r="J637" s="46" t="s">
        <v>321</v>
      </c>
      <c r="K637" s="50">
        <v>15.4</v>
      </c>
      <c r="L637" s="241"/>
    </row>
    <row r="638" spans="4:12" ht="11.25" hidden="1" customHeight="1" x14ac:dyDescent="0.2">
      <c r="D638" s="45" t="str">
        <f>CONCATENATE(kategorie[[#This Row],[rok]],"::",kategorie[[#This Row],[závod]],"::",kategorie[[#This Row],[m/ž]],"::",kategorie[[#This Row],[věk]])</f>
        <v>2011::hlavní závod::Z::33</v>
      </c>
      <c r="E638" s="34">
        <v>2011</v>
      </c>
      <c r="F638" s="37" t="s">
        <v>292</v>
      </c>
      <c r="G638" s="34" t="s">
        <v>438</v>
      </c>
      <c r="H638" s="34">
        <f>kategorie[[#This Row],[rok]]-kategorie[[#This Row],[věk]]</f>
        <v>1978</v>
      </c>
      <c r="I638" s="34">
        <v>33</v>
      </c>
      <c r="J638" s="46" t="s">
        <v>321</v>
      </c>
      <c r="K638" s="50">
        <v>15.4</v>
      </c>
      <c r="L638" s="241"/>
    </row>
    <row r="639" spans="4:12" ht="11.25" hidden="1" customHeight="1" x14ac:dyDescent="0.2">
      <c r="D639" s="45" t="str">
        <f>CONCATENATE(kategorie[[#This Row],[rok]],"::",kategorie[[#This Row],[závod]],"::",kategorie[[#This Row],[m/ž]],"::",kategorie[[#This Row],[věk]])</f>
        <v>2011::hlavní závod::Z::34</v>
      </c>
      <c r="E639" s="34">
        <v>2011</v>
      </c>
      <c r="F639" s="37" t="s">
        <v>292</v>
      </c>
      <c r="G639" s="34" t="s">
        <v>438</v>
      </c>
      <c r="H639" s="34">
        <f>kategorie[[#This Row],[rok]]-kategorie[[#This Row],[věk]]</f>
        <v>1977</v>
      </c>
      <c r="I639" s="34">
        <v>34</v>
      </c>
      <c r="J639" s="46" t="s">
        <v>321</v>
      </c>
      <c r="K639" s="50">
        <v>15.4</v>
      </c>
      <c r="L639" s="241"/>
    </row>
    <row r="640" spans="4:12" ht="11.25" hidden="1" customHeight="1" x14ac:dyDescent="0.2">
      <c r="D640" s="45" t="str">
        <f>CONCATENATE(kategorie[[#This Row],[rok]],"::",kategorie[[#This Row],[závod]],"::",kategorie[[#This Row],[m/ž]],"::",kategorie[[#This Row],[věk]])</f>
        <v>2011::hlavní závod::Z::35</v>
      </c>
      <c r="E640" s="34">
        <v>2011</v>
      </c>
      <c r="F640" s="37" t="s">
        <v>292</v>
      </c>
      <c r="G640" s="34" t="s">
        <v>438</v>
      </c>
      <c r="H640" s="34">
        <f>kategorie[[#This Row],[rok]]-kategorie[[#This Row],[věk]]</f>
        <v>1976</v>
      </c>
      <c r="I640" s="34">
        <v>35</v>
      </c>
      <c r="J640" s="46" t="s">
        <v>322</v>
      </c>
      <c r="K640" s="50">
        <v>15.4</v>
      </c>
      <c r="L640" s="241"/>
    </row>
    <row r="641" spans="4:12" ht="11.25" hidden="1" customHeight="1" x14ac:dyDescent="0.2">
      <c r="D641" s="45" t="str">
        <f>CONCATENATE(kategorie[[#This Row],[rok]],"::",kategorie[[#This Row],[závod]],"::",kategorie[[#This Row],[m/ž]],"::",kategorie[[#This Row],[věk]])</f>
        <v>2011::hlavní závod::Z::36</v>
      </c>
      <c r="E641" s="34">
        <v>2011</v>
      </c>
      <c r="F641" s="37" t="s">
        <v>292</v>
      </c>
      <c r="G641" s="34" t="s">
        <v>438</v>
      </c>
      <c r="H641" s="34">
        <f>kategorie[[#This Row],[rok]]-kategorie[[#This Row],[věk]]</f>
        <v>1975</v>
      </c>
      <c r="I641" s="34">
        <v>36</v>
      </c>
      <c r="J641" s="46" t="s">
        <v>322</v>
      </c>
      <c r="K641" s="50">
        <v>15.4</v>
      </c>
      <c r="L641" s="241"/>
    </row>
    <row r="642" spans="4:12" ht="11.25" hidden="1" customHeight="1" x14ac:dyDescent="0.2">
      <c r="D642" s="45" t="str">
        <f>CONCATENATE(kategorie[[#This Row],[rok]],"::",kategorie[[#This Row],[závod]],"::",kategorie[[#This Row],[m/ž]],"::",kategorie[[#This Row],[věk]])</f>
        <v>2011::hlavní závod::Z::37</v>
      </c>
      <c r="E642" s="34">
        <v>2011</v>
      </c>
      <c r="F642" s="37" t="s">
        <v>292</v>
      </c>
      <c r="G642" s="34" t="s">
        <v>438</v>
      </c>
      <c r="H642" s="34">
        <f>kategorie[[#This Row],[rok]]-kategorie[[#This Row],[věk]]</f>
        <v>1974</v>
      </c>
      <c r="I642" s="34">
        <v>37</v>
      </c>
      <c r="J642" s="46" t="s">
        <v>322</v>
      </c>
      <c r="K642" s="50">
        <v>15.4</v>
      </c>
      <c r="L642" s="241"/>
    </row>
    <row r="643" spans="4:12" ht="11.25" hidden="1" customHeight="1" x14ac:dyDescent="0.2">
      <c r="D643" s="45" t="str">
        <f>CONCATENATE(kategorie[[#This Row],[rok]],"::",kategorie[[#This Row],[závod]],"::",kategorie[[#This Row],[m/ž]],"::",kategorie[[#This Row],[věk]])</f>
        <v>2011::hlavní závod::Z::38</v>
      </c>
      <c r="E643" s="34">
        <v>2011</v>
      </c>
      <c r="F643" s="37" t="s">
        <v>292</v>
      </c>
      <c r="G643" s="34" t="s">
        <v>438</v>
      </c>
      <c r="H643" s="34">
        <f>kategorie[[#This Row],[rok]]-kategorie[[#This Row],[věk]]</f>
        <v>1973</v>
      </c>
      <c r="I643" s="34">
        <v>38</v>
      </c>
      <c r="J643" s="46" t="s">
        <v>322</v>
      </c>
      <c r="K643" s="50">
        <v>15.4</v>
      </c>
      <c r="L643" s="241"/>
    </row>
    <row r="644" spans="4:12" ht="11.25" hidden="1" customHeight="1" x14ac:dyDescent="0.2">
      <c r="D644" s="45" t="str">
        <f>CONCATENATE(kategorie[[#This Row],[rok]],"::",kategorie[[#This Row],[závod]],"::",kategorie[[#This Row],[m/ž]],"::",kategorie[[#This Row],[věk]])</f>
        <v>2011::hlavní závod::Z::39</v>
      </c>
      <c r="E644" s="34">
        <v>2011</v>
      </c>
      <c r="F644" s="37" t="s">
        <v>292</v>
      </c>
      <c r="G644" s="34" t="s">
        <v>438</v>
      </c>
      <c r="H644" s="34">
        <f>kategorie[[#This Row],[rok]]-kategorie[[#This Row],[věk]]</f>
        <v>1972</v>
      </c>
      <c r="I644" s="34">
        <v>39</v>
      </c>
      <c r="J644" s="46" t="s">
        <v>322</v>
      </c>
      <c r="K644" s="50">
        <v>15.4</v>
      </c>
      <c r="L644" s="241"/>
    </row>
    <row r="645" spans="4:12" ht="11.25" hidden="1" customHeight="1" x14ac:dyDescent="0.2">
      <c r="D645" s="45" t="str">
        <f>CONCATENATE(kategorie[[#This Row],[rok]],"::",kategorie[[#This Row],[závod]],"::",kategorie[[#This Row],[m/ž]],"::",kategorie[[#This Row],[věk]])</f>
        <v>2011::hlavní závod::Z::40</v>
      </c>
      <c r="E645" s="34">
        <v>2011</v>
      </c>
      <c r="F645" s="37" t="s">
        <v>292</v>
      </c>
      <c r="G645" s="34" t="s">
        <v>438</v>
      </c>
      <c r="H645" s="34">
        <f>kategorie[[#This Row],[rok]]-kategorie[[#This Row],[věk]]</f>
        <v>1971</v>
      </c>
      <c r="I645" s="34">
        <v>40</v>
      </c>
      <c r="J645" s="46" t="s">
        <v>322</v>
      </c>
      <c r="K645" s="50">
        <v>15.4</v>
      </c>
      <c r="L645" s="241"/>
    </row>
    <row r="646" spans="4:12" ht="11.25" hidden="1" customHeight="1" x14ac:dyDescent="0.2">
      <c r="D646" s="45" t="str">
        <f>CONCATENATE(kategorie[[#This Row],[rok]],"::",kategorie[[#This Row],[závod]],"::",kategorie[[#This Row],[m/ž]],"::",kategorie[[#This Row],[věk]])</f>
        <v>2011::hlavní závod::Z::41</v>
      </c>
      <c r="E646" s="34">
        <v>2011</v>
      </c>
      <c r="F646" s="37" t="s">
        <v>292</v>
      </c>
      <c r="G646" s="34" t="s">
        <v>438</v>
      </c>
      <c r="H646" s="34">
        <f>kategorie[[#This Row],[rok]]-kategorie[[#This Row],[věk]]</f>
        <v>1970</v>
      </c>
      <c r="I646" s="34">
        <v>41</v>
      </c>
      <c r="J646" s="46" t="s">
        <v>322</v>
      </c>
      <c r="K646" s="50">
        <v>15.4</v>
      </c>
      <c r="L646" s="241"/>
    </row>
    <row r="647" spans="4:12" ht="11.25" hidden="1" customHeight="1" x14ac:dyDescent="0.2">
      <c r="D647" s="45" t="str">
        <f>CONCATENATE(kategorie[[#This Row],[rok]],"::",kategorie[[#This Row],[závod]],"::",kategorie[[#This Row],[m/ž]],"::",kategorie[[#This Row],[věk]])</f>
        <v>2011::hlavní závod::Z::42</v>
      </c>
      <c r="E647" s="34">
        <v>2011</v>
      </c>
      <c r="F647" s="37" t="s">
        <v>292</v>
      </c>
      <c r="G647" s="34" t="s">
        <v>438</v>
      </c>
      <c r="H647" s="34">
        <f>kategorie[[#This Row],[rok]]-kategorie[[#This Row],[věk]]</f>
        <v>1969</v>
      </c>
      <c r="I647" s="34">
        <v>42</v>
      </c>
      <c r="J647" s="46" t="s">
        <v>322</v>
      </c>
      <c r="K647" s="50">
        <v>15.4</v>
      </c>
      <c r="L647" s="241"/>
    </row>
    <row r="648" spans="4:12" ht="11.25" hidden="1" customHeight="1" x14ac:dyDescent="0.2">
      <c r="D648" s="45" t="str">
        <f>CONCATENATE(kategorie[[#This Row],[rok]],"::",kategorie[[#This Row],[závod]],"::",kategorie[[#This Row],[m/ž]],"::",kategorie[[#This Row],[věk]])</f>
        <v>2011::hlavní závod::Z::43</v>
      </c>
      <c r="E648" s="34">
        <v>2011</v>
      </c>
      <c r="F648" s="37" t="s">
        <v>292</v>
      </c>
      <c r="G648" s="34" t="s">
        <v>438</v>
      </c>
      <c r="H648" s="34">
        <f>kategorie[[#This Row],[rok]]-kategorie[[#This Row],[věk]]</f>
        <v>1968</v>
      </c>
      <c r="I648" s="34">
        <v>43</v>
      </c>
      <c r="J648" s="46" t="s">
        <v>322</v>
      </c>
      <c r="K648" s="50">
        <v>15.4</v>
      </c>
      <c r="L648" s="241"/>
    </row>
    <row r="649" spans="4:12" ht="11.25" hidden="1" customHeight="1" x14ac:dyDescent="0.2">
      <c r="D649" s="45" t="str">
        <f>CONCATENATE(kategorie[[#This Row],[rok]],"::",kategorie[[#This Row],[závod]],"::",kategorie[[#This Row],[m/ž]],"::",kategorie[[#This Row],[věk]])</f>
        <v>2011::hlavní závod::Z::44</v>
      </c>
      <c r="E649" s="34">
        <v>2011</v>
      </c>
      <c r="F649" s="37" t="s">
        <v>292</v>
      </c>
      <c r="G649" s="34" t="s">
        <v>438</v>
      </c>
      <c r="H649" s="34">
        <f>kategorie[[#This Row],[rok]]-kategorie[[#This Row],[věk]]</f>
        <v>1967</v>
      </c>
      <c r="I649" s="34">
        <v>44</v>
      </c>
      <c r="J649" s="46" t="s">
        <v>322</v>
      </c>
      <c r="K649" s="50">
        <v>15.4</v>
      </c>
      <c r="L649" s="241"/>
    </row>
    <row r="650" spans="4:12" ht="11.25" hidden="1" customHeight="1" x14ac:dyDescent="0.2">
      <c r="D650" s="45" t="str">
        <f>CONCATENATE(kategorie[[#This Row],[rok]],"::",kategorie[[#This Row],[závod]],"::",kategorie[[#This Row],[m/ž]],"::",kategorie[[#This Row],[věk]])</f>
        <v>2011::hlavní závod::Z::45</v>
      </c>
      <c r="E650" s="34">
        <v>2011</v>
      </c>
      <c r="F650" s="37" t="s">
        <v>292</v>
      </c>
      <c r="G650" s="34" t="s">
        <v>438</v>
      </c>
      <c r="H650" s="34">
        <f>kategorie[[#This Row],[rok]]-kategorie[[#This Row],[věk]]</f>
        <v>1966</v>
      </c>
      <c r="I650" s="34">
        <v>45</v>
      </c>
      <c r="J650" s="46" t="s">
        <v>322</v>
      </c>
      <c r="K650" s="50">
        <v>15.4</v>
      </c>
      <c r="L650" s="241"/>
    </row>
    <row r="651" spans="4:12" ht="11.25" hidden="1" customHeight="1" x14ac:dyDescent="0.2">
      <c r="D651" s="45" t="str">
        <f>CONCATENATE(kategorie[[#This Row],[rok]],"::",kategorie[[#This Row],[závod]],"::",kategorie[[#This Row],[m/ž]],"::",kategorie[[#This Row],[věk]])</f>
        <v>2011::hlavní závod::Z::46</v>
      </c>
      <c r="E651" s="34">
        <v>2011</v>
      </c>
      <c r="F651" s="37" t="s">
        <v>292</v>
      </c>
      <c r="G651" s="34" t="s">
        <v>438</v>
      </c>
      <c r="H651" s="34">
        <f>kategorie[[#This Row],[rok]]-kategorie[[#This Row],[věk]]</f>
        <v>1965</v>
      </c>
      <c r="I651" s="34">
        <v>46</v>
      </c>
      <c r="J651" s="46" t="s">
        <v>322</v>
      </c>
      <c r="K651" s="50">
        <v>15.4</v>
      </c>
      <c r="L651" s="241"/>
    </row>
    <row r="652" spans="4:12" ht="11.25" hidden="1" customHeight="1" x14ac:dyDescent="0.2">
      <c r="D652" s="45" t="str">
        <f>CONCATENATE(kategorie[[#This Row],[rok]],"::",kategorie[[#This Row],[závod]],"::",kategorie[[#This Row],[m/ž]],"::",kategorie[[#This Row],[věk]])</f>
        <v>2011::hlavní závod::Z::47</v>
      </c>
      <c r="E652" s="34">
        <v>2011</v>
      </c>
      <c r="F652" s="37" t="s">
        <v>292</v>
      </c>
      <c r="G652" s="34" t="s">
        <v>438</v>
      </c>
      <c r="H652" s="34">
        <f>kategorie[[#This Row],[rok]]-kategorie[[#This Row],[věk]]</f>
        <v>1964</v>
      </c>
      <c r="I652" s="34">
        <v>47</v>
      </c>
      <c r="J652" s="46" t="s">
        <v>322</v>
      </c>
      <c r="K652" s="50">
        <v>15.4</v>
      </c>
      <c r="L652" s="241"/>
    </row>
    <row r="653" spans="4:12" ht="11.25" hidden="1" customHeight="1" x14ac:dyDescent="0.2">
      <c r="D653" s="45" t="str">
        <f>CONCATENATE(kategorie[[#This Row],[rok]],"::",kategorie[[#This Row],[závod]],"::",kategorie[[#This Row],[m/ž]],"::",kategorie[[#This Row],[věk]])</f>
        <v>2011::hlavní závod::Z::48</v>
      </c>
      <c r="E653" s="34">
        <v>2011</v>
      </c>
      <c r="F653" s="37" t="s">
        <v>292</v>
      </c>
      <c r="G653" s="34" t="s">
        <v>438</v>
      </c>
      <c r="H653" s="34">
        <f>kategorie[[#This Row],[rok]]-kategorie[[#This Row],[věk]]</f>
        <v>1963</v>
      </c>
      <c r="I653" s="34">
        <v>48</v>
      </c>
      <c r="J653" s="46" t="s">
        <v>322</v>
      </c>
      <c r="K653" s="50">
        <v>15.4</v>
      </c>
      <c r="L653" s="241"/>
    </row>
    <row r="654" spans="4:12" ht="11.25" hidden="1" customHeight="1" x14ac:dyDescent="0.2">
      <c r="D654" s="45" t="str">
        <f>CONCATENATE(kategorie[[#This Row],[rok]],"::",kategorie[[#This Row],[závod]],"::",kategorie[[#This Row],[m/ž]],"::",kategorie[[#This Row],[věk]])</f>
        <v>2011::hlavní závod::Z::49</v>
      </c>
      <c r="E654" s="34">
        <v>2011</v>
      </c>
      <c r="F654" s="37" t="s">
        <v>292</v>
      </c>
      <c r="G654" s="34" t="s">
        <v>438</v>
      </c>
      <c r="H654" s="34">
        <f>kategorie[[#This Row],[rok]]-kategorie[[#This Row],[věk]]</f>
        <v>1962</v>
      </c>
      <c r="I654" s="34">
        <v>49</v>
      </c>
      <c r="J654" s="46" t="s">
        <v>322</v>
      </c>
      <c r="K654" s="50">
        <v>15.4</v>
      </c>
      <c r="L654" s="241"/>
    </row>
    <row r="655" spans="4:12" ht="11.25" hidden="1" customHeight="1" x14ac:dyDescent="0.2">
      <c r="D655" s="45" t="str">
        <f>CONCATENATE(kategorie[[#This Row],[rok]],"::",kategorie[[#This Row],[závod]],"::",kategorie[[#This Row],[m/ž]],"::",kategorie[[#This Row],[věk]])</f>
        <v>2011::hlavní závod::Z::50</v>
      </c>
      <c r="E655" s="34">
        <v>2011</v>
      </c>
      <c r="F655" s="37" t="s">
        <v>292</v>
      </c>
      <c r="G655" s="34" t="s">
        <v>438</v>
      </c>
      <c r="H655" s="34">
        <f>kategorie[[#This Row],[rok]]-kategorie[[#This Row],[věk]]</f>
        <v>1961</v>
      </c>
      <c r="I655" s="34">
        <v>50</v>
      </c>
      <c r="J655" s="46" t="s">
        <v>322</v>
      </c>
      <c r="K655" s="50">
        <v>15.4</v>
      </c>
      <c r="L655" s="241"/>
    </row>
    <row r="656" spans="4:12" ht="11.25" hidden="1" customHeight="1" x14ac:dyDescent="0.2">
      <c r="D656" s="45" t="str">
        <f>CONCATENATE(kategorie[[#This Row],[rok]],"::",kategorie[[#This Row],[závod]],"::",kategorie[[#This Row],[m/ž]],"::",kategorie[[#This Row],[věk]])</f>
        <v>2011::běh starosty::M::8</v>
      </c>
      <c r="E656" s="34">
        <v>2011</v>
      </c>
      <c r="F656" s="37" t="s">
        <v>293</v>
      </c>
      <c r="G656" s="34" t="s">
        <v>278</v>
      </c>
      <c r="H656" s="34">
        <f>kategorie[[#This Row],[rok]]-kategorie[[#This Row],[věk]]</f>
        <v>2003</v>
      </c>
      <c r="I656" s="34">
        <v>8</v>
      </c>
      <c r="J656" s="46" t="s">
        <v>436</v>
      </c>
      <c r="K656" s="50">
        <v>4.8</v>
      </c>
      <c r="L656" s="241"/>
    </row>
    <row r="657" spans="4:12" ht="11.25" hidden="1" customHeight="1" x14ac:dyDescent="0.2">
      <c r="D657" s="45" t="str">
        <f>CONCATENATE(kategorie[[#This Row],[rok]],"::",kategorie[[#This Row],[závod]],"::",kategorie[[#This Row],[m/ž]],"::",kategorie[[#This Row],[věk]])</f>
        <v>2011::běh starosty::M::9</v>
      </c>
      <c r="E657" s="34">
        <v>2011</v>
      </c>
      <c r="F657" s="37" t="s">
        <v>293</v>
      </c>
      <c r="G657" s="34" t="s">
        <v>278</v>
      </c>
      <c r="H657" s="34">
        <f>kategorie[[#This Row],[rok]]-kategorie[[#This Row],[věk]]</f>
        <v>2002</v>
      </c>
      <c r="I657" s="34">
        <v>9</v>
      </c>
      <c r="J657" s="46" t="s">
        <v>436</v>
      </c>
      <c r="K657" s="50">
        <v>4.8</v>
      </c>
      <c r="L657" s="241"/>
    </row>
    <row r="658" spans="4:12" ht="11.25" hidden="1" customHeight="1" x14ac:dyDescent="0.2">
      <c r="D658" s="45" t="str">
        <f>CONCATENATE(kategorie[[#This Row],[rok]],"::",kategorie[[#This Row],[závod]],"::",kategorie[[#This Row],[m/ž]],"::",kategorie[[#This Row],[věk]])</f>
        <v>2011::běh starosty::M::10</v>
      </c>
      <c r="E658" s="34">
        <v>2011</v>
      </c>
      <c r="F658" s="37" t="s">
        <v>293</v>
      </c>
      <c r="G658" s="34" t="s">
        <v>278</v>
      </c>
      <c r="H658" s="52">
        <f>kategorie[[#This Row],[rok]]-kategorie[[#This Row],[věk]]</f>
        <v>2001</v>
      </c>
      <c r="I658" s="34">
        <v>10</v>
      </c>
      <c r="J658" s="46" t="s">
        <v>436</v>
      </c>
      <c r="K658" s="50">
        <v>4.8</v>
      </c>
      <c r="L658" s="241"/>
    </row>
    <row r="659" spans="4:12" ht="11.25" hidden="1" customHeight="1" x14ac:dyDescent="0.2">
      <c r="D659" s="45" t="str">
        <f>CONCATENATE(kategorie[[#This Row],[rok]],"::",kategorie[[#This Row],[závod]],"::",kategorie[[#This Row],[m/ž]],"::",kategorie[[#This Row],[věk]])</f>
        <v>2011::běh starosty::M::11</v>
      </c>
      <c r="E659" s="34">
        <v>2011</v>
      </c>
      <c r="F659" s="37" t="s">
        <v>293</v>
      </c>
      <c r="G659" s="34" t="s">
        <v>278</v>
      </c>
      <c r="H659" s="52">
        <f>kategorie[[#This Row],[rok]]-kategorie[[#This Row],[věk]]</f>
        <v>2000</v>
      </c>
      <c r="I659" s="34">
        <v>11</v>
      </c>
      <c r="J659" s="46" t="s">
        <v>436</v>
      </c>
      <c r="K659" s="50">
        <v>4.8</v>
      </c>
      <c r="L659" s="241"/>
    </row>
    <row r="660" spans="4:12" ht="11.25" hidden="1" customHeight="1" x14ac:dyDescent="0.2">
      <c r="D660" s="45" t="str">
        <f>CONCATENATE(kategorie[[#This Row],[rok]],"::",kategorie[[#This Row],[závod]],"::",kategorie[[#This Row],[m/ž]],"::",kategorie[[#This Row],[věk]])</f>
        <v>2011::běh starosty::M::12</v>
      </c>
      <c r="E660" s="34">
        <v>2011</v>
      </c>
      <c r="F660" s="37" t="s">
        <v>293</v>
      </c>
      <c r="G660" s="34" t="s">
        <v>278</v>
      </c>
      <c r="H660" s="52">
        <f>kategorie[[#This Row],[rok]]-kategorie[[#This Row],[věk]]</f>
        <v>1999</v>
      </c>
      <c r="I660" s="34">
        <v>12</v>
      </c>
      <c r="J660" s="46" t="s">
        <v>436</v>
      </c>
      <c r="K660" s="50">
        <v>4.8</v>
      </c>
      <c r="L660" s="241"/>
    </row>
    <row r="661" spans="4:12" ht="11.25" hidden="1" customHeight="1" x14ac:dyDescent="0.2">
      <c r="D661" s="45" t="str">
        <f>CONCATENATE(kategorie[[#This Row],[rok]],"::",kategorie[[#This Row],[závod]],"::",kategorie[[#This Row],[m/ž]],"::",kategorie[[#This Row],[věk]])</f>
        <v>2011::běh starosty::M::13</v>
      </c>
      <c r="E661" s="34">
        <v>2011</v>
      </c>
      <c r="F661" s="37" t="s">
        <v>293</v>
      </c>
      <c r="G661" s="34" t="s">
        <v>278</v>
      </c>
      <c r="H661" s="52">
        <f>kategorie[[#This Row],[rok]]-kategorie[[#This Row],[věk]]</f>
        <v>1998</v>
      </c>
      <c r="I661" s="34">
        <v>13</v>
      </c>
      <c r="J661" s="46" t="s">
        <v>436</v>
      </c>
      <c r="K661" s="50">
        <v>4.8</v>
      </c>
      <c r="L661" s="241"/>
    </row>
    <row r="662" spans="4:12" ht="11.25" hidden="1" customHeight="1" x14ac:dyDescent="0.2">
      <c r="D662" s="45" t="str">
        <f>CONCATENATE(kategorie[[#This Row],[rok]],"::",kategorie[[#This Row],[závod]],"::",kategorie[[#This Row],[m/ž]],"::",kategorie[[#This Row],[věk]])</f>
        <v>2011::běh starosty::M::14</v>
      </c>
      <c r="E662" s="34">
        <v>2011</v>
      </c>
      <c r="F662" s="37" t="s">
        <v>293</v>
      </c>
      <c r="G662" s="34" t="s">
        <v>278</v>
      </c>
      <c r="H662" s="52">
        <f>kategorie[[#This Row],[rok]]-kategorie[[#This Row],[věk]]</f>
        <v>1997</v>
      </c>
      <c r="I662" s="34">
        <v>14</v>
      </c>
      <c r="J662" s="46" t="s">
        <v>436</v>
      </c>
      <c r="K662" s="50">
        <v>4.8</v>
      </c>
      <c r="L662" s="241"/>
    </row>
    <row r="663" spans="4:12" ht="11.25" hidden="1" customHeight="1" x14ac:dyDescent="0.2">
      <c r="D663" s="45" t="str">
        <f>CONCATENATE(kategorie[[#This Row],[rok]],"::",kategorie[[#This Row],[závod]],"::",kategorie[[#This Row],[m/ž]],"::",kategorie[[#This Row],[věk]])</f>
        <v>2011::běh starosty::M::15</v>
      </c>
      <c r="E663" s="34">
        <v>2011</v>
      </c>
      <c r="F663" s="37" t="s">
        <v>293</v>
      </c>
      <c r="G663" s="34" t="s">
        <v>278</v>
      </c>
      <c r="H663" s="52">
        <f>kategorie[[#This Row],[rok]]-kategorie[[#This Row],[věk]]</f>
        <v>1996</v>
      </c>
      <c r="I663" s="34">
        <v>15</v>
      </c>
      <c r="J663" s="46" t="s">
        <v>436</v>
      </c>
      <c r="K663" s="50">
        <v>4.8</v>
      </c>
      <c r="L663" s="241"/>
    </row>
    <row r="664" spans="4:12" ht="11.25" hidden="1" customHeight="1" x14ac:dyDescent="0.2">
      <c r="D664" s="45" t="str">
        <f>CONCATENATE(kategorie[[#This Row],[rok]],"::",kategorie[[#This Row],[závod]],"::",kategorie[[#This Row],[m/ž]],"::",kategorie[[#This Row],[věk]])</f>
        <v>2011::běh starosty::M::16</v>
      </c>
      <c r="E664" s="34">
        <v>2011</v>
      </c>
      <c r="F664" s="37" t="s">
        <v>293</v>
      </c>
      <c r="G664" s="34" t="s">
        <v>278</v>
      </c>
      <c r="H664" s="52">
        <f>kategorie[[#This Row],[rok]]-kategorie[[#This Row],[věk]]</f>
        <v>1995</v>
      </c>
      <c r="I664" s="34">
        <v>16</v>
      </c>
      <c r="J664" s="46" t="s">
        <v>436</v>
      </c>
      <c r="K664" s="50">
        <v>4.8</v>
      </c>
      <c r="L664" s="241"/>
    </row>
    <row r="665" spans="4:12" ht="11.25" hidden="1" customHeight="1" x14ac:dyDescent="0.2">
      <c r="D665" s="45" t="str">
        <f>CONCATENATE(kategorie[[#This Row],[rok]],"::",kategorie[[#This Row],[závod]],"::",kategorie[[#This Row],[m/ž]],"::",kategorie[[#This Row],[věk]])</f>
        <v>2011::běh starosty::M::17</v>
      </c>
      <c r="E665" s="34">
        <v>2011</v>
      </c>
      <c r="F665" s="37" t="s">
        <v>293</v>
      </c>
      <c r="G665" s="34" t="s">
        <v>278</v>
      </c>
      <c r="H665" s="52">
        <f>kategorie[[#This Row],[rok]]-kategorie[[#This Row],[věk]]</f>
        <v>1994</v>
      </c>
      <c r="I665" s="34">
        <v>17</v>
      </c>
      <c r="J665" s="46" t="s">
        <v>436</v>
      </c>
      <c r="K665" s="50">
        <v>4.8</v>
      </c>
      <c r="L665" s="241"/>
    </row>
    <row r="666" spans="4:12" ht="11.25" hidden="1" customHeight="1" x14ac:dyDescent="0.2">
      <c r="D666" s="45" t="str">
        <f>CONCATENATE(kategorie[[#This Row],[rok]],"::",kategorie[[#This Row],[závod]],"::",kategorie[[#This Row],[m/ž]],"::",kategorie[[#This Row],[věk]])</f>
        <v>2011::běh starosty::M::18</v>
      </c>
      <c r="E666" s="34">
        <v>2011</v>
      </c>
      <c r="F666" s="37" t="s">
        <v>293</v>
      </c>
      <c r="G666" s="34" t="s">
        <v>278</v>
      </c>
      <c r="H666" s="52">
        <f>kategorie[[#This Row],[rok]]-kategorie[[#This Row],[věk]]</f>
        <v>1993</v>
      </c>
      <c r="I666" s="34">
        <v>18</v>
      </c>
      <c r="J666" s="46" t="s">
        <v>436</v>
      </c>
      <c r="K666" s="50">
        <v>4.8</v>
      </c>
      <c r="L666" s="241"/>
    </row>
    <row r="667" spans="4:12" ht="11.25" hidden="1" customHeight="1" x14ac:dyDescent="0.2">
      <c r="D667" s="45" t="str">
        <f>CONCATENATE(kategorie[[#This Row],[rok]],"::",kategorie[[#This Row],[závod]],"::",kategorie[[#This Row],[m/ž]],"::",kategorie[[#This Row],[věk]])</f>
        <v>2011::běh starosty::M::19</v>
      </c>
      <c r="E667" s="34">
        <v>2011</v>
      </c>
      <c r="F667" s="37" t="s">
        <v>293</v>
      </c>
      <c r="G667" s="34" t="s">
        <v>278</v>
      </c>
      <c r="H667" s="34">
        <f>kategorie[[#This Row],[rok]]-kategorie[[#This Row],[věk]]</f>
        <v>1992</v>
      </c>
      <c r="I667" s="34">
        <v>19</v>
      </c>
      <c r="J667" s="46" t="s">
        <v>436</v>
      </c>
      <c r="K667" s="50">
        <v>4.8</v>
      </c>
      <c r="L667" s="241"/>
    </row>
    <row r="668" spans="4:12" ht="11.25" hidden="1" customHeight="1" x14ac:dyDescent="0.2">
      <c r="D668" s="45" t="str">
        <f>CONCATENATE(kategorie[[#This Row],[rok]],"::",kategorie[[#This Row],[závod]],"::",kategorie[[#This Row],[m/ž]],"::",kategorie[[#This Row],[věk]])</f>
        <v>2011::běh starosty::M::20</v>
      </c>
      <c r="E668" s="34">
        <v>2011</v>
      </c>
      <c r="F668" s="37" t="s">
        <v>293</v>
      </c>
      <c r="G668" s="34" t="s">
        <v>278</v>
      </c>
      <c r="H668" s="34">
        <f>kategorie[[#This Row],[rok]]-kategorie[[#This Row],[věk]]</f>
        <v>1991</v>
      </c>
      <c r="I668" s="34">
        <v>20</v>
      </c>
      <c r="J668" s="46" t="s">
        <v>436</v>
      </c>
      <c r="K668" s="50">
        <v>4.8</v>
      </c>
      <c r="L668" s="241"/>
    </row>
    <row r="669" spans="4:12" ht="11.25" hidden="1" customHeight="1" x14ac:dyDescent="0.2">
      <c r="D669" s="45" t="str">
        <f>CONCATENATE(kategorie[[#This Row],[rok]],"::",kategorie[[#This Row],[závod]],"::",kategorie[[#This Row],[m/ž]],"::",kategorie[[#This Row],[věk]])</f>
        <v>2011::běh starosty::M::21</v>
      </c>
      <c r="E669" s="34">
        <v>2011</v>
      </c>
      <c r="F669" s="37" t="s">
        <v>293</v>
      </c>
      <c r="G669" s="34" t="s">
        <v>278</v>
      </c>
      <c r="H669" s="34">
        <f>kategorie[[#This Row],[rok]]-kategorie[[#This Row],[věk]]</f>
        <v>1990</v>
      </c>
      <c r="I669" s="34">
        <v>21</v>
      </c>
      <c r="J669" s="46" t="s">
        <v>436</v>
      </c>
      <c r="K669" s="50">
        <v>4.8</v>
      </c>
      <c r="L669" s="241"/>
    </row>
    <row r="670" spans="4:12" ht="11.25" hidden="1" customHeight="1" x14ac:dyDescent="0.2">
      <c r="D670" s="45" t="str">
        <f>CONCATENATE(kategorie[[#This Row],[rok]],"::",kategorie[[#This Row],[závod]],"::",kategorie[[#This Row],[m/ž]],"::",kategorie[[#This Row],[věk]])</f>
        <v>2011::běh starosty::M::22</v>
      </c>
      <c r="E670" s="34">
        <v>2011</v>
      </c>
      <c r="F670" s="37" t="s">
        <v>293</v>
      </c>
      <c r="G670" s="34" t="s">
        <v>278</v>
      </c>
      <c r="H670" s="34">
        <f>kategorie[[#This Row],[rok]]-kategorie[[#This Row],[věk]]</f>
        <v>1989</v>
      </c>
      <c r="I670" s="34">
        <v>22</v>
      </c>
      <c r="J670" s="46" t="s">
        <v>436</v>
      </c>
      <c r="K670" s="50">
        <v>4.8</v>
      </c>
      <c r="L670" s="241"/>
    </row>
    <row r="671" spans="4:12" ht="11.25" hidden="1" customHeight="1" x14ac:dyDescent="0.2">
      <c r="D671" s="45" t="str">
        <f>CONCATENATE(kategorie[[#This Row],[rok]],"::",kategorie[[#This Row],[závod]],"::",kategorie[[#This Row],[m/ž]],"::",kategorie[[#This Row],[věk]])</f>
        <v>2011::běh starosty::M::23</v>
      </c>
      <c r="E671" s="34">
        <v>2011</v>
      </c>
      <c r="F671" s="37" t="s">
        <v>293</v>
      </c>
      <c r="G671" s="34" t="s">
        <v>278</v>
      </c>
      <c r="H671" s="34">
        <f>kategorie[[#This Row],[rok]]-kategorie[[#This Row],[věk]]</f>
        <v>1988</v>
      </c>
      <c r="I671" s="34">
        <v>23</v>
      </c>
      <c r="J671" s="46" t="s">
        <v>436</v>
      </c>
      <c r="K671" s="50">
        <v>4.8</v>
      </c>
      <c r="L671" s="241"/>
    </row>
    <row r="672" spans="4:12" ht="11.25" hidden="1" customHeight="1" x14ac:dyDescent="0.2">
      <c r="D672" s="45" t="str">
        <f>CONCATENATE(kategorie[[#This Row],[rok]],"::",kategorie[[#This Row],[závod]],"::",kategorie[[#This Row],[m/ž]],"::",kategorie[[#This Row],[věk]])</f>
        <v>2011::běh starosty::M::24</v>
      </c>
      <c r="E672" s="34">
        <v>2011</v>
      </c>
      <c r="F672" s="37" t="s">
        <v>293</v>
      </c>
      <c r="G672" s="34" t="s">
        <v>278</v>
      </c>
      <c r="H672" s="34">
        <f>kategorie[[#This Row],[rok]]-kategorie[[#This Row],[věk]]</f>
        <v>1987</v>
      </c>
      <c r="I672" s="34">
        <v>24</v>
      </c>
      <c r="J672" s="46" t="s">
        <v>436</v>
      </c>
      <c r="K672" s="50">
        <v>4.8</v>
      </c>
      <c r="L672" s="241"/>
    </row>
    <row r="673" spans="4:12" ht="11.25" hidden="1" customHeight="1" x14ac:dyDescent="0.2">
      <c r="D673" s="45" t="str">
        <f>CONCATENATE(kategorie[[#This Row],[rok]],"::",kategorie[[#This Row],[závod]],"::",kategorie[[#This Row],[m/ž]],"::",kategorie[[#This Row],[věk]])</f>
        <v>2011::běh starosty::M::25</v>
      </c>
      <c r="E673" s="34">
        <v>2011</v>
      </c>
      <c r="F673" s="37" t="s">
        <v>293</v>
      </c>
      <c r="G673" s="34" t="s">
        <v>278</v>
      </c>
      <c r="H673" s="34">
        <f>kategorie[[#This Row],[rok]]-kategorie[[#This Row],[věk]]</f>
        <v>1986</v>
      </c>
      <c r="I673" s="34">
        <v>25</v>
      </c>
      <c r="J673" s="46" t="s">
        <v>436</v>
      </c>
      <c r="K673" s="50">
        <v>4.8</v>
      </c>
      <c r="L673" s="241"/>
    </row>
    <row r="674" spans="4:12" ht="11.25" hidden="1" customHeight="1" x14ac:dyDescent="0.2">
      <c r="D674" s="45" t="str">
        <f>CONCATENATE(kategorie[[#This Row],[rok]],"::",kategorie[[#This Row],[závod]],"::",kategorie[[#This Row],[m/ž]],"::",kategorie[[#This Row],[věk]])</f>
        <v>2011::běh starosty::M::26</v>
      </c>
      <c r="E674" s="34">
        <v>2011</v>
      </c>
      <c r="F674" s="37" t="s">
        <v>293</v>
      </c>
      <c r="G674" s="34" t="s">
        <v>278</v>
      </c>
      <c r="H674" s="34">
        <f>kategorie[[#This Row],[rok]]-kategorie[[#This Row],[věk]]</f>
        <v>1985</v>
      </c>
      <c r="I674" s="34">
        <v>26</v>
      </c>
      <c r="J674" s="46" t="s">
        <v>436</v>
      </c>
      <c r="K674" s="50">
        <v>4.8</v>
      </c>
      <c r="L674" s="241"/>
    </row>
    <row r="675" spans="4:12" ht="11.25" hidden="1" customHeight="1" x14ac:dyDescent="0.2">
      <c r="D675" s="45" t="str">
        <f>CONCATENATE(kategorie[[#This Row],[rok]],"::",kategorie[[#This Row],[závod]],"::",kategorie[[#This Row],[m/ž]],"::",kategorie[[#This Row],[věk]])</f>
        <v>2011::běh starosty::M::27</v>
      </c>
      <c r="E675" s="34">
        <v>2011</v>
      </c>
      <c r="F675" s="37" t="s">
        <v>293</v>
      </c>
      <c r="G675" s="34" t="s">
        <v>278</v>
      </c>
      <c r="H675" s="34">
        <f>kategorie[[#This Row],[rok]]-kategorie[[#This Row],[věk]]</f>
        <v>1984</v>
      </c>
      <c r="I675" s="34">
        <v>27</v>
      </c>
      <c r="J675" s="46" t="s">
        <v>436</v>
      </c>
      <c r="K675" s="50">
        <v>4.8</v>
      </c>
      <c r="L675" s="241"/>
    </row>
    <row r="676" spans="4:12" ht="11.25" hidden="1" customHeight="1" x14ac:dyDescent="0.2">
      <c r="D676" s="45" t="str">
        <f>CONCATENATE(kategorie[[#This Row],[rok]],"::",kategorie[[#This Row],[závod]],"::",kategorie[[#This Row],[m/ž]],"::",kategorie[[#This Row],[věk]])</f>
        <v>2011::běh starosty::M::28</v>
      </c>
      <c r="E676" s="34">
        <v>2011</v>
      </c>
      <c r="F676" s="37" t="s">
        <v>293</v>
      </c>
      <c r="G676" s="34" t="s">
        <v>278</v>
      </c>
      <c r="H676" s="34">
        <f>kategorie[[#This Row],[rok]]-kategorie[[#This Row],[věk]]</f>
        <v>1983</v>
      </c>
      <c r="I676" s="34">
        <v>28</v>
      </c>
      <c r="J676" s="46" t="s">
        <v>436</v>
      </c>
      <c r="K676" s="50">
        <v>4.8</v>
      </c>
      <c r="L676" s="241"/>
    </row>
    <row r="677" spans="4:12" ht="11.25" hidden="1" customHeight="1" x14ac:dyDescent="0.2">
      <c r="D677" s="45" t="str">
        <f>CONCATENATE(kategorie[[#This Row],[rok]],"::",kategorie[[#This Row],[závod]],"::",kategorie[[#This Row],[m/ž]],"::",kategorie[[#This Row],[věk]])</f>
        <v>2011::běh starosty::M::29</v>
      </c>
      <c r="E677" s="34">
        <v>2011</v>
      </c>
      <c r="F677" s="37" t="s">
        <v>293</v>
      </c>
      <c r="G677" s="34" t="s">
        <v>278</v>
      </c>
      <c r="H677" s="34">
        <f>kategorie[[#This Row],[rok]]-kategorie[[#This Row],[věk]]</f>
        <v>1982</v>
      </c>
      <c r="I677" s="34">
        <v>29</v>
      </c>
      <c r="J677" s="46" t="s">
        <v>436</v>
      </c>
      <c r="K677" s="50">
        <v>4.8</v>
      </c>
      <c r="L677" s="241"/>
    </row>
    <row r="678" spans="4:12" ht="11.25" hidden="1" customHeight="1" x14ac:dyDescent="0.2">
      <c r="D678" s="45" t="str">
        <f>CONCATENATE(kategorie[[#This Row],[rok]],"::",kategorie[[#This Row],[závod]],"::",kategorie[[#This Row],[m/ž]],"::",kategorie[[#This Row],[věk]])</f>
        <v>2011::běh starosty::M::30</v>
      </c>
      <c r="E678" s="34">
        <v>2011</v>
      </c>
      <c r="F678" s="37" t="s">
        <v>293</v>
      </c>
      <c r="G678" s="34" t="s">
        <v>278</v>
      </c>
      <c r="H678" s="34">
        <f>kategorie[[#This Row],[rok]]-kategorie[[#This Row],[věk]]</f>
        <v>1981</v>
      </c>
      <c r="I678" s="34">
        <v>30</v>
      </c>
      <c r="J678" s="46" t="s">
        <v>436</v>
      </c>
      <c r="K678" s="50">
        <v>4.8</v>
      </c>
      <c r="L678" s="241"/>
    </row>
    <row r="679" spans="4:12" ht="11.25" hidden="1" customHeight="1" x14ac:dyDescent="0.2">
      <c r="D679" s="45" t="str">
        <f>CONCATENATE(kategorie[[#This Row],[rok]],"::",kategorie[[#This Row],[závod]],"::",kategorie[[#This Row],[m/ž]],"::",kategorie[[#This Row],[věk]])</f>
        <v>2011::běh starosty::M::31</v>
      </c>
      <c r="E679" s="34">
        <v>2011</v>
      </c>
      <c r="F679" s="37" t="s">
        <v>293</v>
      </c>
      <c r="G679" s="34" t="s">
        <v>278</v>
      </c>
      <c r="H679" s="34">
        <f>kategorie[[#This Row],[rok]]-kategorie[[#This Row],[věk]]</f>
        <v>1980</v>
      </c>
      <c r="I679" s="34">
        <v>31</v>
      </c>
      <c r="J679" s="46" t="s">
        <v>436</v>
      </c>
      <c r="K679" s="50">
        <v>4.8</v>
      </c>
      <c r="L679" s="241"/>
    </row>
    <row r="680" spans="4:12" ht="11.25" hidden="1" customHeight="1" x14ac:dyDescent="0.2">
      <c r="D680" s="45" t="str">
        <f>CONCATENATE(kategorie[[#This Row],[rok]],"::",kategorie[[#This Row],[závod]],"::",kategorie[[#This Row],[m/ž]],"::",kategorie[[#This Row],[věk]])</f>
        <v>2011::běh starosty::M::32</v>
      </c>
      <c r="E680" s="34">
        <v>2011</v>
      </c>
      <c r="F680" s="37" t="s">
        <v>293</v>
      </c>
      <c r="G680" s="34" t="s">
        <v>278</v>
      </c>
      <c r="H680" s="34">
        <f>kategorie[[#This Row],[rok]]-kategorie[[#This Row],[věk]]</f>
        <v>1979</v>
      </c>
      <c r="I680" s="34">
        <v>32</v>
      </c>
      <c r="J680" s="46" t="s">
        <v>436</v>
      </c>
      <c r="K680" s="50">
        <v>4.8</v>
      </c>
      <c r="L680" s="241"/>
    </row>
    <row r="681" spans="4:12" ht="11.25" hidden="1" customHeight="1" x14ac:dyDescent="0.2">
      <c r="D681" s="45" t="str">
        <f>CONCATENATE(kategorie[[#This Row],[rok]],"::",kategorie[[#This Row],[závod]],"::",kategorie[[#This Row],[m/ž]],"::",kategorie[[#This Row],[věk]])</f>
        <v>2011::běh starosty::M::33</v>
      </c>
      <c r="E681" s="34">
        <v>2011</v>
      </c>
      <c r="F681" s="37" t="s">
        <v>293</v>
      </c>
      <c r="G681" s="34" t="s">
        <v>278</v>
      </c>
      <c r="H681" s="34">
        <f>kategorie[[#This Row],[rok]]-kategorie[[#This Row],[věk]]</f>
        <v>1978</v>
      </c>
      <c r="I681" s="34">
        <v>33</v>
      </c>
      <c r="J681" s="46" t="s">
        <v>436</v>
      </c>
      <c r="K681" s="50">
        <v>4.8</v>
      </c>
      <c r="L681" s="241"/>
    </row>
    <row r="682" spans="4:12" ht="11.25" hidden="1" customHeight="1" x14ac:dyDescent="0.2">
      <c r="D682" s="45" t="str">
        <f>CONCATENATE(kategorie[[#This Row],[rok]],"::",kategorie[[#This Row],[závod]],"::",kategorie[[#This Row],[m/ž]],"::",kategorie[[#This Row],[věk]])</f>
        <v>2011::běh starosty::M::34</v>
      </c>
      <c r="E682" s="34">
        <v>2011</v>
      </c>
      <c r="F682" s="37" t="s">
        <v>293</v>
      </c>
      <c r="G682" s="34" t="s">
        <v>278</v>
      </c>
      <c r="H682" s="34">
        <f>kategorie[[#This Row],[rok]]-kategorie[[#This Row],[věk]]</f>
        <v>1977</v>
      </c>
      <c r="I682" s="34">
        <v>34</v>
      </c>
      <c r="J682" s="46" t="s">
        <v>436</v>
      </c>
      <c r="K682" s="50">
        <v>4.8</v>
      </c>
      <c r="L682" s="241"/>
    </row>
    <row r="683" spans="4:12" ht="11.25" hidden="1" customHeight="1" x14ac:dyDescent="0.2">
      <c r="D683" s="45" t="str">
        <f>CONCATENATE(kategorie[[#This Row],[rok]],"::",kategorie[[#This Row],[závod]],"::",kategorie[[#This Row],[m/ž]],"::",kategorie[[#This Row],[věk]])</f>
        <v>2011::běh starosty::M::35</v>
      </c>
      <c r="E683" s="34">
        <v>2011</v>
      </c>
      <c r="F683" s="37" t="s">
        <v>293</v>
      </c>
      <c r="G683" s="34" t="s">
        <v>278</v>
      </c>
      <c r="H683" s="34">
        <f>kategorie[[#This Row],[rok]]-kategorie[[#This Row],[věk]]</f>
        <v>1976</v>
      </c>
      <c r="I683" s="34">
        <v>35</v>
      </c>
      <c r="J683" s="46" t="s">
        <v>436</v>
      </c>
      <c r="K683" s="50">
        <v>4.8</v>
      </c>
      <c r="L683" s="241"/>
    </row>
    <row r="684" spans="4:12" ht="11.25" hidden="1" customHeight="1" x14ac:dyDescent="0.2">
      <c r="D684" s="45" t="str">
        <f>CONCATENATE(kategorie[[#This Row],[rok]],"::",kategorie[[#This Row],[závod]],"::",kategorie[[#This Row],[m/ž]],"::",kategorie[[#This Row],[věk]])</f>
        <v>2011::běh starosty::M::36</v>
      </c>
      <c r="E684" s="34">
        <v>2011</v>
      </c>
      <c r="F684" s="37" t="s">
        <v>293</v>
      </c>
      <c r="G684" s="34" t="s">
        <v>278</v>
      </c>
      <c r="H684" s="34">
        <f>kategorie[[#This Row],[rok]]-kategorie[[#This Row],[věk]]</f>
        <v>1975</v>
      </c>
      <c r="I684" s="34">
        <v>36</v>
      </c>
      <c r="J684" s="46" t="s">
        <v>436</v>
      </c>
      <c r="K684" s="50">
        <v>4.8</v>
      </c>
      <c r="L684" s="241"/>
    </row>
    <row r="685" spans="4:12" ht="11.25" hidden="1" customHeight="1" x14ac:dyDescent="0.2">
      <c r="D685" s="45" t="str">
        <f>CONCATENATE(kategorie[[#This Row],[rok]],"::",kategorie[[#This Row],[závod]],"::",kategorie[[#This Row],[m/ž]],"::",kategorie[[#This Row],[věk]])</f>
        <v>2011::běh starosty::M::37</v>
      </c>
      <c r="E685" s="34">
        <v>2011</v>
      </c>
      <c r="F685" s="37" t="s">
        <v>293</v>
      </c>
      <c r="G685" s="34" t="s">
        <v>278</v>
      </c>
      <c r="H685" s="34">
        <f>kategorie[[#This Row],[rok]]-kategorie[[#This Row],[věk]]</f>
        <v>1974</v>
      </c>
      <c r="I685" s="34">
        <v>37</v>
      </c>
      <c r="J685" s="46" t="s">
        <v>436</v>
      </c>
      <c r="K685" s="50">
        <v>4.8</v>
      </c>
      <c r="L685" s="241"/>
    </row>
    <row r="686" spans="4:12" ht="11.25" hidden="1" customHeight="1" x14ac:dyDescent="0.2">
      <c r="D686" s="45" t="str">
        <f>CONCATENATE(kategorie[[#This Row],[rok]],"::",kategorie[[#This Row],[závod]],"::",kategorie[[#This Row],[m/ž]],"::",kategorie[[#This Row],[věk]])</f>
        <v>2011::běh starosty::M::38</v>
      </c>
      <c r="E686" s="34">
        <v>2011</v>
      </c>
      <c r="F686" s="37" t="s">
        <v>293</v>
      </c>
      <c r="G686" s="34" t="s">
        <v>278</v>
      </c>
      <c r="H686" s="34">
        <f>kategorie[[#This Row],[rok]]-kategorie[[#This Row],[věk]]</f>
        <v>1973</v>
      </c>
      <c r="I686" s="34">
        <v>38</v>
      </c>
      <c r="J686" s="46" t="s">
        <v>436</v>
      </c>
      <c r="K686" s="50">
        <v>4.8</v>
      </c>
      <c r="L686" s="241"/>
    </row>
    <row r="687" spans="4:12" ht="11.25" hidden="1" customHeight="1" x14ac:dyDescent="0.2">
      <c r="D687" s="45" t="str">
        <f>CONCATENATE(kategorie[[#This Row],[rok]],"::",kategorie[[#This Row],[závod]],"::",kategorie[[#This Row],[m/ž]],"::",kategorie[[#This Row],[věk]])</f>
        <v>2011::běh starosty::M::39</v>
      </c>
      <c r="E687" s="34">
        <v>2011</v>
      </c>
      <c r="F687" s="37" t="s">
        <v>293</v>
      </c>
      <c r="G687" s="34" t="s">
        <v>278</v>
      </c>
      <c r="H687" s="34">
        <f>kategorie[[#This Row],[rok]]-kategorie[[#This Row],[věk]]</f>
        <v>1972</v>
      </c>
      <c r="I687" s="34">
        <v>39</v>
      </c>
      <c r="J687" s="46" t="s">
        <v>436</v>
      </c>
      <c r="K687" s="50">
        <v>4.8</v>
      </c>
      <c r="L687" s="241"/>
    </row>
    <row r="688" spans="4:12" ht="11.25" hidden="1" customHeight="1" x14ac:dyDescent="0.2">
      <c r="D688" s="45" t="str">
        <f>CONCATENATE(kategorie[[#This Row],[rok]],"::",kategorie[[#This Row],[závod]],"::",kategorie[[#This Row],[m/ž]],"::",kategorie[[#This Row],[věk]])</f>
        <v>2011::běh starosty::M::40</v>
      </c>
      <c r="E688" s="34">
        <v>2011</v>
      </c>
      <c r="F688" s="37" t="s">
        <v>293</v>
      </c>
      <c r="G688" s="34" t="s">
        <v>278</v>
      </c>
      <c r="H688" s="34">
        <f>kategorie[[#This Row],[rok]]-kategorie[[#This Row],[věk]]</f>
        <v>1971</v>
      </c>
      <c r="I688" s="34">
        <v>40</v>
      </c>
      <c r="J688" s="46" t="s">
        <v>436</v>
      </c>
      <c r="K688" s="50">
        <v>4.8</v>
      </c>
      <c r="L688" s="241"/>
    </row>
    <row r="689" spans="4:12" ht="11.25" hidden="1" customHeight="1" x14ac:dyDescent="0.2">
      <c r="D689" s="45" t="str">
        <f>CONCATENATE(kategorie[[#This Row],[rok]],"::",kategorie[[#This Row],[závod]],"::",kategorie[[#This Row],[m/ž]],"::",kategorie[[#This Row],[věk]])</f>
        <v>2011::běh starosty::M::41</v>
      </c>
      <c r="E689" s="34">
        <v>2011</v>
      </c>
      <c r="F689" s="37" t="s">
        <v>293</v>
      </c>
      <c r="G689" s="34" t="s">
        <v>278</v>
      </c>
      <c r="H689" s="34">
        <f>kategorie[[#This Row],[rok]]-kategorie[[#This Row],[věk]]</f>
        <v>1970</v>
      </c>
      <c r="I689" s="34">
        <v>41</v>
      </c>
      <c r="J689" s="46" t="s">
        <v>436</v>
      </c>
      <c r="K689" s="50">
        <v>4.8</v>
      </c>
      <c r="L689" s="241"/>
    </row>
    <row r="690" spans="4:12" ht="11.25" hidden="1" customHeight="1" x14ac:dyDescent="0.2">
      <c r="D690" s="45" t="str">
        <f>CONCATENATE(kategorie[[#This Row],[rok]],"::",kategorie[[#This Row],[závod]],"::",kategorie[[#This Row],[m/ž]],"::",kategorie[[#This Row],[věk]])</f>
        <v>2011::běh starosty::M::42</v>
      </c>
      <c r="E690" s="34">
        <v>2011</v>
      </c>
      <c r="F690" s="37" t="s">
        <v>293</v>
      </c>
      <c r="G690" s="34" t="s">
        <v>278</v>
      </c>
      <c r="H690" s="34">
        <f>kategorie[[#This Row],[rok]]-kategorie[[#This Row],[věk]]</f>
        <v>1969</v>
      </c>
      <c r="I690" s="34">
        <v>42</v>
      </c>
      <c r="J690" s="46" t="s">
        <v>436</v>
      </c>
      <c r="K690" s="50">
        <v>4.8</v>
      </c>
      <c r="L690" s="241"/>
    </row>
    <row r="691" spans="4:12" ht="11.25" hidden="1" customHeight="1" x14ac:dyDescent="0.2">
      <c r="D691" s="45" t="str">
        <f>CONCATENATE(kategorie[[#This Row],[rok]],"::",kategorie[[#This Row],[závod]],"::",kategorie[[#This Row],[m/ž]],"::",kategorie[[#This Row],[věk]])</f>
        <v>2011::běh starosty::M::43</v>
      </c>
      <c r="E691" s="34">
        <v>2011</v>
      </c>
      <c r="F691" s="37" t="s">
        <v>293</v>
      </c>
      <c r="G691" s="34" t="s">
        <v>278</v>
      </c>
      <c r="H691" s="34">
        <f>kategorie[[#This Row],[rok]]-kategorie[[#This Row],[věk]]</f>
        <v>1968</v>
      </c>
      <c r="I691" s="34">
        <v>43</v>
      </c>
      <c r="J691" s="46" t="s">
        <v>436</v>
      </c>
      <c r="K691" s="50">
        <v>4.8</v>
      </c>
      <c r="L691" s="241"/>
    </row>
    <row r="692" spans="4:12" ht="11.25" hidden="1" customHeight="1" x14ac:dyDescent="0.2">
      <c r="D692" s="45" t="str">
        <f>CONCATENATE(kategorie[[#This Row],[rok]],"::",kategorie[[#This Row],[závod]],"::",kategorie[[#This Row],[m/ž]],"::",kategorie[[#This Row],[věk]])</f>
        <v>2011::běh starosty::M::44</v>
      </c>
      <c r="E692" s="34">
        <v>2011</v>
      </c>
      <c r="F692" s="37" t="s">
        <v>293</v>
      </c>
      <c r="G692" s="34" t="s">
        <v>278</v>
      </c>
      <c r="H692" s="34">
        <f>kategorie[[#This Row],[rok]]-kategorie[[#This Row],[věk]]</f>
        <v>1967</v>
      </c>
      <c r="I692" s="34">
        <v>44</v>
      </c>
      <c r="J692" s="46" t="s">
        <v>436</v>
      </c>
      <c r="K692" s="50">
        <v>4.8</v>
      </c>
      <c r="L692" s="241"/>
    </row>
    <row r="693" spans="4:12" ht="11.25" hidden="1" customHeight="1" x14ac:dyDescent="0.2">
      <c r="D693" s="45" t="str">
        <f>CONCATENATE(kategorie[[#This Row],[rok]],"::",kategorie[[#This Row],[závod]],"::",kategorie[[#This Row],[m/ž]],"::",kategorie[[#This Row],[věk]])</f>
        <v>2011::běh starosty::M::45</v>
      </c>
      <c r="E693" s="34">
        <v>2011</v>
      </c>
      <c r="F693" s="37" t="s">
        <v>293</v>
      </c>
      <c r="G693" s="34" t="s">
        <v>278</v>
      </c>
      <c r="H693" s="34">
        <f>kategorie[[#This Row],[rok]]-kategorie[[#This Row],[věk]]</f>
        <v>1966</v>
      </c>
      <c r="I693" s="34">
        <v>45</v>
      </c>
      <c r="J693" s="46" t="s">
        <v>436</v>
      </c>
      <c r="K693" s="50">
        <v>4.8</v>
      </c>
      <c r="L693" s="241"/>
    </row>
    <row r="694" spans="4:12" ht="11.25" hidden="1" customHeight="1" x14ac:dyDescent="0.2">
      <c r="D694" s="45" t="str">
        <f>CONCATENATE(kategorie[[#This Row],[rok]],"::",kategorie[[#This Row],[závod]],"::",kategorie[[#This Row],[m/ž]],"::",kategorie[[#This Row],[věk]])</f>
        <v>2011::běh starosty::M::46</v>
      </c>
      <c r="E694" s="34">
        <v>2011</v>
      </c>
      <c r="F694" s="37" t="s">
        <v>293</v>
      </c>
      <c r="G694" s="34" t="s">
        <v>278</v>
      </c>
      <c r="H694" s="34">
        <f>kategorie[[#This Row],[rok]]-kategorie[[#This Row],[věk]]</f>
        <v>1965</v>
      </c>
      <c r="I694" s="34">
        <v>46</v>
      </c>
      <c r="J694" s="46" t="s">
        <v>436</v>
      </c>
      <c r="K694" s="50">
        <v>4.8</v>
      </c>
      <c r="L694" s="241"/>
    </row>
    <row r="695" spans="4:12" ht="11.25" hidden="1" customHeight="1" x14ac:dyDescent="0.2">
      <c r="D695" s="45" t="str">
        <f>CONCATENATE(kategorie[[#This Row],[rok]],"::",kategorie[[#This Row],[závod]],"::",kategorie[[#This Row],[m/ž]],"::",kategorie[[#This Row],[věk]])</f>
        <v>2011::běh starosty::M::47</v>
      </c>
      <c r="E695" s="34">
        <v>2011</v>
      </c>
      <c r="F695" s="37" t="s">
        <v>293</v>
      </c>
      <c r="G695" s="34" t="s">
        <v>278</v>
      </c>
      <c r="H695" s="34">
        <f>kategorie[[#This Row],[rok]]-kategorie[[#This Row],[věk]]</f>
        <v>1964</v>
      </c>
      <c r="I695" s="34">
        <v>47</v>
      </c>
      <c r="J695" s="46" t="s">
        <v>436</v>
      </c>
      <c r="K695" s="50">
        <v>4.8</v>
      </c>
      <c r="L695" s="241"/>
    </row>
    <row r="696" spans="4:12" ht="11.25" hidden="1" customHeight="1" x14ac:dyDescent="0.2">
      <c r="D696" s="45" t="str">
        <f>CONCATENATE(kategorie[[#This Row],[rok]],"::",kategorie[[#This Row],[závod]],"::",kategorie[[#This Row],[m/ž]],"::",kategorie[[#This Row],[věk]])</f>
        <v>2011::běh starosty::M::48</v>
      </c>
      <c r="E696" s="34">
        <v>2011</v>
      </c>
      <c r="F696" s="37" t="s">
        <v>293</v>
      </c>
      <c r="G696" s="34" t="s">
        <v>278</v>
      </c>
      <c r="H696" s="34">
        <f>kategorie[[#This Row],[rok]]-kategorie[[#This Row],[věk]]</f>
        <v>1963</v>
      </c>
      <c r="I696" s="34">
        <v>48</v>
      </c>
      <c r="J696" s="46" t="s">
        <v>436</v>
      </c>
      <c r="K696" s="50">
        <v>4.8</v>
      </c>
      <c r="L696" s="241"/>
    </row>
    <row r="697" spans="4:12" ht="11.25" hidden="1" customHeight="1" x14ac:dyDescent="0.2">
      <c r="D697" s="45" t="str">
        <f>CONCATENATE(kategorie[[#This Row],[rok]],"::",kategorie[[#This Row],[závod]],"::",kategorie[[#This Row],[m/ž]],"::",kategorie[[#This Row],[věk]])</f>
        <v>2011::běh starosty::M::49</v>
      </c>
      <c r="E697" s="34">
        <v>2011</v>
      </c>
      <c r="F697" s="37" t="s">
        <v>293</v>
      </c>
      <c r="G697" s="34" t="s">
        <v>278</v>
      </c>
      <c r="H697" s="34">
        <f>kategorie[[#This Row],[rok]]-kategorie[[#This Row],[věk]]</f>
        <v>1962</v>
      </c>
      <c r="I697" s="34">
        <v>49</v>
      </c>
      <c r="J697" s="46" t="s">
        <v>436</v>
      </c>
      <c r="K697" s="50">
        <v>4.8</v>
      </c>
      <c r="L697" s="241"/>
    </row>
    <row r="698" spans="4:12" ht="11.25" hidden="1" customHeight="1" x14ac:dyDescent="0.2">
      <c r="D698" s="45" t="str">
        <f>CONCATENATE(kategorie[[#This Row],[rok]],"::",kategorie[[#This Row],[závod]],"::",kategorie[[#This Row],[m/ž]],"::",kategorie[[#This Row],[věk]])</f>
        <v>2011::běh starosty::M::50</v>
      </c>
      <c r="E698" s="34">
        <v>2011</v>
      </c>
      <c r="F698" s="37" t="s">
        <v>293</v>
      </c>
      <c r="G698" s="34" t="s">
        <v>278</v>
      </c>
      <c r="H698" s="34">
        <f>kategorie[[#This Row],[rok]]-kategorie[[#This Row],[věk]]</f>
        <v>1961</v>
      </c>
      <c r="I698" s="34">
        <v>50</v>
      </c>
      <c r="J698" s="46" t="s">
        <v>436</v>
      </c>
      <c r="K698" s="50">
        <v>4.8</v>
      </c>
      <c r="L698" s="241"/>
    </row>
    <row r="699" spans="4:12" ht="11.25" hidden="1" customHeight="1" x14ac:dyDescent="0.2">
      <c r="D699" s="45" t="str">
        <f>CONCATENATE(kategorie[[#This Row],[rok]],"::",kategorie[[#This Row],[závod]],"::",kategorie[[#This Row],[m/ž]],"::",kategorie[[#This Row],[věk]])</f>
        <v>2011::běh starosty::M::51</v>
      </c>
      <c r="E699" s="34">
        <v>2011</v>
      </c>
      <c r="F699" s="37" t="s">
        <v>293</v>
      </c>
      <c r="G699" s="34" t="s">
        <v>278</v>
      </c>
      <c r="H699" s="34">
        <f>kategorie[[#This Row],[rok]]-kategorie[[#This Row],[věk]]</f>
        <v>1960</v>
      </c>
      <c r="I699" s="34">
        <v>51</v>
      </c>
      <c r="J699" s="46" t="s">
        <v>436</v>
      </c>
      <c r="K699" s="50">
        <v>4.8</v>
      </c>
      <c r="L699" s="241"/>
    </row>
    <row r="700" spans="4:12" ht="11.25" hidden="1" customHeight="1" x14ac:dyDescent="0.2">
      <c r="D700" s="45" t="str">
        <f>CONCATENATE(kategorie[[#This Row],[rok]],"::",kategorie[[#This Row],[závod]],"::",kategorie[[#This Row],[m/ž]],"::",kategorie[[#This Row],[věk]])</f>
        <v>2011::běh starosty::M::52</v>
      </c>
      <c r="E700" s="34">
        <v>2011</v>
      </c>
      <c r="F700" s="37" t="s">
        <v>293</v>
      </c>
      <c r="G700" s="34" t="s">
        <v>278</v>
      </c>
      <c r="H700" s="34">
        <f>kategorie[[#This Row],[rok]]-kategorie[[#This Row],[věk]]</f>
        <v>1959</v>
      </c>
      <c r="I700" s="34">
        <v>52</v>
      </c>
      <c r="J700" s="46" t="s">
        <v>436</v>
      </c>
      <c r="K700" s="50">
        <v>4.8</v>
      </c>
      <c r="L700" s="241"/>
    </row>
    <row r="701" spans="4:12" ht="11.25" hidden="1" customHeight="1" x14ac:dyDescent="0.2">
      <c r="D701" s="45" t="str">
        <f>CONCATENATE(kategorie[[#This Row],[rok]],"::",kategorie[[#This Row],[závod]],"::",kategorie[[#This Row],[m/ž]],"::",kategorie[[#This Row],[věk]])</f>
        <v>2011::běh starosty::M::53</v>
      </c>
      <c r="E701" s="34">
        <v>2011</v>
      </c>
      <c r="F701" s="37" t="s">
        <v>293</v>
      </c>
      <c r="G701" s="34" t="s">
        <v>278</v>
      </c>
      <c r="H701" s="34">
        <f>kategorie[[#This Row],[rok]]-kategorie[[#This Row],[věk]]</f>
        <v>1958</v>
      </c>
      <c r="I701" s="34">
        <v>53</v>
      </c>
      <c r="J701" s="46" t="s">
        <v>436</v>
      </c>
      <c r="K701" s="50">
        <v>4.8</v>
      </c>
      <c r="L701" s="241"/>
    </row>
    <row r="702" spans="4:12" ht="11.25" hidden="1" customHeight="1" x14ac:dyDescent="0.2">
      <c r="D702" s="45" t="str">
        <f>CONCATENATE(kategorie[[#This Row],[rok]],"::",kategorie[[#This Row],[závod]],"::",kategorie[[#This Row],[m/ž]],"::",kategorie[[#This Row],[věk]])</f>
        <v>2011::běh starosty::M::54</v>
      </c>
      <c r="E702" s="34">
        <v>2011</v>
      </c>
      <c r="F702" s="37" t="s">
        <v>293</v>
      </c>
      <c r="G702" s="34" t="s">
        <v>278</v>
      </c>
      <c r="H702" s="34">
        <f>kategorie[[#This Row],[rok]]-kategorie[[#This Row],[věk]]</f>
        <v>1957</v>
      </c>
      <c r="I702" s="34">
        <v>54</v>
      </c>
      <c r="J702" s="46" t="s">
        <v>436</v>
      </c>
      <c r="K702" s="50">
        <v>4.8</v>
      </c>
      <c r="L702" s="241"/>
    </row>
    <row r="703" spans="4:12" ht="11.25" hidden="1" customHeight="1" x14ac:dyDescent="0.2">
      <c r="D703" s="45" t="str">
        <f>CONCATENATE(kategorie[[#This Row],[rok]],"::",kategorie[[#This Row],[závod]],"::",kategorie[[#This Row],[m/ž]],"::",kategorie[[#This Row],[věk]])</f>
        <v>2011::běh starosty::M::55</v>
      </c>
      <c r="E703" s="34">
        <v>2011</v>
      </c>
      <c r="F703" s="37" t="s">
        <v>293</v>
      </c>
      <c r="G703" s="34" t="s">
        <v>278</v>
      </c>
      <c r="H703" s="34">
        <f>kategorie[[#This Row],[rok]]-kategorie[[#This Row],[věk]]</f>
        <v>1956</v>
      </c>
      <c r="I703" s="34">
        <v>55</v>
      </c>
      <c r="J703" s="46" t="s">
        <v>436</v>
      </c>
      <c r="K703" s="50">
        <v>4.8</v>
      </c>
      <c r="L703" s="241"/>
    </row>
    <row r="704" spans="4:12" ht="11.25" hidden="1" customHeight="1" x14ac:dyDescent="0.2">
      <c r="D704" s="45" t="str">
        <f>CONCATENATE(kategorie[[#This Row],[rok]],"::",kategorie[[#This Row],[závod]],"::",kategorie[[#This Row],[m/ž]],"::",kategorie[[#This Row],[věk]])</f>
        <v>2011::běh starosty::M::56</v>
      </c>
      <c r="E704" s="34">
        <v>2011</v>
      </c>
      <c r="F704" s="37" t="s">
        <v>293</v>
      </c>
      <c r="G704" s="34" t="s">
        <v>278</v>
      </c>
      <c r="H704" s="34">
        <f>kategorie[[#This Row],[rok]]-kategorie[[#This Row],[věk]]</f>
        <v>1955</v>
      </c>
      <c r="I704" s="34">
        <v>56</v>
      </c>
      <c r="J704" s="46" t="s">
        <v>436</v>
      </c>
      <c r="K704" s="50">
        <v>4.8</v>
      </c>
      <c r="L704" s="241"/>
    </row>
    <row r="705" spans="4:12" ht="11.25" hidden="1" customHeight="1" x14ac:dyDescent="0.2">
      <c r="D705" s="45" t="str">
        <f>CONCATENATE(kategorie[[#This Row],[rok]],"::",kategorie[[#This Row],[závod]],"::",kategorie[[#This Row],[m/ž]],"::",kategorie[[#This Row],[věk]])</f>
        <v>2011::běh starosty::M::57</v>
      </c>
      <c r="E705" s="34">
        <v>2011</v>
      </c>
      <c r="F705" s="37" t="s">
        <v>293</v>
      </c>
      <c r="G705" s="34" t="s">
        <v>278</v>
      </c>
      <c r="H705" s="34">
        <f>kategorie[[#This Row],[rok]]-kategorie[[#This Row],[věk]]</f>
        <v>1954</v>
      </c>
      <c r="I705" s="34">
        <v>57</v>
      </c>
      <c r="J705" s="46" t="s">
        <v>436</v>
      </c>
      <c r="K705" s="50">
        <v>4.8</v>
      </c>
      <c r="L705" s="241"/>
    </row>
    <row r="706" spans="4:12" ht="11.25" hidden="1" customHeight="1" x14ac:dyDescent="0.2">
      <c r="D706" s="45" t="str">
        <f>CONCATENATE(kategorie[[#This Row],[rok]],"::",kategorie[[#This Row],[závod]],"::",kategorie[[#This Row],[m/ž]],"::",kategorie[[#This Row],[věk]])</f>
        <v>2011::běh starosty::M::58</v>
      </c>
      <c r="E706" s="34">
        <v>2011</v>
      </c>
      <c r="F706" s="37" t="s">
        <v>293</v>
      </c>
      <c r="G706" s="34" t="s">
        <v>278</v>
      </c>
      <c r="H706" s="34">
        <f>kategorie[[#This Row],[rok]]-kategorie[[#This Row],[věk]]</f>
        <v>1953</v>
      </c>
      <c r="I706" s="34">
        <v>58</v>
      </c>
      <c r="J706" s="46" t="s">
        <v>436</v>
      </c>
      <c r="K706" s="50">
        <v>4.8</v>
      </c>
      <c r="L706" s="241"/>
    </row>
    <row r="707" spans="4:12" ht="11.25" hidden="1" customHeight="1" x14ac:dyDescent="0.2">
      <c r="D707" s="45" t="str">
        <f>CONCATENATE(kategorie[[#This Row],[rok]],"::",kategorie[[#This Row],[závod]],"::",kategorie[[#This Row],[m/ž]],"::",kategorie[[#This Row],[věk]])</f>
        <v>2011::běh starosty::M::59</v>
      </c>
      <c r="E707" s="34">
        <v>2011</v>
      </c>
      <c r="F707" s="37" t="s">
        <v>293</v>
      </c>
      <c r="G707" s="34" t="s">
        <v>278</v>
      </c>
      <c r="H707" s="34">
        <f>kategorie[[#This Row],[rok]]-kategorie[[#This Row],[věk]]</f>
        <v>1952</v>
      </c>
      <c r="I707" s="34">
        <v>59</v>
      </c>
      <c r="J707" s="46" t="s">
        <v>436</v>
      </c>
      <c r="K707" s="50">
        <v>4.8</v>
      </c>
      <c r="L707" s="241"/>
    </row>
    <row r="708" spans="4:12" ht="11.25" hidden="1" customHeight="1" x14ac:dyDescent="0.2">
      <c r="D708" s="45" t="str">
        <f>CONCATENATE(kategorie[[#This Row],[rok]],"::",kategorie[[#This Row],[závod]],"::",kategorie[[#This Row],[m/ž]],"::",kategorie[[#This Row],[věk]])</f>
        <v>2011::běh starosty::M::60</v>
      </c>
      <c r="E708" s="34">
        <v>2011</v>
      </c>
      <c r="F708" s="37" t="s">
        <v>293</v>
      </c>
      <c r="G708" s="34" t="s">
        <v>278</v>
      </c>
      <c r="H708" s="34">
        <f>kategorie[[#This Row],[rok]]-kategorie[[#This Row],[věk]]</f>
        <v>1951</v>
      </c>
      <c r="I708" s="34">
        <v>60</v>
      </c>
      <c r="J708" s="46" t="s">
        <v>436</v>
      </c>
      <c r="K708" s="50">
        <v>4.8</v>
      </c>
      <c r="L708" s="241"/>
    </row>
    <row r="709" spans="4:12" ht="11.25" hidden="1" customHeight="1" x14ac:dyDescent="0.2">
      <c r="D709" s="45" t="str">
        <f>CONCATENATE(kategorie[[#This Row],[rok]],"::",kategorie[[#This Row],[závod]],"::",kategorie[[#This Row],[m/ž]],"::",kategorie[[#This Row],[věk]])</f>
        <v>2011::běh starosty::M::61</v>
      </c>
      <c r="E709" s="34">
        <v>2011</v>
      </c>
      <c r="F709" s="37" t="s">
        <v>293</v>
      </c>
      <c r="G709" s="34" t="s">
        <v>278</v>
      </c>
      <c r="H709" s="34">
        <f>kategorie[[#This Row],[rok]]-kategorie[[#This Row],[věk]]</f>
        <v>1950</v>
      </c>
      <c r="I709" s="34">
        <v>61</v>
      </c>
      <c r="J709" s="46" t="s">
        <v>436</v>
      </c>
      <c r="K709" s="50">
        <v>4.8</v>
      </c>
      <c r="L709" s="241"/>
    </row>
    <row r="710" spans="4:12" ht="11.25" hidden="1" customHeight="1" x14ac:dyDescent="0.2">
      <c r="D710" s="45" t="str">
        <f>CONCATENATE(kategorie[[#This Row],[rok]],"::",kategorie[[#This Row],[závod]],"::",kategorie[[#This Row],[m/ž]],"::",kategorie[[#This Row],[věk]])</f>
        <v>2011::běh starosty::M::62</v>
      </c>
      <c r="E710" s="34">
        <v>2011</v>
      </c>
      <c r="F710" s="37" t="s">
        <v>293</v>
      </c>
      <c r="G710" s="34" t="s">
        <v>278</v>
      </c>
      <c r="H710" s="34">
        <f>kategorie[[#This Row],[rok]]-kategorie[[#This Row],[věk]]</f>
        <v>1949</v>
      </c>
      <c r="I710" s="34">
        <v>62</v>
      </c>
      <c r="J710" s="46" t="s">
        <v>436</v>
      </c>
      <c r="K710" s="50">
        <v>4.8</v>
      </c>
      <c r="L710" s="241"/>
    </row>
    <row r="711" spans="4:12" ht="11.25" hidden="1" customHeight="1" x14ac:dyDescent="0.2">
      <c r="D711" s="47" t="str">
        <f>CONCATENATE(kategorie[[#This Row],[rok]],"::",kategorie[[#This Row],[závod]],"::",kategorie[[#This Row],[m/ž]],"::",kategorie[[#This Row],[věk]])</f>
        <v>2011::běh starosty::M::63</v>
      </c>
      <c r="E711" s="34">
        <v>2011</v>
      </c>
      <c r="F711" s="48" t="s">
        <v>293</v>
      </c>
      <c r="G711" s="49" t="s">
        <v>278</v>
      </c>
      <c r="H711" s="49">
        <f>kategorie[[#This Row],[rok]]-kategorie[[#This Row],[věk]]</f>
        <v>1948</v>
      </c>
      <c r="I711" s="49">
        <v>63</v>
      </c>
      <c r="J711" s="46" t="s">
        <v>436</v>
      </c>
      <c r="K711" s="50">
        <v>4.8</v>
      </c>
      <c r="L711" s="241"/>
    </row>
    <row r="712" spans="4:12" ht="11.25" hidden="1" customHeight="1" x14ac:dyDescent="0.2">
      <c r="D712" s="47" t="str">
        <f>CONCATENATE(kategorie[[#This Row],[rok]],"::",kategorie[[#This Row],[závod]],"::",kategorie[[#This Row],[m/ž]],"::",kategorie[[#This Row],[věk]])</f>
        <v>2011::běh starosty::M::64</v>
      </c>
      <c r="E712" s="34">
        <v>2011</v>
      </c>
      <c r="F712" s="48" t="s">
        <v>293</v>
      </c>
      <c r="G712" s="49" t="s">
        <v>278</v>
      </c>
      <c r="H712" s="49">
        <f>kategorie[[#This Row],[rok]]-kategorie[[#This Row],[věk]]</f>
        <v>1947</v>
      </c>
      <c r="I712" s="49">
        <v>64</v>
      </c>
      <c r="J712" s="46" t="s">
        <v>436</v>
      </c>
      <c r="K712" s="50">
        <v>4.8</v>
      </c>
      <c r="L712" s="241"/>
    </row>
    <row r="713" spans="4:12" ht="11.25" hidden="1" customHeight="1" x14ac:dyDescent="0.2">
      <c r="D713" s="47" t="str">
        <f>CONCATENATE(kategorie[[#This Row],[rok]],"::",kategorie[[#This Row],[závod]],"::",kategorie[[#This Row],[m/ž]],"::",kategorie[[#This Row],[věk]])</f>
        <v>2011::běh starosty::M::65</v>
      </c>
      <c r="E713" s="34">
        <v>2011</v>
      </c>
      <c r="F713" s="48" t="s">
        <v>293</v>
      </c>
      <c r="G713" s="49" t="s">
        <v>278</v>
      </c>
      <c r="H713" s="49">
        <f>kategorie[[#This Row],[rok]]-kategorie[[#This Row],[věk]]</f>
        <v>1946</v>
      </c>
      <c r="I713" s="49">
        <v>65</v>
      </c>
      <c r="J713" s="46" t="s">
        <v>436</v>
      </c>
      <c r="K713" s="50">
        <v>4.8</v>
      </c>
      <c r="L713" s="241"/>
    </row>
    <row r="714" spans="4:12" ht="11.25" hidden="1" customHeight="1" x14ac:dyDescent="0.2">
      <c r="D714" s="47" t="str">
        <f>CONCATENATE(kategorie[[#This Row],[rok]],"::",kategorie[[#This Row],[závod]],"::",kategorie[[#This Row],[m/ž]],"::",kategorie[[#This Row],[věk]])</f>
        <v>2011::běh starosty::M::66</v>
      </c>
      <c r="E714" s="34">
        <v>2011</v>
      </c>
      <c r="F714" s="48" t="s">
        <v>293</v>
      </c>
      <c r="G714" s="49" t="s">
        <v>278</v>
      </c>
      <c r="H714" s="49">
        <f>kategorie[[#This Row],[rok]]-kategorie[[#This Row],[věk]]</f>
        <v>1945</v>
      </c>
      <c r="I714" s="49">
        <v>66</v>
      </c>
      <c r="J714" s="46" t="s">
        <v>436</v>
      </c>
      <c r="K714" s="50">
        <v>4.8</v>
      </c>
      <c r="L714" s="241"/>
    </row>
    <row r="715" spans="4:12" ht="11.25" hidden="1" customHeight="1" x14ac:dyDescent="0.2">
      <c r="D715" s="47" t="str">
        <f>CONCATENATE(kategorie[[#This Row],[rok]],"::",kategorie[[#This Row],[závod]],"::",kategorie[[#This Row],[m/ž]],"::",kategorie[[#This Row],[věk]])</f>
        <v>2011::běh starosty::M::67</v>
      </c>
      <c r="E715" s="34">
        <v>2011</v>
      </c>
      <c r="F715" s="48" t="s">
        <v>293</v>
      </c>
      <c r="G715" s="49" t="s">
        <v>278</v>
      </c>
      <c r="H715" s="49">
        <f>kategorie[[#This Row],[rok]]-kategorie[[#This Row],[věk]]</f>
        <v>1944</v>
      </c>
      <c r="I715" s="49">
        <v>67</v>
      </c>
      <c r="J715" s="46" t="s">
        <v>436</v>
      </c>
      <c r="K715" s="50">
        <v>4.8</v>
      </c>
      <c r="L715" s="241"/>
    </row>
    <row r="716" spans="4:12" ht="11.25" hidden="1" customHeight="1" x14ac:dyDescent="0.2">
      <c r="D716" s="47" t="str">
        <f>CONCATENATE(kategorie[[#This Row],[rok]],"::",kategorie[[#This Row],[závod]],"::",kategorie[[#This Row],[m/ž]],"::",kategorie[[#This Row],[věk]])</f>
        <v>2011::běh starosty::M::68</v>
      </c>
      <c r="E716" s="34">
        <v>2011</v>
      </c>
      <c r="F716" s="48" t="s">
        <v>293</v>
      </c>
      <c r="G716" s="49" t="s">
        <v>278</v>
      </c>
      <c r="H716" s="49">
        <f>kategorie[[#This Row],[rok]]-kategorie[[#This Row],[věk]]</f>
        <v>1943</v>
      </c>
      <c r="I716" s="49">
        <v>68</v>
      </c>
      <c r="J716" s="46" t="s">
        <v>436</v>
      </c>
      <c r="K716" s="50">
        <v>4.8</v>
      </c>
      <c r="L716" s="241"/>
    </row>
    <row r="717" spans="4:12" ht="11.25" hidden="1" customHeight="1" x14ac:dyDescent="0.2">
      <c r="D717" s="47" t="str">
        <f>CONCATENATE(kategorie[[#This Row],[rok]],"::",kategorie[[#This Row],[závod]],"::",kategorie[[#This Row],[m/ž]],"::",kategorie[[#This Row],[věk]])</f>
        <v>2011::běh starosty::M::69</v>
      </c>
      <c r="E717" s="34">
        <v>2011</v>
      </c>
      <c r="F717" s="48" t="s">
        <v>293</v>
      </c>
      <c r="G717" s="49" t="s">
        <v>278</v>
      </c>
      <c r="H717" s="49">
        <f>kategorie[[#This Row],[rok]]-kategorie[[#This Row],[věk]]</f>
        <v>1942</v>
      </c>
      <c r="I717" s="49">
        <v>69</v>
      </c>
      <c r="J717" s="46" t="s">
        <v>436</v>
      </c>
      <c r="K717" s="50">
        <v>4.8</v>
      </c>
      <c r="L717" s="241"/>
    </row>
    <row r="718" spans="4:12" ht="11.25" hidden="1" customHeight="1" x14ac:dyDescent="0.2">
      <c r="D718" s="47" t="str">
        <f>CONCATENATE(kategorie[[#This Row],[rok]],"::",kategorie[[#This Row],[závod]],"::",kategorie[[#This Row],[m/ž]],"::",kategorie[[#This Row],[věk]])</f>
        <v>2011::běh starosty::M::70</v>
      </c>
      <c r="E718" s="34">
        <v>2011</v>
      </c>
      <c r="F718" s="48" t="s">
        <v>293</v>
      </c>
      <c r="G718" s="49" t="s">
        <v>278</v>
      </c>
      <c r="H718" s="49">
        <f>kategorie[[#This Row],[rok]]-kategorie[[#This Row],[věk]]</f>
        <v>1941</v>
      </c>
      <c r="I718" s="49">
        <v>70</v>
      </c>
      <c r="J718" s="46" t="s">
        <v>436</v>
      </c>
      <c r="K718" s="50">
        <v>4.8</v>
      </c>
      <c r="L718" s="241"/>
    </row>
    <row r="719" spans="4:12" ht="11.25" hidden="1" customHeight="1" x14ac:dyDescent="0.2">
      <c r="D719" s="47" t="str">
        <f>CONCATENATE(kategorie[[#This Row],[rok]],"::",kategorie[[#This Row],[závod]],"::",kategorie[[#This Row],[m/ž]],"::",kategorie[[#This Row],[věk]])</f>
        <v>2011::běh starosty::M::71</v>
      </c>
      <c r="E719" s="34">
        <v>2011</v>
      </c>
      <c r="F719" s="48" t="s">
        <v>293</v>
      </c>
      <c r="G719" s="49" t="s">
        <v>278</v>
      </c>
      <c r="H719" s="49">
        <f>kategorie[[#This Row],[rok]]-kategorie[[#This Row],[věk]]</f>
        <v>1940</v>
      </c>
      <c r="I719" s="49">
        <v>71</v>
      </c>
      <c r="J719" s="46" t="s">
        <v>436</v>
      </c>
      <c r="K719" s="50">
        <v>4.8</v>
      </c>
      <c r="L719" s="241"/>
    </row>
    <row r="720" spans="4:12" ht="11.25" hidden="1" customHeight="1" x14ac:dyDescent="0.2">
      <c r="D720" s="47" t="str">
        <f>CONCATENATE(kategorie[[#This Row],[rok]],"::",kategorie[[#This Row],[závod]],"::",kategorie[[#This Row],[m/ž]],"::",kategorie[[#This Row],[věk]])</f>
        <v>2011::běh starosty::M::72</v>
      </c>
      <c r="E720" s="34">
        <v>2011</v>
      </c>
      <c r="F720" s="48" t="s">
        <v>293</v>
      </c>
      <c r="G720" s="49" t="s">
        <v>278</v>
      </c>
      <c r="H720" s="49">
        <f>kategorie[[#This Row],[rok]]-kategorie[[#This Row],[věk]]</f>
        <v>1939</v>
      </c>
      <c r="I720" s="49">
        <v>72</v>
      </c>
      <c r="J720" s="46" t="s">
        <v>436</v>
      </c>
      <c r="K720" s="50">
        <v>4.8</v>
      </c>
      <c r="L720" s="241"/>
    </row>
    <row r="721" spans="4:12" ht="11.25" hidden="1" customHeight="1" x14ac:dyDescent="0.2">
      <c r="D721" s="47" t="str">
        <f>CONCATENATE(kategorie[[#This Row],[rok]],"::",kategorie[[#This Row],[závod]],"::",kategorie[[#This Row],[m/ž]],"::",kategorie[[#This Row],[věk]])</f>
        <v>2011::běh starosty::M::73</v>
      </c>
      <c r="E721" s="34">
        <v>2011</v>
      </c>
      <c r="F721" s="48" t="s">
        <v>293</v>
      </c>
      <c r="G721" s="49" t="s">
        <v>278</v>
      </c>
      <c r="H721" s="49">
        <f>kategorie[[#This Row],[rok]]-kategorie[[#This Row],[věk]]</f>
        <v>1938</v>
      </c>
      <c r="I721" s="49">
        <v>73</v>
      </c>
      <c r="J721" s="46" t="s">
        <v>436</v>
      </c>
      <c r="K721" s="50">
        <v>4.8</v>
      </c>
      <c r="L721" s="241"/>
    </row>
    <row r="722" spans="4:12" ht="11.25" hidden="1" customHeight="1" x14ac:dyDescent="0.2">
      <c r="D722" s="47" t="str">
        <f>CONCATENATE(kategorie[[#This Row],[rok]],"::",kategorie[[#This Row],[závod]],"::",kategorie[[#This Row],[m/ž]],"::",kategorie[[#This Row],[věk]])</f>
        <v>2011::běh starosty::M::74</v>
      </c>
      <c r="E722" s="34">
        <v>2011</v>
      </c>
      <c r="F722" s="48" t="s">
        <v>293</v>
      </c>
      <c r="G722" s="49" t="s">
        <v>278</v>
      </c>
      <c r="H722" s="49">
        <f>kategorie[[#This Row],[rok]]-kategorie[[#This Row],[věk]]</f>
        <v>1937</v>
      </c>
      <c r="I722" s="49">
        <v>74</v>
      </c>
      <c r="J722" s="46" t="s">
        <v>436</v>
      </c>
      <c r="K722" s="50">
        <v>4.8</v>
      </c>
      <c r="L722" s="241"/>
    </row>
    <row r="723" spans="4:12" ht="11.25" hidden="1" customHeight="1" x14ac:dyDescent="0.2">
      <c r="D723" s="47" t="str">
        <f>CONCATENATE(kategorie[[#This Row],[rok]],"::",kategorie[[#This Row],[závod]],"::",kategorie[[#This Row],[m/ž]],"::",kategorie[[#This Row],[věk]])</f>
        <v>2011::běh starosty::M::75</v>
      </c>
      <c r="E723" s="34">
        <v>2011</v>
      </c>
      <c r="F723" s="48" t="s">
        <v>293</v>
      </c>
      <c r="G723" s="49" t="s">
        <v>278</v>
      </c>
      <c r="H723" s="49">
        <f>kategorie[[#This Row],[rok]]-kategorie[[#This Row],[věk]]</f>
        <v>1936</v>
      </c>
      <c r="I723" s="49">
        <v>75</v>
      </c>
      <c r="J723" s="46" t="s">
        <v>436</v>
      </c>
      <c r="K723" s="50">
        <v>4.8</v>
      </c>
      <c r="L723" s="241"/>
    </row>
    <row r="724" spans="4:12" ht="11.25" hidden="1" customHeight="1" x14ac:dyDescent="0.2">
      <c r="D724" s="47" t="str">
        <f>CONCATENATE(kategorie[[#This Row],[rok]],"::",kategorie[[#This Row],[závod]],"::",kategorie[[#This Row],[m/ž]],"::",kategorie[[#This Row],[věk]])</f>
        <v>2011::běh starosty::M::76</v>
      </c>
      <c r="E724" s="34">
        <v>2011</v>
      </c>
      <c r="F724" s="48" t="s">
        <v>293</v>
      </c>
      <c r="G724" s="49" t="s">
        <v>278</v>
      </c>
      <c r="H724" s="49">
        <f>kategorie[[#This Row],[rok]]-kategorie[[#This Row],[věk]]</f>
        <v>1935</v>
      </c>
      <c r="I724" s="49">
        <v>76</v>
      </c>
      <c r="J724" s="46" t="s">
        <v>436</v>
      </c>
      <c r="K724" s="50">
        <v>4.8</v>
      </c>
      <c r="L724" s="241"/>
    </row>
    <row r="725" spans="4:12" ht="11.25" hidden="1" customHeight="1" x14ac:dyDescent="0.2">
      <c r="D725" s="47" t="str">
        <f>CONCATENATE(kategorie[[#This Row],[rok]],"::",kategorie[[#This Row],[závod]],"::",kategorie[[#This Row],[m/ž]],"::",kategorie[[#This Row],[věk]])</f>
        <v>2011::běh starosty::M::77</v>
      </c>
      <c r="E725" s="34">
        <v>2011</v>
      </c>
      <c r="F725" s="48" t="s">
        <v>293</v>
      </c>
      <c r="G725" s="49" t="s">
        <v>278</v>
      </c>
      <c r="H725" s="49">
        <f>kategorie[[#This Row],[rok]]-kategorie[[#This Row],[věk]]</f>
        <v>1934</v>
      </c>
      <c r="I725" s="49">
        <v>77</v>
      </c>
      <c r="J725" s="46" t="s">
        <v>436</v>
      </c>
      <c r="K725" s="50">
        <v>4.8</v>
      </c>
      <c r="L725" s="241"/>
    </row>
    <row r="726" spans="4:12" ht="11.25" hidden="1" customHeight="1" x14ac:dyDescent="0.2">
      <c r="D726" s="47" t="str">
        <f>CONCATENATE(kategorie[[#This Row],[rok]],"::",kategorie[[#This Row],[závod]],"::",kategorie[[#This Row],[m/ž]],"::",kategorie[[#This Row],[věk]])</f>
        <v>2011::běh starosty::M::78</v>
      </c>
      <c r="E726" s="34">
        <v>2011</v>
      </c>
      <c r="F726" s="48" t="s">
        <v>293</v>
      </c>
      <c r="G726" s="49" t="s">
        <v>278</v>
      </c>
      <c r="H726" s="49">
        <f>kategorie[[#This Row],[rok]]-kategorie[[#This Row],[věk]]</f>
        <v>1933</v>
      </c>
      <c r="I726" s="49">
        <v>78</v>
      </c>
      <c r="J726" s="46" t="s">
        <v>436</v>
      </c>
      <c r="K726" s="50">
        <v>4.8</v>
      </c>
      <c r="L726" s="241"/>
    </row>
    <row r="727" spans="4:12" ht="11.25" hidden="1" customHeight="1" x14ac:dyDescent="0.2">
      <c r="D727" s="47" t="str">
        <f>CONCATENATE(kategorie[[#This Row],[rok]],"::",kategorie[[#This Row],[závod]],"::",kategorie[[#This Row],[m/ž]],"::",kategorie[[#This Row],[věk]])</f>
        <v>2011::běh starosty::M::79</v>
      </c>
      <c r="E727" s="34">
        <v>2011</v>
      </c>
      <c r="F727" s="48" t="s">
        <v>293</v>
      </c>
      <c r="G727" s="49" t="s">
        <v>278</v>
      </c>
      <c r="H727" s="49">
        <f>kategorie[[#This Row],[rok]]-kategorie[[#This Row],[věk]]</f>
        <v>1932</v>
      </c>
      <c r="I727" s="49">
        <v>79</v>
      </c>
      <c r="J727" s="46" t="s">
        <v>436</v>
      </c>
      <c r="K727" s="50">
        <v>4.8</v>
      </c>
      <c r="L727" s="241"/>
    </row>
    <row r="728" spans="4:12" ht="11.25" hidden="1" customHeight="1" x14ac:dyDescent="0.2">
      <c r="D728" s="47" t="str">
        <f>CONCATENATE(kategorie[[#This Row],[rok]],"::",kategorie[[#This Row],[závod]],"::",kategorie[[#This Row],[m/ž]],"::",kategorie[[#This Row],[věk]])</f>
        <v>2011::běh starosty::M::80</v>
      </c>
      <c r="E728" s="34">
        <v>2011</v>
      </c>
      <c r="F728" s="48" t="s">
        <v>293</v>
      </c>
      <c r="G728" s="49" t="s">
        <v>278</v>
      </c>
      <c r="H728" s="49">
        <f>kategorie[[#This Row],[rok]]-kategorie[[#This Row],[věk]]</f>
        <v>1931</v>
      </c>
      <c r="I728" s="49">
        <v>80</v>
      </c>
      <c r="J728" s="46" t="s">
        <v>436</v>
      </c>
      <c r="K728" s="50">
        <v>4.8</v>
      </c>
      <c r="L728" s="241"/>
    </row>
    <row r="729" spans="4:12" ht="11.25" hidden="1" customHeight="1" x14ac:dyDescent="0.2">
      <c r="D729" s="45" t="str">
        <f>CONCATENATE(kategorie[[#This Row],[rok]],"::",kategorie[[#This Row],[závod]],"::",kategorie[[#This Row],[m/ž]],"::",kategorie[[#This Row],[věk]])</f>
        <v>2011::běh starosty::Z::10</v>
      </c>
      <c r="E729" s="34">
        <v>2011</v>
      </c>
      <c r="F729" s="48" t="s">
        <v>293</v>
      </c>
      <c r="G729" s="49" t="s">
        <v>438</v>
      </c>
      <c r="H729" s="52">
        <f>kategorie[[#This Row],[rok]]-kategorie[[#This Row],[věk]]</f>
        <v>2001</v>
      </c>
      <c r="I729" s="49">
        <v>10</v>
      </c>
      <c r="J729" s="46" t="s">
        <v>436</v>
      </c>
      <c r="K729" s="50">
        <v>4.8</v>
      </c>
      <c r="L729" s="241"/>
    </row>
    <row r="730" spans="4:12" ht="11.25" hidden="1" customHeight="1" x14ac:dyDescent="0.2">
      <c r="D730" s="45" t="str">
        <f>CONCATENATE(kategorie[[#This Row],[rok]],"::",kategorie[[#This Row],[závod]],"::",kategorie[[#This Row],[m/ž]],"::",kategorie[[#This Row],[věk]])</f>
        <v>2011::běh starosty::Z::11</v>
      </c>
      <c r="E730" s="34">
        <v>2011</v>
      </c>
      <c r="F730" s="48" t="s">
        <v>293</v>
      </c>
      <c r="G730" s="49" t="s">
        <v>438</v>
      </c>
      <c r="H730" s="52">
        <f>kategorie[[#This Row],[rok]]-kategorie[[#This Row],[věk]]</f>
        <v>2000</v>
      </c>
      <c r="I730" s="49">
        <v>11</v>
      </c>
      <c r="J730" s="46" t="s">
        <v>436</v>
      </c>
      <c r="K730" s="50">
        <v>4.8</v>
      </c>
      <c r="L730" s="241"/>
    </row>
    <row r="731" spans="4:12" ht="11.25" hidden="1" customHeight="1" x14ac:dyDescent="0.2">
      <c r="D731" s="45" t="str">
        <f>CONCATENATE(kategorie[[#This Row],[rok]],"::",kategorie[[#This Row],[závod]],"::",kategorie[[#This Row],[m/ž]],"::",kategorie[[#This Row],[věk]])</f>
        <v>2011::běh starosty::Z::12</v>
      </c>
      <c r="E731" s="34">
        <v>2011</v>
      </c>
      <c r="F731" s="48" t="s">
        <v>293</v>
      </c>
      <c r="G731" s="49" t="s">
        <v>438</v>
      </c>
      <c r="H731" s="52">
        <f>kategorie[[#This Row],[rok]]-kategorie[[#This Row],[věk]]</f>
        <v>1999</v>
      </c>
      <c r="I731" s="49">
        <v>12</v>
      </c>
      <c r="J731" s="46" t="s">
        <v>436</v>
      </c>
      <c r="K731" s="50">
        <v>4.8</v>
      </c>
      <c r="L731" s="241"/>
    </row>
    <row r="732" spans="4:12" ht="11.25" hidden="1" customHeight="1" x14ac:dyDescent="0.2">
      <c r="D732" s="45" t="str">
        <f>CONCATENATE(kategorie[[#This Row],[rok]],"::",kategorie[[#This Row],[závod]],"::",kategorie[[#This Row],[m/ž]],"::",kategorie[[#This Row],[věk]])</f>
        <v>2011::běh starosty::Z::13</v>
      </c>
      <c r="E732" s="34">
        <v>2011</v>
      </c>
      <c r="F732" s="48" t="s">
        <v>293</v>
      </c>
      <c r="G732" s="49" t="s">
        <v>438</v>
      </c>
      <c r="H732" s="52">
        <f>kategorie[[#This Row],[rok]]-kategorie[[#This Row],[věk]]</f>
        <v>1998</v>
      </c>
      <c r="I732" s="49">
        <v>13</v>
      </c>
      <c r="J732" s="46" t="s">
        <v>436</v>
      </c>
      <c r="K732" s="50">
        <v>4.8</v>
      </c>
      <c r="L732" s="241"/>
    </row>
    <row r="733" spans="4:12" ht="11.25" hidden="1" customHeight="1" x14ac:dyDescent="0.2">
      <c r="D733" s="45" t="str">
        <f>CONCATENATE(kategorie[[#This Row],[rok]],"::",kategorie[[#This Row],[závod]],"::",kategorie[[#This Row],[m/ž]],"::",kategorie[[#This Row],[věk]])</f>
        <v>2011::běh starosty::Z::14</v>
      </c>
      <c r="E733" s="34">
        <v>2011</v>
      </c>
      <c r="F733" s="48" t="s">
        <v>293</v>
      </c>
      <c r="G733" s="49" t="s">
        <v>438</v>
      </c>
      <c r="H733" s="52">
        <f>kategorie[[#This Row],[rok]]-kategorie[[#This Row],[věk]]</f>
        <v>1997</v>
      </c>
      <c r="I733" s="49">
        <v>14</v>
      </c>
      <c r="J733" s="46" t="s">
        <v>436</v>
      </c>
      <c r="K733" s="50">
        <v>4.8</v>
      </c>
      <c r="L733" s="241"/>
    </row>
    <row r="734" spans="4:12" ht="11.25" hidden="1" customHeight="1" x14ac:dyDescent="0.2">
      <c r="D734" s="45" t="str">
        <f>CONCATENATE(kategorie[[#This Row],[rok]],"::",kategorie[[#This Row],[závod]],"::",kategorie[[#This Row],[m/ž]],"::",kategorie[[#This Row],[věk]])</f>
        <v>2011::běh starosty::Z::15</v>
      </c>
      <c r="E734" s="34">
        <v>2011</v>
      </c>
      <c r="F734" s="48" t="s">
        <v>293</v>
      </c>
      <c r="G734" s="49" t="s">
        <v>438</v>
      </c>
      <c r="H734" s="52">
        <f>kategorie[[#This Row],[rok]]-kategorie[[#This Row],[věk]]</f>
        <v>1996</v>
      </c>
      <c r="I734" s="49">
        <v>15</v>
      </c>
      <c r="J734" s="46" t="s">
        <v>436</v>
      </c>
      <c r="K734" s="50">
        <v>4.8</v>
      </c>
      <c r="L734" s="241"/>
    </row>
    <row r="735" spans="4:12" ht="11.25" hidden="1" customHeight="1" x14ac:dyDescent="0.2">
      <c r="D735" s="45" t="str">
        <f>CONCATENATE(kategorie[[#This Row],[rok]],"::",kategorie[[#This Row],[závod]],"::",kategorie[[#This Row],[m/ž]],"::",kategorie[[#This Row],[věk]])</f>
        <v>2011::běh starosty::Z::16</v>
      </c>
      <c r="E735" s="34">
        <v>2011</v>
      </c>
      <c r="F735" s="48" t="s">
        <v>293</v>
      </c>
      <c r="G735" s="49" t="s">
        <v>438</v>
      </c>
      <c r="H735" s="52">
        <f>kategorie[[#This Row],[rok]]-kategorie[[#This Row],[věk]]</f>
        <v>1995</v>
      </c>
      <c r="I735" s="49">
        <v>16</v>
      </c>
      <c r="J735" s="46" t="s">
        <v>436</v>
      </c>
      <c r="K735" s="50">
        <v>4.8</v>
      </c>
      <c r="L735" s="241"/>
    </row>
    <row r="736" spans="4:12" ht="11.25" hidden="1" customHeight="1" x14ac:dyDescent="0.2">
      <c r="D736" s="45" t="str">
        <f>CONCATENATE(kategorie[[#This Row],[rok]],"::",kategorie[[#This Row],[závod]],"::",kategorie[[#This Row],[m/ž]],"::",kategorie[[#This Row],[věk]])</f>
        <v>2011::běh starosty::Z::17</v>
      </c>
      <c r="E736" s="34">
        <v>2011</v>
      </c>
      <c r="F736" s="48" t="s">
        <v>293</v>
      </c>
      <c r="G736" s="49" t="s">
        <v>438</v>
      </c>
      <c r="H736" s="52">
        <f>kategorie[[#This Row],[rok]]-kategorie[[#This Row],[věk]]</f>
        <v>1994</v>
      </c>
      <c r="I736" s="49">
        <v>17</v>
      </c>
      <c r="J736" s="46" t="s">
        <v>436</v>
      </c>
      <c r="K736" s="50">
        <v>4.8</v>
      </c>
      <c r="L736" s="241"/>
    </row>
    <row r="737" spans="4:12" ht="11.25" hidden="1" customHeight="1" x14ac:dyDescent="0.2">
      <c r="D737" s="45" t="str">
        <f>CONCATENATE(kategorie[[#This Row],[rok]],"::",kategorie[[#This Row],[závod]],"::",kategorie[[#This Row],[m/ž]],"::",kategorie[[#This Row],[věk]])</f>
        <v>2011::běh starosty::Z::18</v>
      </c>
      <c r="E737" s="34">
        <v>2011</v>
      </c>
      <c r="F737" s="48" t="s">
        <v>293</v>
      </c>
      <c r="G737" s="49" t="s">
        <v>438</v>
      </c>
      <c r="H737" s="52">
        <f>kategorie[[#This Row],[rok]]-kategorie[[#This Row],[věk]]</f>
        <v>1993</v>
      </c>
      <c r="I737" s="49">
        <v>18</v>
      </c>
      <c r="J737" s="46" t="s">
        <v>436</v>
      </c>
      <c r="K737" s="50">
        <v>4.8</v>
      </c>
      <c r="L737" s="241"/>
    </row>
    <row r="738" spans="4:12" ht="11.25" hidden="1" customHeight="1" x14ac:dyDescent="0.2">
      <c r="D738" s="47" t="str">
        <f>CONCATENATE(kategorie[[#This Row],[rok]],"::",kategorie[[#This Row],[závod]],"::",kategorie[[#This Row],[m/ž]],"::",kategorie[[#This Row],[věk]])</f>
        <v>2011::běh starosty::Z::19</v>
      </c>
      <c r="E738" s="34">
        <v>2011</v>
      </c>
      <c r="F738" s="48" t="s">
        <v>293</v>
      </c>
      <c r="G738" s="49" t="s">
        <v>438</v>
      </c>
      <c r="H738" s="49">
        <f>kategorie[[#This Row],[rok]]-kategorie[[#This Row],[věk]]</f>
        <v>1992</v>
      </c>
      <c r="I738" s="49">
        <v>19</v>
      </c>
      <c r="J738" s="46" t="s">
        <v>436</v>
      </c>
      <c r="K738" s="50">
        <v>4.8</v>
      </c>
      <c r="L738" s="241"/>
    </row>
    <row r="739" spans="4:12" ht="11.25" hidden="1" customHeight="1" x14ac:dyDescent="0.2">
      <c r="D739" s="47" t="str">
        <f>CONCATENATE(kategorie[[#This Row],[rok]],"::",kategorie[[#This Row],[závod]],"::",kategorie[[#This Row],[m/ž]],"::",kategorie[[#This Row],[věk]])</f>
        <v>2011::běh starosty::Z::20</v>
      </c>
      <c r="E739" s="34">
        <v>2011</v>
      </c>
      <c r="F739" s="48" t="s">
        <v>293</v>
      </c>
      <c r="G739" s="49" t="s">
        <v>438</v>
      </c>
      <c r="H739" s="49">
        <f>kategorie[[#This Row],[rok]]-kategorie[[#This Row],[věk]]</f>
        <v>1991</v>
      </c>
      <c r="I739" s="49">
        <v>20</v>
      </c>
      <c r="J739" s="46" t="s">
        <v>436</v>
      </c>
      <c r="K739" s="50">
        <v>4.8</v>
      </c>
      <c r="L739" s="241"/>
    </row>
    <row r="740" spans="4:12" ht="11.25" hidden="1" customHeight="1" x14ac:dyDescent="0.2">
      <c r="D740" s="47" t="str">
        <f>CONCATENATE(kategorie[[#This Row],[rok]],"::",kategorie[[#This Row],[závod]],"::",kategorie[[#This Row],[m/ž]],"::",kategorie[[#This Row],[věk]])</f>
        <v>2011::běh starosty::Z::21</v>
      </c>
      <c r="E740" s="34">
        <v>2011</v>
      </c>
      <c r="F740" s="48" t="s">
        <v>293</v>
      </c>
      <c r="G740" s="49" t="s">
        <v>438</v>
      </c>
      <c r="H740" s="49">
        <f>kategorie[[#This Row],[rok]]-kategorie[[#This Row],[věk]]</f>
        <v>1990</v>
      </c>
      <c r="I740" s="49">
        <v>21</v>
      </c>
      <c r="J740" s="46" t="s">
        <v>436</v>
      </c>
      <c r="K740" s="50">
        <v>4.8</v>
      </c>
      <c r="L740" s="241"/>
    </row>
    <row r="741" spans="4:12" ht="11.25" hidden="1" customHeight="1" x14ac:dyDescent="0.2">
      <c r="D741" s="47" t="str">
        <f>CONCATENATE(kategorie[[#This Row],[rok]],"::",kategorie[[#This Row],[závod]],"::",kategorie[[#This Row],[m/ž]],"::",kategorie[[#This Row],[věk]])</f>
        <v>2011::běh starosty::Z::22</v>
      </c>
      <c r="E741" s="34">
        <v>2011</v>
      </c>
      <c r="F741" s="48" t="s">
        <v>293</v>
      </c>
      <c r="G741" s="49" t="s">
        <v>438</v>
      </c>
      <c r="H741" s="49">
        <f>kategorie[[#This Row],[rok]]-kategorie[[#This Row],[věk]]</f>
        <v>1989</v>
      </c>
      <c r="I741" s="49">
        <v>22</v>
      </c>
      <c r="J741" s="46" t="s">
        <v>436</v>
      </c>
      <c r="K741" s="50">
        <v>4.8</v>
      </c>
      <c r="L741" s="241"/>
    </row>
    <row r="742" spans="4:12" ht="11.25" hidden="1" customHeight="1" x14ac:dyDescent="0.2">
      <c r="D742" s="47" t="str">
        <f>CONCATENATE(kategorie[[#This Row],[rok]],"::",kategorie[[#This Row],[závod]],"::",kategorie[[#This Row],[m/ž]],"::",kategorie[[#This Row],[věk]])</f>
        <v>2011::běh starosty::Z::23</v>
      </c>
      <c r="E742" s="34">
        <v>2011</v>
      </c>
      <c r="F742" s="48" t="s">
        <v>293</v>
      </c>
      <c r="G742" s="49" t="s">
        <v>438</v>
      </c>
      <c r="H742" s="49">
        <f>kategorie[[#This Row],[rok]]-kategorie[[#This Row],[věk]]</f>
        <v>1988</v>
      </c>
      <c r="I742" s="49">
        <v>23</v>
      </c>
      <c r="J742" s="46" t="s">
        <v>436</v>
      </c>
      <c r="K742" s="50">
        <v>4.8</v>
      </c>
      <c r="L742" s="241"/>
    </row>
    <row r="743" spans="4:12" ht="11.25" hidden="1" customHeight="1" x14ac:dyDescent="0.2">
      <c r="D743" s="47" t="str">
        <f>CONCATENATE(kategorie[[#This Row],[rok]],"::",kategorie[[#This Row],[závod]],"::",kategorie[[#This Row],[m/ž]],"::",kategorie[[#This Row],[věk]])</f>
        <v>2011::běh starosty::Z::24</v>
      </c>
      <c r="E743" s="34">
        <v>2011</v>
      </c>
      <c r="F743" s="48" t="s">
        <v>293</v>
      </c>
      <c r="G743" s="49" t="s">
        <v>438</v>
      </c>
      <c r="H743" s="49">
        <f>kategorie[[#This Row],[rok]]-kategorie[[#This Row],[věk]]</f>
        <v>1987</v>
      </c>
      <c r="I743" s="49">
        <v>24</v>
      </c>
      <c r="J743" s="46" t="s">
        <v>436</v>
      </c>
      <c r="K743" s="50">
        <v>4.8</v>
      </c>
      <c r="L743" s="241"/>
    </row>
    <row r="744" spans="4:12" ht="11.25" hidden="1" customHeight="1" x14ac:dyDescent="0.2">
      <c r="D744" s="47" t="str">
        <f>CONCATENATE(kategorie[[#This Row],[rok]],"::",kategorie[[#This Row],[závod]],"::",kategorie[[#This Row],[m/ž]],"::",kategorie[[#This Row],[věk]])</f>
        <v>2011::běh starosty::Z::25</v>
      </c>
      <c r="E744" s="34">
        <v>2011</v>
      </c>
      <c r="F744" s="48" t="s">
        <v>293</v>
      </c>
      <c r="G744" s="49" t="s">
        <v>438</v>
      </c>
      <c r="H744" s="49">
        <f>kategorie[[#This Row],[rok]]-kategorie[[#This Row],[věk]]</f>
        <v>1986</v>
      </c>
      <c r="I744" s="49">
        <v>25</v>
      </c>
      <c r="J744" s="46" t="s">
        <v>436</v>
      </c>
      <c r="K744" s="50">
        <v>4.8</v>
      </c>
      <c r="L744" s="241"/>
    </row>
    <row r="745" spans="4:12" ht="11.25" hidden="1" customHeight="1" x14ac:dyDescent="0.2">
      <c r="D745" s="47" t="str">
        <f>CONCATENATE(kategorie[[#This Row],[rok]],"::",kategorie[[#This Row],[závod]],"::",kategorie[[#This Row],[m/ž]],"::",kategorie[[#This Row],[věk]])</f>
        <v>2011::běh starosty::Z::26</v>
      </c>
      <c r="E745" s="34">
        <v>2011</v>
      </c>
      <c r="F745" s="48" t="s">
        <v>293</v>
      </c>
      <c r="G745" s="49" t="s">
        <v>438</v>
      </c>
      <c r="H745" s="49">
        <f>kategorie[[#This Row],[rok]]-kategorie[[#This Row],[věk]]</f>
        <v>1985</v>
      </c>
      <c r="I745" s="49">
        <v>26</v>
      </c>
      <c r="J745" s="46" t="s">
        <v>436</v>
      </c>
      <c r="K745" s="50">
        <v>4.8</v>
      </c>
      <c r="L745" s="241"/>
    </row>
    <row r="746" spans="4:12" ht="11.25" hidden="1" customHeight="1" x14ac:dyDescent="0.2">
      <c r="D746" s="47" t="str">
        <f>CONCATENATE(kategorie[[#This Row],[rok]],"::",kategorie[[#This Row],[závod]],"::",kategorie[[#This Row],[m/ž]],"::",kategorie[[#This Row],[věk]])</f>
        <v>2011::běh starosty::Z::27</v>
      </c>
      <c r="E746" s="34">
        <v>2011</v>
      </c>
      <c r="F746" s="48" t="s">
        <v>293</v>
      </c>
      <c r="G746" s="49" t="s">
        <v>438</v>
      </c>
      <c r="H746" s="49">
        <f>kategorie[[#This Row],[rok]]-kategorie[[#This Row],[věk]]</f>
        <v>1984</v>
      </c>
      <c r="I746" s="49">
        <v>27</v>
      </c>
      <c r="J746" s="46" t="s">
        <v>436</v>
      </c>
      <c r="K746" s="50">
        <v>4.8</v>
      </c>
      <c r="L746" s="241"/>
    </row>
    <row r="747" spans="4:12" ht="11.25" hidden="1" customHeight="1" x14ac:dyDescent="0.2">
      <c r="D747" s="47" t="str">
        <f>CONCATENATE(kategorie[[#This Row],[rok]],"::",kategorie[[#This Row],[závod]],"::",kategorie[[#This Row],[m/ž]],"::",kategorie[[#This Row],[věk]])</f>
        <v>2011::běh starosty::Z::28</v>
      </c>
      <c r="E747" s="34">
        <v>2011</v>
      </c>
      <c r="F747" s="48" t="s">
        <v>293</v>
      </c>
      <c r="G747" s="49" t="s">
        <v>438</v>
      </c>
      <c r="H747" s="49">
        <f>kategorie[[#This Row],[rok]]-kategorie[[#This Row],[věk]]</f>
        <v>1983</v>
      </c>
      <c r="I747" s="49">
        <v>28</v>
      </c>
      <c r="J747" s="46" t="s">
        <v>436</v>
      </c>
      <c r="K747" s="50">
        <v>4.8</v>
      </c>
      <c r="L747" s="241"/>
    </row>
    <row r="748" spans="4:12" ht="11.25" hidden="1" customHeight="1" x14ac:dyDescent="0.2">
      <c r="D748" s="47" t="str">
        <f>CONCATENATE(kategorie[[#This Row],[rok]],"::",kategorie[[#This Row],[závod]],"::",kategorie[[#This Row],[m/ž]],"::",kategorie[[#This Row],[věk]])</f>
        <v>2011::běh starosty::Z::29</v>
      </c>
      <c r="E748" s="34">
        <v>2011</v>
      </c>
      <c r="F748" s="48" t="s">
        <v>293</v>
      </c>
      <c r="G748" s="49" t="s">
        <v>438</v>
      </c>
      <c r="H748" s="49">
        <f>kategorie[[#This Row],[rok]]-kategorie[[#This Row],[věk]]</f>
        <v>1982</v>
      </c>
      <c r="I748" s="49">
        <v>29</v>
      </c>
      <c r="J748" s="46" t="s">
        <v>436</v>
      </c>
      <c r="K748" s="50">
        <v>4.8</v>
      </c>
      <c r="L748" s="241"/>
    </row>
    <row r="749" spans="4:12" ht="11.25" hidden="1" customHeight="1" x14ac:dyDescent="0.2">
      <c r="D749" s="47" t="str">
        <f>CONCATENATE(kategorie[[#This Row],[rok]],"::",kategorie[[#This Row],[závod]],"::",kategorie[[#This Row],[m/ž]],"::",kategorie[[#This Row],[věk]])</f>
        <v>2011::běh starosty::Z::30</v>
      </c>
      <c r="E749" s="34">
        <v>2011</v>
      </c>
      <c r="F749" s="48" t="s">
        <v>293</v>
      </c>
      <c r="G749" s="49" t="s">
        <v>438</v>
      </c>
      <c r="H749" s="49">
        <f>kategorie[[#This Row],[rok]]-kategorie[[#This Row],[věk]]</f>
        <v>1981</v>
      </c>
      <c r="I749" s="49">
        <v>30</v>
      </c>
      <c r="J749" s="46" t="s">
        <v>436</v>
      </c>
      <c r="K749" s="50">
        <v>4.8</v>
      </c>
      <c r="L749" s="241"/>
    </row>
    <row r="750" spans="4:12" ht="11.25" hidden="1" customHeight="1" x14ac:dyDescent="0.2">
      <c r="D750" s="47" t="str">
        <f>CONCATENATE(kategorie[[#This Row],[rok]],"::",kategorie[[#This Row],[závod]],"::",kategorie[[#This Row],[m/ž]],"::",kategorie[[#This Row],[věk]])</f>
        <v>2011::běh starosty::Z::31</v>
      </c>
      <c r="E750" s="34">
        <v>2011</v>
      </c>
      <c r="F750" s="48" t="s">
        <v>293</v>
      </c>
      <c r="G750" s="49" t="s">
        <v>438</v>
      </c>
      <c r="H750" s="49">
        <f>kategorie[[#This Row],[rok]]-kategorie[[#This Row],[věk]]</f>
        <v>1980</v>
      </c>
      <c r="I750" s="49">
        <v>31</v>
      </c>
      <c r="J750" s="46" t="s">
        <v>436</v>
      </c>
      <c r="K750" s="50">
        <v>4.8</v>
      </c>
      <c r="L750" s="241"/>
    </row>
    <row r="751" spans="4:12" ht="11.25" hidden="1" customHeight="1" x14ac:dyDescent="0.2">
      <c r="D751" s="47" t="str">
        <f>CONCATENATE(kategorie[[#This Row],[rok]],"::",kategorie[[#This Row],[závod]],"::",kategorie[[#This Row],[m/ž]],"::",kategorie[[#This Row],[věk]])</f>
        <v>2011::běh starosty::Z::32</v>
      </c>
      <c r="E751" s="34">
        <v>2011</v>
      </c>
      <c r="F751" s="48" t="s">
        <v>293</v>
      </c>
      <c r="G751" s="49" t="s">
        <v>438</v>
      </c>
      <c r="H751" s="49">
        <f>kategorie[[#This Row],[rok]]-kategorie[[#This Row],[věk]]</f>
        <v>1979</v>
      </c>
      <c r="I751" s="49">
        <v>32</v>
      </c>
      <c r="J751" s="46" t="s">
        <v>436</v>
      </c>
      <c r="K751" s="50">
        <v>4.8</v>
      </c>
      <c r="L751" s="241"/>
    </row>
    <row r="752" spans="4:12" ht="11.25" hidden="1" customHeight="1" x14ac:dyDescent="0.2">
      <c r="D752" s="47" t="str">
        <f>CONCATENATE(kategorie[[#This Row],[rok]],"::",kategorie[[#This Row],[závod]],"::",kategorie[[#This Row],[m/ž]],"::",kategorie[[#This Row],[věk]])</f>
        <v>2011::běh starosty::Z::33</v>
      </c>
      <c r="E752" s="34">
        <v>2011</v>
      </c>
      <c r="F752" s="48" t="s">
        <v>293</v>
      </c>
      <c r="G752" s="49" t="s">
        <v>438</v>
      </c>
      <c r="H752" s="49">
        <f>kategorie[[#This Row],[rok]]-kategorie[[#This Row],[věk]]</f>
        <v>1978</v>
      </c>
      <c r="I752" s="49">
        <v>33</v>
      </c>
      <c r="J752" s="46" t="s">
        <v>436</v>
      </c>
      <c r="K752" s="50">
        <v>4.8</v>
      </c>
      <c r="L752" s="241"/>
    </row>
    <row r="753" spans="4:12" ht="11.25" hidden="1" customHeight="1" x14ac:dyDescent="0.2">
      <c r="D753" s="47" t="str">
        <f>CONCATENATE(kategorie[[#This Row],[rok]],"::",kategorie[[#This Row],[závod]],"::",kategorie[[#This Row],[m/ž]],"::",kategorie[[#This Row],[věk]])</f>
        <v>2011::běh starosty::Z::34</v>
      </c>
      <c r="E753" s="34">
        <v>2011</v>
      </c>
      <c r="F753" s="48" t="s">
        <v>293</v>
      </c>
      <c r="G753" s="49" t="s">
        <v>438</v>
      </c>
      <c r="H753" s="49">
        <f>kategorie[[#This Row],[rok]]-kategorie[[#This Row],[věk]]</f>
        <v>1977</v>
      </c>
      <c r="I753" s="49">
        <v>34</v>
      </c>
      <c r="J753" s="46" t="s">
        <v>436</v>
      </c>
      <c r="K753" s="50">
        <v>4.8</v>
      </c>
      <c r="L753" s="241"/>
    </row>
    <row r="754" spans="4:12" ht="11.25" hidden="1" customHeight="1" x14ac:dyDescent="0.2">
      <c r="D754" s="47" t="str">
        <f>CONCATENATE(kategorie[[#This Row],[rok]],"::",kategorie[[#This Row],[závod]],"::",kategorie[[#This Row],[m/ž]],"::",kategorie[[#This Row],[věk]])</f>
        <v>2011::běh starosty::Z::35</v>
      </c>
      <c r="E754" s="34">
        <v>2011</v>
      </c>
      <c r="F754" s="48" t="s">
        <v>293</v>
      </c>
      <c r="G754" s="49" t="s">
        <v>438</v>
      </c>
      <c r="H754" s="49">
        <f>kategorie[[#This Row],[rok]]-kategorie[[#This Row],[věk]]</f>
        <v>1976</v>
      </c>
      <c r="I754" s="49">
        <v>35</v>
      </c>
      <c r="J754" s="46" t="s">
        <v>436</v>
      </c>
      <c r="K754" s="50">
        <v>4.8</v>
      </c>
      <c r="L754" s="241"/>
    </row>
    <row r="755" spans="4:12" ht="11.25" hidden="1" customHeight="1" x14ac:dyDescent="0.2">
      <c r="D755" s="47" t="str">
        <f>CONCATENATE(kategorie[[#This Row],[rok]],"::",kategorie[[#This Row],[závod]],"::",kategorie[[#This Row],[m/ž]],"::",kategorie[[#This Row],[věk]])</f>
        <v>2011::běh starosty::Z::36</v>
      </c>
      <c r="E755" s="34">
        <v>2011</v>
      </c>
      <c r="F755" s="48" t="s">
        <v>293</v>
      </c>
      <c r="G755" s="49" t="s">
        <v>438</v>
      </c>
      <c r="H755" s="49">
        <f>kategorie[[#This Row],[rok]]-kategorie[[#This Row],[věk]]</f>
        <v>1975</v>
      </c>
      <c r="I755" s="49">
        <v>36</v>
      </c>
      <c r="J755" s="46" t="s">
        <v>436</v>
      </c>
      <c r="K755" s="50">
        <v>4.8</v>
      </c>
      <c r="L755" s="241"/>
    </row>
    <row r="756" spans="4:12" ht="11.25" hidden="1" customHeight="1" x14ac:dyDescent="0.2">
      <c r="D756" s="47" t="str">
        <f>CONCATENATE(kategorie[[#This Row],[rok]],"::",kategorie[[#This Row],[závod]],"::",kategorie[[#This Row],[m/ž]],"::",kategorie[[#This Row],[věk]])</f>
        <v>2011::běh starosty::Z::37</v>
      </c>
      <c r="E756" s="34">
        <v>2011</v>
      </c>
      <c r="F756" s="48" t="s">
        <v>293</v>
      </c>
      <c r="G756" s="49" t="s">
        <v>438</v>
      </c>
      <c r="H756" s="49">
        <f>kategorie[[#This Row],[rok]]-kategorie[[#This Row],[věk]]</f>
        <v>1974</v>
      </c>
      <c r="I756" s="49">
        <v>37</v>
      </c>
      <c r="J756" s="46" t="s">
        <v>436</v>
      </c>
      <c r="K756" s="50">
        <v>4.8</v>
      </c>
      <c r="L756" s="241"/>
    </row>
    <row r="757" spans="4:12" ht="11.25" hidden="1" customHeight="1" x14ac:dyDescent="0.2">
      <c r="D757" s="47" t="str">
        <f>CONCATENATE(kategorie[[#This Row],[rok]],"::",kategorie[[#This Row],[závod]],"::",kategorie[[#This Row],[m/ž]],"::",kategorie[[#This Row],[věk]])</f>
        <v>2011::běh starosty::Z::38</v>
      </c>
      <c r="E757" s="34">
        <v>2011</v>
      </c>
      <c r="F757" s="48" t="s">
        <v>293</v>
      </c>
      <c r="G757" s="49" t="s">
        <v>438</v>
      </c>
      <c r="H757" s="49">
        <f>kategorie[[#This Row],[rok]]-kategorie[[#This Row],[věk]]</f>
        <v>1973</v>
      </c>
      <c r="I757" s="49">
        <v>38</v>
      </c>
      <c r="J757" s="46" t="s">
        <v>436</v>
      </c>
      <c r="K757" s="50">
        <v>4.8</v>
      </c>
      <c r="L757" s="241"/>
    </row>
    <row r="758" spans="4:12" ht="11.25" hidden="1" customHeight="1" x14ac:dyDescent="0.2">
      <c r="D758" s="47" t="str">
        <f>CONCATENATE(kategorie[[#This Row],[rok]],"::",kategorie[[#This Row],[závod]],"::",kategorie[[#This Row],[m/ž]],"::",kategorie[[#This Row],[věk]])</f>
        <v>2011::běh starosty::Z::39</v>
      </c>
      <c r="E758" s="34">
        <v>2011</v>
      </c>
      <c r="F758" s="48" t="s">
        <v>293</v>
      </c>
      <c r="G758" s="49" t="s">
        <v>438</v>
      </c>
      <c r="H758" s="49">
        <f>kategorie[[#This Row],[rok]]-kategorie[[#This Row],[věk]]</f>
        <v>1972</v>
      </c>
      <c r="I758" s="49">
        <v>39</v>
      </c>
      <c r="J758" s="46" t="s">
        <v>436</v>
      </c>
      <c r="K758" s="50">
        <v>4.8</v>
      </c>
      <c r="L758" s="241"/>
    </row>
    <row r="759" spans="4:12" ht="11.25" hidden="1" customHeight="1" x14ac:dyDescent="0.2">
      <c r="D759" s="47" t="str">
        <f>CONCATENATE(kategorie[[#This Row],[rok]],"::",kategorie[[#This Row],[závod]],"::",kategorie[[#This Row],[m/ž]],"::",kategorie[[#This Row],[věk]])</f>
        <v>2011::běh starosty::Z::40</v>
      </c>
      <c r="E759" s="34">
        <v>2011</v>
      </c>
      <c r="F759" s="48" t="s">
        <v>293</v>
      </c>
      <c r="G759" s="49" t="s">
        <v>438</v>
      </c>
      <c r="H759" s="49">
        <f>kategorie[[#This Row],[rok]]-kategorie[[#This Row],[věk]]</f>
        <v>1971</v>
      </c>
      <c r="I759" s="49">
        <v>40</v>
      </c>
      <c r="J759" s="46" t="s">
        <v>436</v>
      </c>
      <c r="K759" s="50">
        <v>4.8</v>
      </c>
      <c r="L759" s="241"/>
    </row>
    <row r="760" spans="4:12" ht="11.25" hidden="1" customHeight="1" x14ac:dyDescent="0.2">
      <c r="D760" s="47" t="str">
        <f>CONCATENATE(kategorie[[#This Row],[rok]],"::",kategorie[[#This Row],[závod]],"::",kategorie[[#This Row],[m/ž]],"::",kategorie[[#This Row],[věk]])</f>
        <v>2011::běh starosty::Z::41</v>
      </c>
      <c r="E760" s="34">
        <v>2011</v>
      </c>
      <c r="F760" s="48" t="s">
        <v>293</v>
      </c>
      <c r="G760" s="49" t="s">
        <v>438</v>
      </c>
      <c r="H760" s="49">
        <f>kategorie[[#This Row],[rok]]-kategorie[[#This Row],[věk]]</f>
        <v>1970</v>
      </c>
      <c r="I760" s="49">
        <v>41</v>
      </c>
      <c r="J760" s="46" t="s">
        <v>436</v>
      </c>
      <c r="K760" s="50">
        <v>4.8</v>
      </c>
      <c r="L760" s="241"/>
    </row>
    <row r="761" spans="4:12" ht="11.25" hidden="1" customHeight="1" x14ac:dyDescent="0.2">
      <c r="D761" s="47" t="str">
        <f>CONCATENATE(kategorie[[#This Row],[rok]],"::",kategorie[[#This Row],[závod]],"::",kategorie[[#This Row],[m/ž]],"::",kategorie[[#This Row],[věk]])</f>
        <v>2011::běh starosty::Z::42</v>
      </c>
      <c r="E761" s="34">
        <v>2011</v>
      </c>
      <c r="F761" s="48" t="s">
        <v>293</v>
      </c>
      <c r="G761" s="49" t="s">
        <v>438</v>
      </c>
      <c r="H761" s="49">
        <f>kategorie[[#This Row],[rok]]-kategorie[[#This Row],[věk]]</f>
        <v>1969</v>
      </c>
      <c r="I761" s="49">
        <v>42</v>
      </c>
      <c r="J761" s="46" t="s">
        <v>436</v>
      </c>
      <c r="K761" s="50">
        <v>4.8</v>
      </c>
      <c r="L761" s="241"/>
    </row>
    <row r="762" spans="4:12" ht="11.25" hidden="1" customHeight="1" x14ac:dyDescent="0.2">
      <c r="D762" s="47" t="str">
        <f>CONCATENATE(kategorie[[#This Row],[rok]],"::",kategorie[[#This Row],[závod]],"::",kategorie[[#This Row],[m/ž]],"::",kategorie[[#This Row],[věk]])</f>
        <v>2011::běh starosty::Z::43</v>
      </c>
      <c r="E762" s="34">
        <v>2011</v>
      </c>
      <c r="F762" s="48" t="s">
        <v>293</v>
      </c>
      <c r="G762" s="49" t="s">
        <v>438</v>
      </c>
      <c r="H762" s="49">
        <f>kategorie[[#This Row],[rok]]-kategorie[[#This Row],[věk]]</f>
        <v>1968</v>
      </c>
      <c r="I762" s="49">
        <v>43</v>
      </c>
      <c r="J762" s="46" t="s">
        <v>436</v>
      </c>
      <c r="K762" s="50">
        <v>4.8</v>
      </c>
      <c r="L762" s="241"/>
    </row>
    <row r="763" spans="4:12" ht="11.25" hidden="1" customHeight="1" x14ac:dyDescent="0.2">
      <c r="D763" s="47" t="str">
        <f>CONCATENATE(kategorie[[#This Row],[rok]],"::",kategorie[[#This Row],[závod]],"::",kategorie[[#This Row],[m/ž]],"::",kategorie[[#This Row],[věk]])</f>
        <v>2011::běh starosty::Z::44</v>
      </c>
      <c r="E763" s="34">
        <v>2011</v>
      </c>
      <c r="F763" s="48" t="s">
        <v>293</v>
      </c>
      <c r="G763" s="49" t="s">
        <v>438</v>
      </c>
      <c r="H763" s="49">
        <f>kategorie[[#This Row],[rok]]-kategorie[[#This Row],[věk]]</f>
        <v>1967</v>
      </c>
      <c r="I763" s="49">
        <v>44</v>
      </c>
      <c r="J763" s="46" t="s">
        <v>436</v>
      </c>
      <c r="K763" s="50">
        <v>4.8</v>
      </c>
      <c r="L763" s="241"/>
    </row>
    <row r="764" spans="4:12" ht="11.25" hidden="1" customHeight="1" x14ac:dyDescent="0.2">
      <c r="D764" s="47" t="str">
        <f>CONCATENATE(kategorie[[#This Row],[rok]],"::",kategorie[[#This Row],[závod]],"::",kategorie[[#This Row],[m/ž]],"::",kategorie[[#This Row],[věk]])</f>
        <v>2011::běh starosty::Z::45</v>
      </c>
      <c r="E764" s="34">
        <v>2011</v>
      </c>
      <c r="F764" s="48" t="s">
        <v>293</v>
      </c>
      <c r="G764" s="49" t="s">
        <v>438</v>
      </c>
      <c r="H764" s="49">
        <f>kategorie[[#This Row],[rok]]-kategorie[[#This Row],[věk]]</f>
        <v>1966</v>
      </c>
      <c r="I764" s="49">
        <v>45</v>
      </c>
      <c r="J764" s="46" t="s">
        <v>436</v>
      </c>
      <c r="K764" s="50">
        <v>4.8</v>
      </c>
      <c r="L764" s="241"/>
    </row>
    <row r="765" spans="4:12" ht="11.25" hidden="1" customHeight="1" x14ac:dyDescent="0.2">
      <c r="D765" s="47" t="str">
        <f>CONCATENATE(kategorie[[#This Row],[rok]],"::",kategorie[[#This Row],[závod]],"::",kategorie[[#This Row],[m/ž]],"::",kategorie[[#This Row],[věk]])</f>
        <v>2011::běh starosty::Z::46</v>
      </c>
      <c r="E765" s="34">
        <v>2011</v>
      </c>
      <c r="F765" s="48" t="s">
        <v>293</v>
      </c>
      <c r="G765" s="49" t="s">
        <v>438</v>
      </c>
      <c r="H765" s="49">
        <f>kategorie[[#This Row],[rok]]-kategorie[[#This Row],[věk]]</f>
        <v>1965</v>
      </c>
      <c r="I765" s="49">
        <v>46</v>
      </c>
      <c r="J765" s="46" t="s">
        <v>436</v>
      </c>
      <c r="K765" s="50">
        <v>4.8</v>
      </c>
      <c r="L765" s="241"/>
    </row>
    <row r="766" spans="4:12" ht="11.25" hidden="1" customHeight="1" x14ac:dyDescent="0.2">
      <c r="D766" s="47" t="str">
        <f>CONCATENATE(kategorie[[#This Row],[rok]],"::",kategorie[[#This Row],[závod]],"::",kategorie[[#This Row],[m/ž]],"::",kategorie[[#This Row],[věk]])</f>
        <v>2011::běh starosty::Z::47</v>
      </c>
      <c r="E766" s="34">
        <v>2011</v>
      </c>
      <c r="F766" s="48" t="s">
        <v>293</v>
      </c>
      <c r="G766" s="49" t="s">
        <v>438</v>
      </c>
      <c r="H766" s="49">
        <f>kategorie[[#This Row],[rok]]-kategorie[[#This Row],[věk]]</f>
        <v>1964</v>
      </c>
      <c r="I766" s="49">
        <v>47</v>
      </c>
      <c r="J766" s="46" t="s">
        <v>436</v>
      </c>
      <c r="K766" s="50">
        <v>4.8</v>
      </c>
      <c r="L766" s="241"/>
    </row>
    <row r="767" spans="4:12" ht="11.25" hidden="1" customHeight="1" x14ac:dyDescent="0.2">
      <c r="D767" s="47" t="str">
        <f>CONCATENATE(kategorie[[#This Row],[rok]],"::",kategorie[[#This Row],[závod]],"::",kategorie[[#This Row],[m/ž]],"::",kategorie[[#This Row],[věk]])</f>
        <v>2011::běh starosty::Z::48</v>
      </c>
      <c r="E767" s="34">
        <v>2011</v>
      </c>
      <c r="F767" s="48" t="s">
        <v>293</v>
      </c>
      <c r="G767" s="49" t="s">
        <v>438</v>
      </c>
      <c r="H767" s="49">
        <f>kategorie[[#This Row],[rok]]-kategorie[[#This Row],[věk]]</f>
        <v>1963</v>
      </c>
      <c r="I767" s="49">
        <v>48</v>
      </c>
      <c r="J767" s="46" t="s">
        <v>436</v>
      </c>
      <c r="K767" s="50">
        <v>4.8</v>
      </c>
      <c r="L767" s="241"/>
    </row>
    <row r="768" spans="4:12" ht="11.25" hidden="1" customHeight="1" x14ac:dyDescent="0.2">
      <c r="D768" s="47" t="str">
        <f>CONCATENATE(kategorie[[#This Row],[rok]],"::",kategorie[[#This Row],[závod]],"::",kategorie[[#This Row],[m/ž]],"::",kategorie[[#This Row],[věk]])</f>
        <v>2011::běh starosty::Z::49</v>
      </c>
      <c r="E768" s="34">
        <v>2011</v>
      </c>
      <c r="F768" s="48" t="s">
        <v>293</v>
      </c>
      <c r="G768" s="49" t="s">
        <v>438</v>
      </c>
      <c r="H768" s="49">
        <f>kategorie[[#This Row],[rok]]-kategorie[[#This Row],[věk]]</f>
        <v>1962</v>
      </c>
      <c r="I768" s="49">
        <v>49</v>
      </c>
      <c r="J768" s="46" t="s">
        <v>436</v>
      </c>
      <c r="K768" s="50">
        <v>4.8</v>
      </c>
      <c r="L768" s="241"/>
    </row>
    <row r="769" spans="4:12" ht="11.25" hidden="1" customHeight="1" x14ac:dyDescent="0.2">
      <c r="D769" s="47" t="str">
        <f>CONCATENATE(kategorie[[#This Row],[rok]],"::",kategorie[[#This Row],[závod]],"::",kategorie[[#This Row],[m/ž]],"::",kategorie[[#This Row],[věk]])</f>
        <v>2011::běh starosty::Z::50</v>
      </c>
      <c r="E769" s="34">
        <v>2011</v>
      </c>
      <c r="F769" s="48" t="s">
        <v>293</v>
      </c>
      <c r="G769" s="49" t="s">
        <v>438</v>
      </c>
      <c r="H769" s="49">
        <f>kategorie[[#This Row],[rok]]-kategorie[[#This Row],[věk]]</f>
        <v>1961</v>
      </c>
      <c r="I769" s="49">
        <v>50</v>
      </c>
      <c r="J769" s="46" t="s">
        <v>436</v>
      </c>
      <c r="K769" s="50">
        <v>4.8</v>
      </c>
      <c r="L769" s="241"/>
    </row>
    <row r="770" spans="4:12" ht="11.25" hidden="1" customHeight="1" x14ac:dyDescent="0.2">
      <c r="D770" s="45" t="str">
        <f>CONCATENATE(kategorie[[#This Row],[rok]],"::",kategorie[[#This Row],[závod]],"::",kategorie[[#This Row],[m/ž]],"::",kategorie[[#This Row],[věk]])</f>
        <v>2012::dětský::M::0</v>
      </c>
      <c r="E770" s="34">
        <v>2012</v>
      </c>
      <c r="F770" s="37" t="s">
        <v>411</v>
      </c>
      <c r="G770" s="34" t="s">
        <v>278</v>
      </c>
      <c r="H770" s="34">
        <f>kategorie[[#This Row],[rok]]-kategorie[[#This Row],[věk]]</f>
        <v>2012</v>
      </c>
      <c r="I770" s="34">
        <v>0</v>
      </c>
      <c r="J770" s="46" t="s">
        <v>958</v>
      </c>
      <c r="K770" s="50">
        <v>0.16</v>
      </c>
      <c r="L770" s="241"/>
    </row>
    <row r="771" spans="4:12" ht="11.25" hidden="1" customHeight="1" x14ac:dyDescent="0.2">
      <c r="D771" s="45" t="str">
        <f>CONCATENATE(kategorie[[#This Row],[rok]],"::",kategorie[[#This Row],[závod]],"::",kategorie[[#This Row],[m/ž]],"::",kategorie[[#This Row],[věk]])</f>
        <v>2012::dětský::M::1</v>
      </c>
      <c r="E771" s="34">
        <v>2012</v>
      </c>
      <c r="F771" s="37" t="s">
        <v>411</v>
      </c>
      <c r="G771" s="34" t="s">
        <v>278</v>
      </c>
      <c r="H771" s="34">
        <f>kategorie[[#This Row],[rok]]-kategorie[[#This Row],[věk]]</f>
        <v>2011</v>
      </c>
      <c r="I771" s="34">
        <v>1</v>
      </c>
      <c r="J771" s="46" t="s">
        <v>958</v>
      </c>
      <c r="K771" s="50">
        <v>0.16</v>
      </c>
      <c r="L771" s="241"/>
    </row>
    <row r="772" spans="4:12" ht="11.25" hidden="1" customHeight="1" x14ac:dyDescent="0.2">
      <c r="D772" s="45" t="str">
        <f>CONCATENATE(kategorie[[#This Row],[rok]],"::",kategorie[[#This Row],[závod]],"::",kategorie[[#This Row],[m/ž]],"::",kategorie[[#This Row],[věk]])</f>
        <v>2012::dětský::M::2</v>
      </c>
      <c r="E772" s="34">
        <v>2012</v>
      </c>
      <c r="F772" s="37" t="s">
        <v>411</v>
      </c>
      <c r="G772" s="34" t="s">
        <v>278</v>
      </c>
      <c r="H772" s="34">
        <f>kategorie[[#This Row],[rok]]-kategorie[[#This Row],[věk]]</f>
        <v>2010</v>
      </c>
      <c r="I772" s="34">
        <v>2</v>
      </c>
      <c r="J772" s="46" t="s">
        <v>958</v>
      </c>
      <c r="K772" s="50">
        <v>0.16</v>
      </c>
      <c r="L772" s="241"/>
    </row>
    <row r="773" spans="4:12" ht="11.25" hidden="1" customHeight="1" x14ac:dyDescent="0.2">
      <c r="D773" s="45" t="str">
        <f>CONCATENATE(kategorie[[#This Row],[rok]],"::",kategorie[[#This Row],[závod]],"::",kategorie[[#This Row],[m/ž]],"::",kategorie[[#This Row],[věk]])</f>
        <v>2012::dětský::M::3</v>
      </c>
      <c r="E773" s="34">
        <v>2012</v>
      </c>
      <c r="F773" s="37" t="s">
        <v>411</v>
      </c>
      <c r="G773" s="34" t="s">
        <v>278</v>
      </c>
      <c r="H773" s="34">
        <f>kategorie[[#This Row],[rok]]-kategorie[[#This Row],[věk]]</f>
        <v>2009</v>
      </c>
      <c r="I773" s="34">
        <v>3</v>
      </c>
      <c r="J773" s="46" t="s">
        <v>958</v>
      </c>
      <c r="K773" s="50">
        <v>0.16</v>
      </c>
      <c r="L773" s="241"/>
    </row>
    <row r="774" spans="4:12" ht="11.25" hidden="1" customHeight="1" x14ac:dyDescent="0.2">
      <c r="D774" s="45" t="str">
        <f>CONCATENATE(kategorie[[#This Row],[rok]],"::",kategorie[[#This Row],[závod]],"::",kategorie[[#This Row],[m/ž]],"::",kategorie[[#This Row],[věk]])</f>
        <v>2012::dětský::M::4</v>
      </c>
      <c r="E774" s="34">
        <v>2012</v>
      </c>
      <c r="F774" s="37" t="s">
        <v>411</v>
      </c>
      <c r="G774" s="34" t="s">
        <v>278</v>
      </c>
      <c r="H774" s="34">
        <f>kategorie[[#This Row],[rok]]-kategorie[[#This Row],[věk]]</f>
        <v>2008</v>
      </c>
      <c r="I774" s="34">
        <v>4</v>
      </c>
      <c r="J774" s="46" t="s">
        <v>958</v>
      </c>
      <c r="K774" s="50">
        <v>0.16</v>
      </c>
      <c r="L774" s="241"/>
    </row>
    <row r="775" spans="4:12" ht="11.25" hidden="1" customHeight="1" x14ac:dyDescent="0.2">
      <c r="D775" s="45" t="str">
        <f>CONCATENATE(kategorie[[#This Row],[rok]],"::",kategorie[[#This Row],[závod]],"::",kategorie[[#This Row],[m/ž]],"::",kategorie[[#This Row],[věk]])</f>
        <v>2012::dětský::M::5</v>
      </c>
      <c r="E775" s="34">
        <v>2012</v>
      </c>
      <c r="F775" s="37" t="s">
        <v>411</v>
      </c>
      <c r="G775" s="34" t="s">
        <v>278</v>
      </c>
      <c r="H775" s="34">
        <f>kategorie[[#This Row],[rok]]-kategorie[[#This Row],[věk]]</f>
        <v>2007</v>
      </c>
      <c r="I775" s="34">
        <v>5</v>
      </c>
      <c r="J775" s="46" t="s">
        <v>959</v>
      </c>
      <c r="K775" s="50">
        <v>0.16</v>
      </c>
      <c r="L775" s="241"/>
    </row>
    <row r="776" spans="4:12" ht="11.25" hidden="1" customHeight="1" x14ac:dyDescent="0.2">
      <c r="D776" s="45" t="str">
        <f>CONCATENATE(kategorie[[#This Row],[rok]],"::",kategorie[[#This Row],[závod]],"::",kategorie[[#This Row],[m/ž]],"::",kategorie[[#This Row],[věk]])</f>
        <v>2012::dětský::M::6</v>
      </c>
      <c r="E776" s="34">
        <v>2012</v>
      </c>
      <c r="F776" s="37" t="s">
        <v>411</v>
      </c>
      <c r="G776" s="34" t="s">
        <v>278</v>
      </c>
      <c r="H776" s="34">
        <f>kategorie[[#This Row],[rok]]-kategorie[[#This Row],[věk]]</f>
        <v>2006</v>
      </c>
      <c r="I776" s="34">
        <v>6</v>
      </c>
      <c r="J776" s="46" t="s">
        <v>959</v>
      </c>
      <c r="K776" s="50">
        <v>0.16</v>
      </c>
      <c r="L776" s="241"/>
    </row>
    <row r="777" spans="4:12" ht="11.25" hidden="1" customHeight="1" x14ac:dyDescent="0.2">
      <c r="D777" s="45" t="str">
        <f>CONCATENATE(kategorie[[#This Row],[rok]],"::",kategorie[[#This Row],[závod]],"::",kategorie[[#This Row],[m/ž]],"::",kategorie[[#This Row],[věk]])</f>
        <v>2012::dětský::M::7</v>
      </c>
      <c r="E777" s="34">
        <v>2012</v>
      </c>
      <c r="F777" s="37" t="s">
        <v>411</v>
      </c>
      <c r="G777" s="34" t="s">
        <v>278</v>
      </c>
      <c r="H777" s="34">
        <f>kategorie[[#This Row],[rok]]-kategorie[[#This Row],[věk]]</f>
        <v>2005</v>
      </c>
      <c r="I777" s="34">
        <v>7</v>
      </c>
      <c r="J777" s="46" t="s">
        <v>959</v>
      </c>
      <c r="K777" s="50">
        <v>0.16</v>
      </c>
      <c r="L777" s="241"/>
    </row>
    <row r="778" spans="4:12" ht="11.25" hidden="1" customHeight="1" x14ac:dyDescent="0.2">
      <c r="D778" s="45" t="str">
        <f>CONCATENATE(kategorie[[#This Row],[rok]],"::",kategorie[[#This Row],[závod]],"::",kategorie[[#This Row],[m/ž]],"::",kategorie[[#This Row],[věk]])</f>
        <v>2012::dětský::M::8</v>
      </c>
      <c r="E778" s="34">
        <v>2012</v>
      </c>
      <c r="F778" s="37" t="s">
        <v>411</v>
      </c>
      <c r="G778" s="34" t="s">
        <v>278</v>
      </c>
      <c r="H778" s="34">
        <f>kategorie[[#This Row],[rok]]-kategorie[[#This Row],[věk]]</f>
        <v>2004</v>
      </c>
      <c r="I778" s="34">
        <v>8</v>
      </c>
      <c r="J778" s="46" t="s">
        <v>960</v>
      </c>
      <c r="K778" s="50">
        <v>0.32</v>
      </c>
      <c r="L778" s="241"/>
    </row>
    <row r="779" spans="4:12" ht="11.25" hidden="1" customHeight="1" x14ac:dyDescent="0.2">
      <c r="D779" s="45" t="str">
        <f>CONCATENATE(kategorie[[#This Row],[rok]],"::",kategorie[[#This Row],[závod]],"::",kategorie[[#This Row],[m/ž]],"::",kategorie[[#This Row],[věk]])</f>
        <v>2012::dětský::M::9</v>
      </c>
      <c r="E779" s="34">
        <v>2012</v>
      </c>
      <c r="F779" s="37" t="s">
        <v>411</v>
      </c>
      <c r="G779" s="34" t="s">
        <v>278</v>
      </c>
      <c r="H779" s="34">
        <f>kategorie[[#This Row],[rok]]-kategorie[[#This Row],[věk]]</f>
        <v>2003</v>
      </c>
      <c r="I779" s="34">
        <v>9</v>
      </c>
      <c r="J779" s="46" t="s">
        <v>960</v>
      </c>
      <c r="K779" s="50">
        <v>0.32</v>
      </c>
      <c r="L779" s="241"/>
    </row>
    <row r="780" spans="4:12" ht="11.25" hidden="1" customHeight="1" x14ac:dyDescent="0.2">
      <c r="D780" s="45" t="str">
        <f>CONCATENATE(kategorie[[#This Row],[rok]],"::",kategorie[[#This Row],[závod]],"::",kategorie[[#This Row],[m/ž]],"::",kategorie[[#This Row],[věk]])</f>
        <v>2012::dětský::M::10</v>
      </c>
      <c r="E780" s="34">
        <v>2012</v>
      </c>
      <c r="F780" s="37" t="s">
        <v>411</v>
      </c>
      <c r="G780" s="34" t="s">
        <v>278</v>
      </c>
      <c r="H780" s="34">
        <f>kategorie[[#This Row],[rok]]-kategorie[[#This Row],[věk]]</f>
        <v>2002</v>
      </c>
      <c r="I780" s="34">
        <v>10</v>
      </c>
      <c r="J780" s="46" t="s">
        <v>960</v>
      </c>
      <c r="K780" s="50">
        <v>0.32</v>
      </c>
      <c r="L780" s="241"/>
    </row>
    <row r="781" spans="4:12" ht="11.25" hidden="1" customHeight="1" x14ac:dyDescent="0.2">
      <c r="D781" s="45" t="str">
        <f>CONCATENATE(kategorie[[#This Row],[rok]],"::",kategorie[[#This Row],[závod]],"::",kategorie[[#This Row],[m/ž]],"::",kategorie[[#This Row],[věk]])</f>
        <v>2012::dětský::M::11</v>
      </c>
      <c r="E781" s="34">
        <v>2012</v>
      </c>
      <c r="F781" s="37" t="s">
        <v>411</v>
      </c>
      <c r="G781" s="34" t="s">
        <v>278</v>
      </c>
      <c r="H781" s="34">
        <f>kategorie[[#This Row],[rok]]-kategorie[[#This Row],[věk]]</f>
        <v>2001</v>
      </c>
      <c r="I781" s="34">
        <v>11</v>
      </c>
      <c r="J781" s="46" t="s">
        <v>399</v>
      </c>
      <c r="K781" s="50">
        <v>0.32</v>
      </c>
      <c r="L781" s="241"/>
    </row>
    <row r="782" spans="4:12" ht="11.25" hidden="1" customHeight="1" x14ac:dyDescent="0.2">
      <c r="D782" s="45" t="str">
        <f>CONCATENATE(kategorie[[#This Row],[rok]],"::",kategorie[[#This Row],[závod]],"::",kategorie[[#This Row],[m/ž]],"::",kategorie[[#This Row],[věk]])</f>
        <v>2012::dětský::M::12</v>
      </c>
      <c r="E782" s="34">
        <v>2012</v>
      </c>
      <c r="F782" s="37" t="s">
        <v>411</v>
      </c>
      <c r="G782" s="34" t="s">
        <v>278</v>
      </c>
      <c r="H782" s="34">
        <f>kategorie[[#This Row],[rok]]-kategorie[[#This Row],[věk]]</f>
        <v>2000</v>
      </c>
      <c r="I782" s="34">
        <v>12</v>
      </c>
      <c r="J782" s="46" t="s">
        <v>399</v>
      </c>
      <c r="K782" s="50">
        <v>0.32</v>
      </c>
      <c r="L782" s="241"/>
    </row>
    <row r="783" spans="4:12" ht="11.25" hidden="1" customHeight="1" x14ac:dyDescent="0.2">
      <c r="D783" s="45" t="str">
        <f>CONCATENATE(kategorie[[#This Row],[rok]],"::",kategorie[[#This Row],[závod]],"::",kategorie[[#This Row],[m/ž]],"::",kategorie[[#This Row],[věk]])</f>
        <v>2012::dětský::M::13</v>
      </c>
      <c r="E783" s="34">
        <v>2012</v>
      </c>
      <c r="F783" s="37" t="s">
        <v>411</v>
      </c>
      <c r="G783" s="34" t="s">
        <v>278</v>
      </c>
      <c r="H783" s="34">
        <f>kategorie[[#This Row],[rok]]-kategorie[[#This Row],[věk]]</f>
        <v>1999</v>
      </c>
      <c r="I783" s="34">
        <v>13</v>
      </c>
      <c r="J783" s="46" t="s">
        <v>400</v>
      </c>
      <c r="K783" s="50">
        <v>0.48</v>
      </c>
      <c r="L783" s="241"/>
    </row>
    <row r="784" spans="4:12" ht="11.25" hidden="1" customHeight="1" x14ac:dyDescent="0.2">
      <c r="D784" s="45" t="str">
        <f>CONCATENATE(kategorie[[#This Row],[rok]],"::",kategorie[[#This Row],[závod]],"::",kategorie[[#This Row],[m/ž]],"::",kategorie[[#This Row],[věk]])</f>
        <v>2012::dětský::M::14</v>
      </c>
      <c r="E784" s="34">
        <v>2012</v>
      </c>
      <c r="F784" s="37" t="s">
        <v>411</v>
      </c>
      <c r="G784" s="34" t="s">
        <v>278</v>
      </c>
      <c r="H784" s="34">
        <f>kategorie[[#This Row],[rok]]-kategorie[[#This Row],[věk]]</f>
        <v>1998</v>
      </c>
      <c r="I784" s="34">
        <v>14</v>
      </c>
      <c r="J784" s="46" t="s">
        <v>400</v>
      </c>
      <c r="K784" s="50">
        <v>0.48</v>
      </c>
      <c r="L784" s="241"/>
    </row>
    <row r="785" spans="4:12" ht="11.25" hidden="1" customHeight="1" x14ac:dyDescent="0.2">
      <c r="D785" s="45" t="str">
        <f>CONCATENATE(kategorie[[#This Row],[rok]],"::",kategorie[[#This Row],[závod]],"::",kategorie[[#This Row],[m/ž]],"::",kategorie[[#This Row],[věk]])</f>
        <v>2012::dětský::M::15</v>
      </c>
      <c r="E785" s="34">
        <v>2012</v>
      </c>
      <c r="F785" s="37" t="s">
        <v>411</v>
      </c>
      <c r="G785" s="34" t="s">
        <v>278</v>
      </c>
      <c r="H785" s="34">
        <f>kategorie[[#This Row],[rok]]-kategorie[[#This Row],[věk]]</f>
        <v>1997</v>
      </c>
      <c r="I785" s="34">
        <v>15</v>
      </c>
      <c r="J785" s="46" t="s">
        <v>401</v>
      </c>
      <c r="K785" s="50">
        <v>1</v>
      </c>
      <c r="L785" s="241"/>
    </row>
    <row r="786" spans="4:12" ht="11.25" hidden="1" customHeight="1" x14ac:dyDescent="0.2">
      <c r="D786" s="45" t="str">
        <f>CONCATENATE(kategorie[[#This Row],[rok]],"::",kategorie[[#This Row],[závod]],"::",kategorie[[#This Row],[m/ž]],"::",kategorie[[#This Row],[věk]])</f>
        <v>2012::dětský::M::16</v>
      </c>
      <c r="E786" s="34">
        <v>2012</v>
      </c>
      <c r="F786" s="37" t="s">
        <v>411</v>
      </c>
      <c r="G786" s="34" t="s">
        <v>278</v>
      </c>
      <c r="H786" s="34">
        <f>kategorie[[#This Row],[rok]]-kategorie[[#This Row],[věk]]</f>
        <v>1996</v>
      </c>
      <c r="I786" s="34">
        <v>16</v>
      </c>
      <c r="J786" s="46" t="s">
        <v>401</v>
      </c>
      <c r="K786" s="50">
        <v>1</v>
      </c>
      <c r="L786" s="241"/>
    </row>
    <row r="787" spans="4:12" ht="11.25" hidden="1" customHeight="1" x14ac:dyDescent="0.2">
      <c r="D787" s="45" t="str">
        <f>CONCATENATE(kategorie[[#This Row],[rok]],"::",kategorie[[#This Row],[závod]],"::",kategorie[[#This Row],[m/ž]],"::",kategorie[[#This Row],[věk]])</f>
        <v>2012::dětský::M::17</v>
      </c>
      <c r="E787" s="34">
        <v>2012</v>
      </c>
      <c r="F787" s="37" t="s">
        <v>411</v>
      </c>
      <c r="G787" s="34" t="s">
        <v>278</v>
      </c>
      <c r="H787" s="34">
        <f>kategorie[[#This Row],[rok]]-kategorie[[#This Row],[věk]]</f>
        <v>1995</v>
      </c>
      <c r="I787" s="34">
        <v>17</v>
      </c>
      <c r="J787" s="46" t="s">
        <v>402</v>
      </c>
      <c r="K787" s="50">
        <v>1.7</v>
      </c>
      <c r="L787" s="241"/>
    </row>
    <row r="788" spans="4:12" ht="11.25" hidden="1" customHeight="1" x14ac:dyDescent="0.2">
      <c r="D788" s="45" t="str">
        <f>CONCATENATE(kategorie[[#This Row],[rok]],"::",kategorie[[#This Row],[závod]],"::",kategorie[[#This Row],[m/ž]],"::",kategorie[[#This Row],[věk]])</f>
        <v>2012::dětský::M::18</v>
      </c>
      <c r="E788" s="34">
        <v>2012</v>
      </c>
      <c r="F788" s="37" t="s">
        <v>411</v>
      </c>
      <c r="G788" s="34" t="s">
        <v>278</v>
      </c>
      <c r="H788" s="34">
        <f>kategorie[[#This Row],[rok]]-kategorie[[#This Row],[věk]]</f>
        <v>1994</v>
      </c>
      <c r="I788" s="34">
        <v>18</v>
      </c>
      <c r="J788" s="46" t="s">
        <v>402</v>
      </c>
      <c r="K788" s="50">
        <v>1.7</v>
      </c>
      <c r="L788" s="241"/>
    </row>
    <row r="789" spans="4:12" ht="11.25" hidden="1" customHeight="1" x14ac:dyDescent="0.2">
      <c r="D789" s="45" t="str">
        <f>CONCATENATE(kategorie[[#This Row],[rok]],"::",kategorie[[#This Row],[závod]],"::",kategorie[[#This Row],[m/ž]],"::",kategorie[[#This Row],[věk]])</f>
        <v>2012::dětský::Z::0</v>
      </c>
      <c r="E789" s="34">
        <v>2012</v>
      </c>
      <c r="F789" s="37" t="s">
        <v>411</v>
      </c>
      <c r="G789" s="34" t="s">
        <v>438</v>
      </c>
      <c r="H789" s="34">
        <f>kategorie[[#This Row],[rok]]-kategorie[[#This Row],[věk]]</f>
        <v>2012</v>
      </c>
      <c r="I789" s="34">
        <v>0</v>
      </c>
      <c r="J789" s="46" t="s">
        <v>958</v>
      </c>
      <c r="K789" s="50">
        <v>0.16</v>
      </c>
      <c r="L789" s="241"/>
    </row>
    <row r="790" spans="4:12" ht="11.25" hidden="1" customHeight="1" x14ac:dyDescent="0.2">
      <c r="D790" s="45" t="str">
        <f>CONCATENATE(kategorie[[#This Row],[rok]],"::",kategorie[[#This Row],[závod]],"::",kategorie[[#This Row],[m/ž]],"::",kategorie[[#This Row],[věk]])</f>
        <v>2012::dětský::Z::1</v>
      </c>
      <c r="E790" s="34">
        <v>2012</v>
      </c>
      <c r="F790" s="37" t="s">
        <v>411</v>
      </c>
      <c r="G790" s="34" t="s">
        <v>438</v>
      </c>
      <c r="H790" s="34">
        <f>kategorie[[#This Row],[rok]]-kategorie[[#This Row],[věk]]</f>
        <v>2011</v>
      </c>
      <c r="I790" s="34">
        <v>1</v>
      </c>
      <c r="J790" s="46" t="s">
        <v>958</v>
      </c>
      <c r="K790" s="50">
        <v>0.16</v>
      </c>
      <c r="L790" s="241"/>
    </row>
    <row r="791" spans="4:12" ht="11.25" hidden="1" customHeight="1" x14ac:dyDescent="0.2">
      <c r="D791" s="45" t="str">
        <f>CONCATENATE(kategorie[[#This Row],[rok]],"::",kategorie[[#This Row],[závod]],"::",kategorie[[#This Row],[m/ž]],"::",kategorie[[#This Row],[věk]])</f>
        <v>2012::dětský::Z::2</v>
      </c>
      <c r="E791" s="34">
        <v>2012</v>
      </c>
      <c r="F791" s="37" t="s">
        <v>411</v>
      </c>
      <c r="G791" s="34" t="s">
        <v>438</v>
      </c>
      <c r="H791" s="34">
        <f>kategorie[[#This Row],[rok]]-kategorie[[#This Row],[věk]]</f>
        <v>2010</v>
      </c>
      <c r="I791" s="34">
        <v>2</v>
      </c>
      <c r="J791" s="46" t="s">
        <v>958</v>
      </c>
      <c r="K791" s="50">
        <v>0.16</v>
      </c>
      <c r="L791" s="241"/>
    </row>
    <row r="792" spans="4:12" ht="11.25" hidden="1" customHeight="1" x14ac:dyDescent="0.2">
      <c r="D792" s="45" t="str">
        <f>CONCATENATE(kategorie[[#This Row],[rok]],"::",kategorie[[#This Row],[závod]],"::",kategorie[[#This Row],[m/ž]],"::",kategorie[[#This Row],[věk]])</f>
        <v>2012::dětský::Z::3</v>
      </c>
      <c r="E792" s="34">
        <v>2012</v>
      </c>
      <c r="F792" s="37" t="s">
        <v>411</v>
      </c>
      <c r="G792" s="34" t="s">
        <v>438</v>
      </c>
      <c r="H792" s="34">
        <f>kategorie[[#This Row],[rok]]-kategorie[[#This Row],[věk]]</f>
        <v>2009</v>
      </c>
      <c r="I792" s="34">
        <v>3</v>
      </c>
      <c r="J792" s="46" t="s">
        <v>958</v>
      </c>
      <c r="K792" s="50">
        <v>0.16</v>
      </c>
      <c r="L792" s="241"/>
    </row>
    <row r="793" spans="4:12" ht="11.25" hidden="1" customHeight="1" x14ac:dyDescent="0.2">
      <c r="D793" s="45" t="str">
        <f>CONCATENATE(kategorie[[#This Row],[rok]],"::",kategorie[[#This Row],[závod]],"::",kategorie[[#This Row],[m/ž]],"::",kategorie[[#This Row],[věk]])</f>
        <v>2012::dětský::Z::4</v>
      </c>
      <c r="E793" s="34">
        <v>2012</v>
      </c>
      <c r="F793" s="37" t="s">
        <v>411</v>
      </c>
      <c r="G793" s="34" t="s">
        <v>438</v>
      </c>
      <c r="H793" s="34">
        <f>kategorie[[#This Row],[rok]]-kategorie[[#This Row],[věk]]</f>
        <v>2008</v>
      </c>
      <c r="I793" s="34">
        <v>4</v>
      </c>
      <c r="J793" s="46" t="s">
        <v>958</v>
      </c>
      <c r="K793" s="50">
        <v>0.16</v>
      </c>
      <c r="L793" s="241"/>
    </row>
    <row r="794" spans="4:12" ht="11.25" hidden="1" customHeight="1" x14ac:dyDescent="0.2">
      <c r="D794" s="45" t="str">
        <f>CONCATENATE(kategorie[[#This Row],[rok]],"::",kategorie[[#This Row],[závod]],"::",kategorie[[#This Row],[m/ž]],"::",kategorie[[#This Row],[věk]])</f>
        <v>2012::dětský::Z::5</v>
      </c>
      <c r="E794" s="34">
        <v>2012</v>
      </c>
      <c r="F794" s="37" t="s">
        <v>411</v>
      </c>
      <c r="G794" s="34" t="s">
        <v>438</v>
      </c>
      <c r="H794" s="34">
        <f>kategorie[[#This Row],[rok]]-kategorie[[#This Row],[věk]]</f>
        <v>2007</v>
      </c>
      <c r="I794" s="34">
        <v>5</v>
      </c>
      <c r="J794" s="46" t="s">
        <v>959</v>
      </c>
      <c r="K794" s="50">
        <v>0.16</v>
      </c>
      <c r="L794" s="241"/>
    </row>
    <row r="795" spans="4:12" ht="11.25" hidden="1" customHeight="1" x14ac:dyDescent="0.2">
      <c r="D795" s="45" t="str">
        <f>CONCATENATE(kategorie[[#This Row],[rok]],"::",kategorie[[#This Row],[závod]],"::",kategorie[[#This Row],[m/ž]],"::",kategorie[[#This Row],[věk]])</f>
        <v>2012::dětský::Z::6</v>
      </c>
      <c r="E795" s="34">
        <v>2012</v>
      </c>
      <c r="F795" s="37" t="s">
        <v>411</v>
      </c>
      <c r="G795" s="34" t="s">
        <v>438</v>
      </c>
      <c r="H795" s="34">
        <f>kategorie[[#This Row],[rok]]-kategorie[[#This Row],[věk]]</f>
        <v>2006</v>
      </c>
      <c r="I795" s="34">
        <v>6</v>
      </c>
      <c r="J795" s="46" t="s">
        <v>959</v>
      </c>
      <c r="K795" s="50">
        <v>0.16</v>
      </c>
      <c r="L795" s="241"/>
    </row>
    <row r="796" spans="4:12" ht="11.25" hidden="1" customHeight="1" x14ac:dyDescent="0.2">
      <c r="D796" s="45" t="str">
        <f>CONCATENATE(kategorie[[#This Row],[rok]],"::",kategorie[[#This Row],[závod]],"::",kategorie[[#This Row],[m/ž]],"::",kategorie[[#This Row],[věk]])</f>
        <v>2012::dětský::Z::7</v>
      </c>
      <c r="E796" s="34">
        <v>2012</v>
      </c>
      <c r="F796" s="37" t="s">
        <v>411</v>
      </c>
      <c r="G796" s="34" t="s">
        <v>438</v>
      </c>
      <c r="H796" s="34">
        <f>kategorie[[#This Row],[rok]]-kategorie[[#This Row],[věk]]</f>
        <v>2005</v>
      </c>
      <c r="I796" s="34">
        <v>7</v>
      </c>
      <c r="J796" s="46" t="s">
        <v>959</v>
      </c>
      <c r="K796" s="50">
        <v>0.16</v>
      </c>
      <c r="L796" s="241"/>
    </row>
    <row r="797" spans="4:12" ht="11.25" hidden="1" customHeight="1" x14ac:dyDescent="0.2">
      <c r="D797" s="45" t="str">
        <f>CONCATENATE(kategorie[[#This Row],[rok]],"::",kategorie[[#This Row],[závod]],"::",kategorie[[#This Row],[m/ž]],"::",kategorie[[#This Row],[věk]])</f>
        <v>2012::dětský::Z::8</v>
      </c>
      <c r="E797" s="34">
        <v>2012</v>
      </c>
      <c r="F797" s="37" t="s">
        <v>411</v>
      </c>
      <c r="G797" s="34" t="s">
        <v>438</v>
      </c>
      <c r="H797" s="34">
        <f>kategorie[[#This Row],[rok]]-kategorie[[#This Row],[věk]]</f>
        <v>2004</v>
      </c>
      <c r="I797" s="34">
        <v>8</v>
      </c>
      <c r="J797" s="46" t="s">
        <v>960</v>
      </c>
      <c r="K797" s="50">
        <v>0.32</v>
      </c>
      <c r="L797" s="241"/>
    </row>
    <row r="798" spans="4:12" ht="11.25" hidden="1" customHeight="1" x14ac:dyDescent="0.2">
      <c r="D798" s="45" t="str">
        <f>CONCATENATE(kategorie[[#This Row],[rok]],"::",kategorie[[#This Row],[závod]],"::",kategorie[[#This Row],[m/ž]],"::",kategorie[[#This Row],[věk]])</f>
        <v>2012::dětský::Z::9</v>
      </c>
      <c r="E798" s="34">
        <v>2012</v>
      </c>
      <c r="F798" s="37" t="s">
        <v>411</v>
      </c>
      <c r="G798" s="34" t="s">
        <v>438</v>
      </c>
      <c r="H798" s="34">
        <f>kategorie[[#This Row],[rok]]-kategorie[[#This Row],[věk]]</f>
        <v>2003</v>
      </c>
      <c r="I798" s="34">
        <v>9</v>
      </c>
      <c r="J798" s="46" t="s">
        <v>960</v>
      </c>
      <c r="K798" s="50">
        <v>0.32</v>
      </c>
      <c r="L798" s="241"/>
    </row>
    <row r="799" spans="4:12" ht="11.25" hidden="1" customHeight="1" x14ac:dyDescent="0.2">
      <c r="D799" s="45" t="str">
        <f>CONCATENATE(kategorie[[#This Row],[rok]],"::",kategorie[[#This Row],[závod]],"::",kategorie[[#This Row],[m/ž]],"::",kategorie[[#This Row],[věk]])</f>
        <v>2012::dětský::Z::10</v>
      </c>
      <c r="E799" s="34">
        <v>2012</v>
      </c>
      <c r="F799" s="37" t="s">
        <v>411</v>
      </c>
      <c r="G799" s="34" t="s">
        <v>438</v>
      </c>
      <c r="H799" s="34">
        <f>kategorie[[#This Row],[rok]]-kategorie[[#This Row],[věk]]</f>
        <v>2002</v>
      </c>
      <c r="I799" s="34">
        <v>10</v>
      </c>
      <c r="J799" s="46" t="s">
        <v>960</v>
      </c>
      <c r="K799" s="50">
        <v>0.32</v>
      </c>
      <c r="L799" s="241"/>
    </row>
    <row r="800" spans="4:12" ht="11.25" hidden="1" customHeight="1" x14ac:dyDescent="0.2">
      <c r="D800" s="45" t="str">
        <f>CONCATENATE(kategorie[[#This Row],[rok]],"::",kategorie[[#This Row],[závod]],"::",kategorie[[#This Row],[m/ž]],"::",kategorie[[#This Row],[věk]])</f>
        <v>2012::dětský::Z::11</v>
      </c>
      <c r="E800" s="34">
        <v>2012</v>
      </c>
      <c r="F800" s="37" t="s">
        <v>411</v>
      </c>
      <c r="G800" s="34" t="s">
        <v>438</v>
      </c>
      <c r="H800" s="34">
        <f>kategorie[[#This Row],[rok]]-kategorie[[#This Row],[věk]]</f>
        <v>2001</v>
      </c>
      <c r="I800" s="34">
        <v>11</v>
      </c>
      <c r="J800" s="46" t="s">
        <v>399</v>
      </c>
      <c r="K800" s="50">
        <v>0.32</v>
      </c>
      <c r="L800" s="241"/>
    </row>
    <row r="801" spans="4:12" ht="11.25" hidden="1" customHeight="1" x14ac:dyDescent="0.2">
      <c r="D801" s="45" t="str">
        <f>CONCATENATE(kategorie[[#This Row],[rok]],"::",kategorie[[#This Row],[závod]],"::",kategorie[[#This Row],[m/ž]],"::",kategorie[[#This Row],[věk]])</f>
        <v>2012::dětský::Z::12</v>
      </c>
      <c r="E801" s="34">
        <v>2012</v>
      </c>
      <c r="F801" s="37" t="s">
        <v>411</v>
      </c>
      <c r="G801" s="34" t="s">
        <v>438</v>
      </c>
      <c r="H801" s="34">
        <f>kategorie[[#This Row],[rok]]-kategorie[[#This Row],[věk]]</f>
        <v>2000</v>
      </c>
      <c r="I801" s="34">
        <v>12</v>
      </c>
      <c r="J801" s="46" t="s">
        <v>399</v>
      </c>
      <c r="K801" s="50">
        <v>0.32</v>
      </c>
      <c r="L801" s="241"/>
    </row>
    <row r="802" spans="4:12" ht="11.25" hidden="1" customHeight="1" x14ac:dyDescent="0.2">
      <c r="D802" s="45" t="str">
        <f>CONCATENATE(kategorie[[#This Row],[rok]],"::",kategorie[[#This Row],[závod]],"::",kategorie[[#This Row],[m/ž]],"::",kategorie[[#This Row],[věk]])</f>
        <v>2012::dětský::Z::13</v>
      </c>
      <c r="E802" s="34">
        <v>2012</v>
      </c>
      <c r="F802" s="37" t="s">
        <v>411</v>
      </c>
      <c r="G802" s="34" t="s">
        <v>438</v>
      </c>
      <c r="H802" s="34">
        <f>kategorie[[#This Row],[rok]]-kategorie[[#This Row],[věk]]</f>
        <v>1999</v>
      </c>
      <c r="I802" s="34">
        <v>13</v>
      </c>
      <c r="J802" s="46" t="s">
        <v>400</v>
      </c>
      <c r="K802" s="50">
        <v>0.48</v>
      </c>
      <c r="L802" s="241"/>
    </row>
    <row r="803" spans="4:12" ht="11.25" hidden="1" customHeight="1" x14ac:dyDescent="0.2">
      <c r="D803" s="45" t="str">
        <f>CONCATENATE(kategorie[[#This Row],[rok]],"::",kategorie[[#This Row],[závod]],"::",kategorie[[#This Row],[m/ž]],"::",kategorie[[#This Row],[věk]])</f>
        <v>2012::dětský::Z::14</v>
      </c>
      <c r="E803" s="34">
        <v>2012</v>
      </c>
      <c r="F803" s="37" t="s">
        <v>411</v>
      </c>
      <c r="G803" s="34" t="s">
        <v>438</v>
      </c>
      <c r="H803" s="34">
        <f>kategorie[[#This Row],[rok]]-kategorie[[#This Row],[věk]]</f>
        <v>1998</v>
      </c>
      <c r="I803" s="34">
        <v>14</v>
      </c>
      <c r="J803" s="46" t="s">
        <v>400</v>
      </c>
      <c r="K803" s="50">
        <v>0.48</v>
      </c>
      <c r="L803" s="241"/>
    </row>
    <row r="804" spans="4:12" ht="11.25" hidden="1" customHeight="1" x14ac:dyDescent="0.2">
      <c r="D804" s="45" t="str">
        <f>CONCATENATE(kategorie[[#This Row],[rok]],"::",kategorie[[#This Row],[závod]],"::",kategorie[[#This Row],[m/ž]],"::",kategorie[[#This Row],[věk]])</f>
        <v>2012::dětský::Z::15</v>
      </c>
      <c r="E804" s="34">
        <v>2012</v>
      </c>
      <c r="F804" s="37" t="s">
        <v>411</v>
      </c>
      <c r="G804" s="34" t="s">
        <v>438</v>
      </c>
      <c r="H804" s="34">
        <f>kategorie[[#This Row],[rok]]-kategorie[[#This Row],[věk]]</f>
        <v>1997</v>
      </c>
      <c r="I804" s="34">
        <v>15</v>
      </c>
      <c r="J804" s="46" t="s">
        <v>401</v>
      </c>
      <c r="K804" s="50">
        <v>1</v>
      </c>
      <c r="L804" s="241"/>
    </row>
    <row r="805" spans="4:12" ht="11.25" hidden="1" customHeight="1" x14ac:dyDescent="0.2">
      <c r="D805" s="45" t="str">
        <f>CONCATENATE(kategorie[[#This Row],[rok]],"::",kategorie[[#This Row],[závod]],"::",kategorie[[#This Row],[m/ž]],"::",kategorie[[#This Row],[věk]])</f>
        <v>2012::dětský::Z::16</v>
      </c>
      <c r="E805" s="34">
        <v>2012</v>
      </c>
      <c r="F805" s="37" t="s">
        <v>411</v>
      </c>
      <c r="G805" s="34" t="s">
        <v>438</v>
      </c>
      <c r="H805" s="34">
        <f>kategorie[[#This Row],[rok]]-kategorie[[#This Row],[věk]]</f>
        <v>1996</v>
      </c>
      <c r="I805" s="34">
        <v>16</v>
      </c>
      <c r="J805" s="46" t="s">
        <v>401</v>
      </c>
      <c r="K805" s="50">
        <v>1</v>
      </c>
      <c r="L805" s="241"/>
    </row>
    <row r="806" spans="4:12" ht="11.25" hidden="1" customHeight="1" x14ac:dyDescent="0.2">
      <c r="D806" s="45" t="str">
        <f>CONCATENATE(kategorie[[#This Row],[rok]],"::",kategorie[[#This Row],[závod]],"::",kategorie[[#This Row],[m/ž]],"::",kategorie[[#This Row],[věk]])</f>
        <v>2012::dětský::Z::17</v>
      </c>
      <c r="E806" s="34">
        <v>2012</v>
      </c>
      <c r="F806" s="37" t="s">
        <v>411</v>
      </c>
      <c r="G806" s="34" t="s">
        <v>438</v>
      </c>
      <c r="H806" s="34">
        <f>kategorie[[#This Row],[rok]]-kategorie[[#This Row],[věk]]</f>
        <v>1995</v>
      </c>
      <c r="I806" s="34">
        <v>17</v>
      </c>
      <c r="J806" s="46" t="s">
        <v>402</v>
      </c>
      <c r="K806" s="50">
        <v>1.7</v>
      </c>
      <c r="L806" s="241"/>
    </row>
    <row r="807" spans="4:12" ht="11.25" hidden="1" customHeight="1" x14ac:dyDescent="0.2">
      <c r="D807" s="45" t="str">
        <f>CONCATENATE(kategorie[[#This Row],[rok]],"::",kategorie[[#This Row],[závod]],"::",kategorie[[#This Row],[m/ž]],"::",kategorie[[#This Row],[věk]])</f>
        <v>2012::dětský::Z::18</v>
      </c>
      <c r="E807" s="34">
        <v>2012</v>
      </c>
      <c r="F807" s="37" t="s">
        <v>411</v>
      </c>
      <c r="G807" s="34" t="s">
        <v>438</v>
      </c>
      <c r="H807" s="34">
        <f>kategorie[[#This Row],[rok]]-kategorie[[#This Row],[věk]]</f>
        <v>1994</v>
      </c>
      <c r="I807" s="34">
        <v>18</v>
      </c>
      <c r="J807" s="46" t="s">
        <v>402</v>
      </c>
      <c r="K807" s="50">
        <v>1.7</v>
      </c>
      <c r="L807" s="241"/>
    </row>
    <row r="808" spans="4:12" ht="11.25" hidden="1" customHeight="1" x14ac:dyDescent="0.2">
      <c r="D808" s="45" t="str">
        <f>CONCATENATE(kategorie[[#This Row],[rok]],"::",kategorie[[#This Row],[závod]],"::",kategorie[[#This Row],[m/ž]],"::",kategorie[[#This Row],[věk]])</f>
        <v>2012::hlavní závod::M::15</v>
      </c>
      <c r="E808" s="34">
        <v>2012</v>
      </c>
      <c r="F808" s="37" t="s">
        <v>292</v>
      </c>
      <c r="G808" s="34" t="s">
        <v>278</v>
      </c>
      <c r="H808" s="34">
        <f>kategorie[[#This Row],[rok]]-kategorie[[#This Row],[věk]]</f>
        <v>1997</v>
      </c>
      <c r="I808" s="34">
        <v>15</v>
      </c>
      <c r="J808" s="46" t="s">
        <v>761</v>
      </c>
      <c r="K808" s="50">
        <v>15.4</v>
      </c>
      <c r="L808" s="241"/>
    </row>
    <row r="809" spans="4:12" ht="11.25" hidden="1" customHeight="1" x14ac:dyDescent="0.2">
      <c r="D809" s="45" t="str">
        <f>CONCATENATE(kategorie[[#This Row],[rok]],"::",kategorie[[#This Row],[závod]],"::",kategorie[[#This Row],[m/ž]],"::",kategorie[[#This Row],[věk]])</f>
        <v>2012::hlavní závod::M::16</v>
      </c>
      <c r="E809" s="34">
        <v>2012</v>
      </c>
      <c r="F809" s="37" t="s">
        <v>292</v>
      </c>
      <c r="G809" s="34" t="s">
        <v>278</v>
      </c>
      <c r="H809" s="34">
        <f>kategorie[[#This Row],[rok]]-kategorie[[#This Row],[věk]]</f>
        <v>1996</v>
      </c>
      <c r="I809" s="34">
        <v>16</v>
      </c>
      <c r="J809" s="46" t="s">
        <v>761</v>
      </c>
      <c r="K809" s="50">
        <v>15.4</v>
      </c>
      <c r="L809" s="241"/>
    </row>
    <row r="810" spans="4:12" ht="11.25" hidden="1" customHeight="1" x14ac:dyDescent="0.2">
      <c r="D810" s="45" t="str">
        <f>CONCATENATE(kategorie[[#This Row],[rok]],"::",kategorie[[#This Row],[závod]],"::",kategorie[[#This Row],[m/ž]],"::",kategorie[[#This Row],[věk]])</f>
        <v>2012::hlavní závod::M::17</v>
      </c>
      <c r="E810" s="34">
        <v>2012</v>
      </c>
      <c r="F810" s="37" t="s">
        <v>292</v>
      </c>
      <c r="G810" s="34" t="s">
        <v>278</v>
      </c>
      <c r="H810" s="34">
        <f>kategorie[[#This Row],[rok]]-kategorie[[#This Row],[věk]]</f>
        <v>1995</v>
      </c>
      <c r="I810" s="34">
        <v>17</v>
      </c>
      <c r="J810" s="46" t="s">
        <v>761</v>
      </c>
      <c r="K810" s="50">
        <v>15.4</v>
      </c>
      <c r="L810" s="241"/>
    </row>
    <row r="811" spans="4:12" ht="11.25" hidden="1" customHeight="1" x14ac:dyDescent="0.2">
      <c r="D811" s="45" t="str">
        <f>CONCATENATE(kategorie[[#This Row],[rok]],"::",kategorie[[#This Row],[závod]],"::",kategorie[[#This Row],[m/ž]],"::",kategorie[[#This Row],[věk]])</f>
        <v>2012::hlavní závod::M::18</v>
      </c>
      <c r="E811" s="34">
        <v>2012</v>
      </c>
      <c r="F811" s="37" t="s">
        <v>292</v>
      </c>
      <c r="G811" s="34" t="s">
        <v>278</v>
      </c>
      <c r="H811" s="34">
        <f>kategorie[[#This Row],[rok]]-kategorie[[#This Row],[věk]]</f>
        <v>1994</v>
      </c>
      <c r="I811" s="34">
        <v>18</v>
      </c>
      <c r="J811" s="46" t="s">
        <v>761</v>
      </c>
      <c r="K811" s="50">
        <v>15.4</v>
      </c>
      <c r="L811" s="241"/>
    </row>
    <row r="812" spans="4:12" ht="11.25" hidden="1" customHeight="1" x14ac:dyDescent="0.2">
      <c r="D812" s="45" t="str">
        <f>CONCATENATE(kategorie[[#This Row],[rok]],"::",kategorie[[#This Row],[závod]],"::",kategorie[[#This Row],[m/ž]],"::",kategorie[[#This Row],[věk]])</f>
        <v>2012::hlavní závod::M::19</v>
      </c>
      <c r="E812" s="34">
        <v>2012</v>
      </c>
      <c r="F812" s="37" t="s">
        <v>292</v>
      </c>
      <c r="G812" s="34" t="s">
        <v>278</v>
      </c>
      <c r="H812" s="34">
        <f>kategorie[[#This Row],[rok]]-kategorie[[#This Row],[věk]]</f>
        <v>1993</v>
      </c>
      <c r="I812" s="34">
        <v>19</v>
      </c>
      <c r="J812" s="46" t="s">
        <v>321</v>
      </c>
      <c r="K812" s="50">
        <v>15.4</v>
      </c>
      <c r="L812" s="241"/>
    </row>
    <row r="813" spans="4:12" ht="11.25" hidden="1" customHeight="1" x14ac:dyDescent="0.2">
      <c r="D813" s="45" t="str">
        <f>CONCATENATE(kategorie[[#This Row],[rok]],"::",kategorie[[#This Row],[závod]],"::",kategorie[[#This Row],[m/ž]],"::",kategorie[[#This Row],[věk]])</f>
        <v>2012::hlavní závod::M::20</v>
      </c>
      <c r="E813" s="34">
        <v>2012</v>
      </c>
      <c r="F813" s="37" t="s">
        <v>292</v>
      </c>
      <c r="G813" s="34" t="s">
        <v>278</v>
      </c>
      <c r="H813" s="34">
        <f>kategorie[[#This Row],[rok]]-kategorie[[#This Row],[věk]]</f>
        <v>1992</v>
      </c>
      <c r="I813" s="34">
        <v>20</v>
      </c>
      <c r="J813" s="46" t="s">
        <v>321</v>
      </c>
      <c r="K813" s="50">
        <v>15.4</v>
      </c>
      <c r="L813" s="241"/>
    </row>
    <row r="814" spans="4:12" ht="11.25" hidden="1" customHeight="1" x14ac:dyDescent="0.2">
      <c r="D814" s="45" t="str">
        <f>CONCATENATE(kategorie[[#This Row],[rok]],"::",kategorie[[#This Row],[závod]],"::",kategorie[[#This Row],[m/ž]],"::",kategorie[[#This Row],[věk]])</f>
        <v>2012::hlavní závod::M::21</v>
      </c>
      <c r="E814" s="34">
        <v>2012</v>
      </c>
      <c r="F814" s="37" t="s">
        <v>292</v>
      </c>
      <c r="G814" s="34" t="s">
        <v>278</v>
      </c>
      <c r="H814" s="34">
        <f>kategorie[[#This Row],[rok]]-kategorie[[#This Row],[věk]]</f>
        <v>1991</v>
      </c>
      <c r="I814" s="34">
        <v>21</v>
      </c>
      <c r="J814" s="46" t="s">
        <v>321</v>
      </c>
      <c r="K814" s="50">
        <v>15.4</v>
      </c>
      <c r="L814" s="241"/>
    </row>
    <row r="815" spans="4:12" ht="11.25" hidden="1" customHeight="1" x14ac:dyDescent="0.2">
      <c r="D815" s="45" t="str">
        <f>CONCATENATE(kategorie[[#This Row],[rok]],"::",kategorie[[#This Row],[závod]],"::",kategorie[[#This Row],[m/ž]],"::",kategorie[[#This Row],[věk]])</f>
        <v>2012::hlavní závod::M::22</v>
      </c>
      <c r="E815" s="34">
        <v>2012</v>
      </c>
      <c r="F815" s="37" t="s">
        <v>292</v>
      </c>
      <c r="G815" s="34" t="s">
        <v>278</v>
      </c>
      <c r="H815" s="34">
        <f>kategorie[[#This Row],[rok]]-kategorie[[#This Row],[věk]]</f>
        <v>1990</v>
      </c>
      <c r="I815" s="34">
        <v>22</v>
      </c>
      <c r="J815" s="46" t="s">
        <v>321</v>
      </c>
      <c r="K815" s="50">
        <v>15.4</v>
      </c>
      <c r="L815" s="241"/>
    </row>
    <row r="816" spans="4:12" ht="11.25" hidden="1" customHeight="1" x14ac:dyDescent="0.2">
      <c r="D816" s="45" t="str">
        <f>CONCATENATE(kategorie[[#This Row],[rok]],"::",kategorie[[#This Row],[závod]],"::",kategorie[[#This Row],[m/ž]],"::",kategorie[[#This Row],[věk]])</f>
        <v>2012::hlavní závod::M::23</v>
      </c>
      <c r="E816" s="34">
        <v>2012</v>
      </c>
      <c r="F816" s="37" t="s">
        <v>292</v>
      </c>
      <c r="G816" s="34" t="s">
        <v>278</v>
      </c>
      <c r="H816" s="34">
        <f>kategorie[[#This Row],[rok]]-kategorie[[#This Row],[věk]]</f>
        <v>1989</v>
      </c>
      <c r="I816" s="34">
        <v>23</v>
      </c>
      <c r="J816" s="46" t="s">
        <v>321</v>
      </c>
      <c r="K816" s="50">
        <v>15.4</v>
      </c>
      <c r="L816" s="241"/>
    </row>
    <row r="817" spans="4:12" ht="11.25" hidden="1" customHeight="1" x14ac:dyDescent="0.2">
      <c r="D817" s="45" t="str">
        <f>CONCATENATE(kategorie[[#This Row],[rok]],"::",kategorie[[#This Row],[závod]],"::",kategorie[[#This Row],[m/ž]],"::",kategorie[[#This Row],[věk]])</f>
        <v>2012::hlavní závod::M::24</v>
      </c>
      <c r="E817" s="34">
        <v>2012</v>
      </c>
      <c r="F817" s="37" t="s">
        <v>292</v>
      </c>
      <c r="G817" s="34" t="s">
        <v>278</v>
      </c>
      <c r="H817" s="34">
        <f>kategorie[[#This Row],[rok]]-kategorie[[#This Row],[věk]]</f>
        <v>1988</v>
      </c>
      <c r="I817" s="34">
        <v>24</v>
      </c>
      <c r="J817" s="46" t="s">
        <v>321</v>
      </c>
      <c r="K817" s="50">
        <v>15.4</v>
      </c>
      <c r="L817" s="241"/>
    </row>
    <row r="818" spans="4:12" ht="11.25" hidden="1" customHeight="1" x14ac:dyDescent="0.2">
      <c r="D818" s="45" t="str">
        <f>CONCATENATE(kategorie[[#This Row],[rok]],"::",kategorie[[#This Row],[závod]],"::",kategorie[[#This Row],[m/ž]],"::",kategorie[[#This Row],[věk]])</f>
        <v>2012::hlavní závod::M::25</v>
      </c>
      <c r="E818" s="34">
        <v>2012</v>
      </c>
      <c r="F818" s="37" t="s">
        <v>292</v>
      </c>
      <c r="G818" s="34" t="s">
        <v>278</v>
      </c>
      <c r="H818" s="34">
        <f>kategorie[[#This Row],[rok]]-kategorie[[#This Row],[věk]]</f>
        <v>1987</v>
      </c>
      <c r="I818" s="34">
        <v>25</v>
      </c>
      <c r="J818" s="46" t="s">
        <v>321</v>
      </c>
      <c r="K818" s="50">
        <v>15.4</v>
      </c>
      <c r="L818" s="241"/>
    </row>
    <row r="819" spans="4:12" ht="11.25" hidden="1" customHeight="1" x14ac:dyDescent="0.2">
      <c r="D819" s="45" t="str">
        <f>CONCATENATE(kategorie[[#This Row],[rok]],"::",kategorie[[#This Row],[závod]],"::",kategorie[[#This Row],[m/ž]],"::",kategorie[[#This Row],[věk]])</f>
        <v>2012::hlavní závod::M::26</v>
      </c>
      <c r="E819" s="34">
        <v>2012</v>
      </c>
      <c r="F819" s="37" t="s">
        <v>292</v>
      </c>
      <c r="G819" s="34" t="s">
        <v>278</v>
      </c>
      <c r="H819" s="34">
        <f>kategorie[[#This Row],[rok]]-kategorie[[#This Row],[věk]]</f>
        <v>1986</v>
      </c>
      <c r="I819" s="34">
        <v>26</v>
      </c>
      <c r="J819" s="46" t="s">
        <v>321</v>
      </c>
      <c r="K819" s="50">
        <v>15.4</v>
      </c>
      <c r="L819" s="241"/>
    </row>
    <row r="820" spans="4:12" ht="11.25" hidden="1" customHeight="1" x14ac:dyDescent="0.2">
      <c r="D820" s="45" t="str">
        <f>CONCATENATE(kategorie[[#This Row],[rok]],"::",kategorie[[#This Row],[závod]],"::",kategorie[[#This Row],[m/ž]],"::",kategorie[[#This Row],[věk]])</f>
        <v>2012::hlavní závod::M::27</v>
      </c>
      <c r="E820" s="34">
        <v>2012</v>
      </c>
      <c r="F820" s="37" t="s">
        <v>292</v>
      </c>
      <c r="G820" s="34" t="s">
        <v>278</v>
      </c>
      <c r="H820" s="34">
        <f>kategorie[[#This Row],[rok]]-kategorie[[#This Row],[věk]]</f>
        <v>1985</v>
      </c>
      <c r="I820" s="34">
        <v>27</v>
      </c>
      <c r="J820" s="46" t="s">
        <v>321</v>
      </c>
      <c r="K820" s="50">
        <v>15.4</v>
      </c>
      <c r="L820" s="241"/>
    </row>
    <row r="821" spans="4:12" ht="11.25" hidden="1" customHeight="1" x14ac:dyDescent="0.2">
      <c r="D821" s="45" t="str">
        <f>CONCATENATE(kategorie[[#This Row],[rok]],"::",kategorie[[#This Row],[závod]],"::",kategorie[[#This Row],[m/ž]],"::",kategorie[[#This Row],[věk]])</f>
        <v>2012::hlavní závod::M::28</v>
      </c>
      <c r="E821" s="34">
        <v>2012</v>
      </c>
      <c r="F821" s="37" t="s">
        <v>292</v>
      </c>
      <c r="G821" s="34" t="s">
        <v>278</v>
      </c>
      <c r="H821" s="34">
        <f>kategorie[[#This Row],[rok]]-kategorie[[#This Row],[věk]]</f>
        <v>1984</v>
      </c>
      <c r="I821" s="34">
        <v>28</v>
      </c>
      <c r="J821" s="46" t="s">
        <v>321</v>
      </c>
      <c r="K821" s="50">
        <v>15.4</v>
      </c>
      <c r="L821" s="241"/>
    </row>
    <row r="822" spans="4:12" ht="11.25" hidden="1" customHeight="1" x14ac:dyDescent="0.2">
      <c r="D822" s="45" t="str">
        <f>CONCATENATE(kategorie[[#This Row],[rok]],"::",kategorie[[#This Row],[závod]],"::",kategorie[[#This Row],[m/ž]],"::",kategorie[[#This Row],[věk]])</f>
        <v>2012::hlavní závod::M::29</v>
      </c>
      <c r="E822" s="34">
        <v>2012</v>
      </c>
      <c r="F822" s="37" t="s">
        <v>292</v>
      </c>
      <c r="G822" s="34" t="s">
        <v>278</v>
      </c>
      <c r="H822" s="34">
        <f>kategorie[[#This Row],[rok]]-kategorie[[#This Row],[věk]]</f>
        <v>1983</v>
      </c>
      <c r="I822" s="34">
        <v>29</v>
      </c>
      <c r="J822" s="46" t="s">
        <v>321</v>
      </c>
      <c r="K822" s="50">
        <v>15.4</v>
      </c>
      <c r="L822" s="241"/>
    </row>
    <row r="823" spans="4:12" ht="11.25" hidden="1" customHeight="1" x14ac:dyDescent="0.2">
      <c r="D823" s="45" t="str">
        <f>CONCATENATE(kategorie[[#This Row],[rok]],"::",kategorie[[#This Row],[závod]],"::",kategorie[[#This Row],[m/ž]],"::",kategorie[[#This Row],[věk]])</f>
        <v>2012::hlavní závod::M::30</v>
      </c>
      <c r="E823" s="34">
        <v>2012</v>
      </c>
      <c r="F823" s="37" t="s">
        <v>292</v>
      </c>
      <c r="G823" s="34" t="s">
        <v>278</v>
      </c>
      <c r="H823" s="34">
        <f>kategorie[[#This Row],[rok]]-kategorie[[#This Row],[věk]]</f>
        <v>1982</v>
      </c>
      <c r="I823" s="34">
        <v>30</v>
      </c>
      <c r="J823" s="46" t="s">
        <v>321</v>
      </c>
      <c r="K823" s="50">
        <v>15.4</v>
      </c>
      <c r="L823" s="241"/>
    </row>
    <row r="824" spans="4:12" ht="11.25" hidden="1" customHeight="1" x14ac:dyDescent="0.2">
      <c r="D824" s="45" t="str">
        <f>CONCATENATE(kategorie[[#This Row],[rok]],"::",kategorie[[#This Row],[závod]],"::",kategorie[[#This Row],[m/ž]],"::",kategorie[[#This Row],[věk]])</f>
        <v>2012::hlavní závod::M::31</v>
      </c>
      <c r="E824" s="34">
        <v>2012</v>
      </c>
      <c r="F824" s="37" t="s">
        <v>292</v>
      </c>
      <c r="G824" s="34" t="s">
        <v>278</v>
      </c>
      <c r="H824" s="34">
        <f>kategorie[[#This Row],[rok]]-kategorie[[#This Row],[věk]]</f>
        <v>1981</v>
      </c>
      <c r="I824" s="34">
        <v>31</v>
      </c>
      <c r="J824" s="46" t="s">
        <v>321</v>
      </c>
      <c r="K824" s="50">
        <v>15.4</v>
      </c>
      <c r="L824" s="241"/>
    </row>
    <row r="825" spans="4:12" ht="11.25" hidden="1" customHeight="1" x14ac:dyDescent="0.2">
      <c r="D825" s="45" t="str">
        <f>CONCATENATE(kategorie[[#This Row],[rok]],"::",kategorie[[#This Row],[závod]],"::",kategorie[[#This Row],[m/ž]],"::",kategorie[[#This Row],[věk]])</f>
        <v>2012::hlavní závod::M::32</v>
      </c>
      <c r="E825" s="34">
        <v>2012</v>
      </c>
      <c r="F825" s="37" t="s">
        <v>292</v>
      </c>
      <c r="G825" s="34" t="s">
        <v>278</v>
      </c>
      <c r="H825" s="34">
        <f>kategorie[[#This Row],[rok]]-kategorie[[#This Row],[věk]]</f>
        <v>1980</v>
      </c>
      <c r="I825" s="34">
        <v>32</v>
      </c>
      <c r="J825" s="46" t="s">
        <v>321</v>
      </c>
      <c r="K825" s="50">
        <v>15.4</v>
      </c>
      <c r="L825" s="241"/>
    </row>
    <row r="826" spans="4:12" ht="11.25" hidden="1" customHeight="1" x14ac:dyDescent="0.2">
      <c r="D826" s="45" t="str">
        <f>CONCATENATE(kategorie[[#This Row],[rok]],"::",kategorie[[#This Row],[závod]],"::",kategorie[[#This Row],[m/ž]],"::",kategorie[[#This Row],[věk]])</f>
        <v>2012::hlavní závod::M::33</v>
      </c>
      <c r="E826" s="34">
        <v>2012</v>
      </c>
      <c r="F826" s="37" t="s">
        <v>292</v>
      </c>
      <c r="G826" s="34" t="s">
        <v>278</v>
      </c>
      <c r="H826" s="34">
        <f>kategorie[[#This Row],[rok]]-kategorie[[#This Row],[věk]]</f>
        <v>1979</v>
      </c>
      <c r="I826" s="34">
        <v>33</v>
      </c>
      <c r="J826" s="46" t="s">
        <v>321</v>
      </c>
      <c r="K826" s="50">
        <v>15.4</v>
      </c>
      <c r="L826" s="241"/>
    </row>
    <row r="827" spans="4:12" ht="11.25" hidden="1" customHeight="1" x14ac:dyDescent="0.2">
      <c r="D827" s="45" t="str">
        <f>CONCATENATE(kategorie[[#This Row],[rok]],"::",kategorie[[#This Row],[závod]],"::",kategorie[[#This Row],[m/ž]],"::",kategorie[[#This Row],[věk]])</f>
        <v>2012::hlavní závod::M::34</v>
      </c>
      <c r="E827" s="34">
        <v>2012</v>
      </c>
      <c r="F827" s="37" t="s">
        <v>292</v>
      </c>
      <c r="G827" s="34" t="s">
        <v>278</v>
      </c>
      <c r="H827" s="34">
        <f>kategorie[[#This Row],[rok]]-kategorie[[#This Row],[věk]]</f>
        <v>1978</v>
      </c>
      <c r="I827" s="34">
        <v>34</v>
      </c>
      <c r="J827" s="46" t="s">
        <v>321</v>
      </c>
      <c r="K827" s="50">
        <v>15.4</v>
      </c>
      <c r="L827" s="241"/>
    </row>
    <row r="828" spans="4:12" ht="11.25" hidden="1" customHeight="1" x14ac:dyDescent="0.2">
      <c r="D828" s="45" t="str">
        <f>CONCATENATE(kategorie[[#This Row],[rok]],"::",kategorie[[#This Row],[závod]],"::",kategorie[[#This Row],[m/ž]],"::",kategorie[[#This Row],[věk]])</f>
        <v>2012::hlavní závod::M::35</v>
      </c>
      <c r="E828" s="34">
        <v>2012</v>
      </c>
      <c r="F828" s="37" t="s">
        <v>292</v>
      </c>
      <c r="G828" s="34" t="s">
        <v>278</v>
      </c>
      <c r="H828" s="34">
        <f>kategorie[[#This Row],[rok]]-kategorie[[#This Row],[věk]]</f>
        <v>1977</v>
      </c>
      <c r="I828" s="34">
        <v>35</v>
      </c>
      <c r="J828" s="46" t="s">
        <v>321</v>
      </c>
      <c r="K828" s="50">
        <v>15.4</v>
      </c>
      <c r="L828" s="241"/>
    </row>
    <row r="829" spans="4:12" ht="11.25" hidden="1" customHeight="1" x14ac:dyDescent="0.2">
      <c r="D829" s="45" t="str">
        <f>CONCATENATE(kategorie[[#This Row],[rok]],"::",kategorie[[#This Row],[závod]],"::",kategorie[[#This Row],[m/ž]],"::",kategorie[[#This Row],[věk]])</f>
        <v>2012::hlavní závod::M::36</v>
      </c>
      <c r="E829" s="34">
        <v>2012</v>
      </c>
      <c r="F829" s="37" t="s">
        <v>292</v>
      </c>
      <c r="G829" s="34" t="s">
        <v>278</v>
      </c>
      <c r="H829" s="34">
        <f>kategorie[[#This Row],[rok]]-kategorie[[#This Row],[věk]]</f>
        <v>1976</v>
      </c>
      <c r="I829" s="34">
        <v>36</v>
      </c>
      <c r="J829" s="46" t="s">
        <v>321</v>
      </c>
      <c r="K829" s="50">
        <v>15.4</v>
      </c>
      <c r="L829" s="241"/>
    </row>
    <row r="830" spans="4:12" ht="11.25" hidden="1" customHeight="1" x14ac:dyDescent="0.2">
      <c r="D830" s="45" t="str">
        <f>CONCATENATE(kategorie[[#This Row],[rok]],"::",kategorie[[#This Row],[závod]],"::",kategorie[[#This Row],[m/ž]],"::",kategorie[[#This Row],[věk]])</f>
        <v>2012::hlavní závod::M::37</v>
      </c>
      <c r="E830" s="34">
        <v>2012</v>
      </c>
      <c r="F830" s="37" t="s">
        <v>292</v>
      </c>
      <c r="G830" s="34" t="s">
        <v>278</v>
      </c>
      <c r="H830" s="34">
        <f>kategorie[[#This Row],[rok]]-kategorie[[#This Row],[věk]]</f>
        <v>1975</v>
      </c>
      <c r="I830" s="34">
        <v>37</v>
      </c>
      <c r="J830" s="46" t="s">
        <v>321</v>
      </c>
      <c r="K830" s="50">
        <v>15.4</v>
      </c>
      <c r="L830" s="241"/>
    </row>
    <row r="831" spans="4:12" ht="11.25" hidden="1" customHeight="1" x14ac:dyDescent="0.2">
      <c r="D831" s="45" t="str">
        <f>CONCATENATE(kategorie[[#This Row],[rok]],"::",kategorie[[#This Row],[závod]],"::",kategorie[[#This Row],[m/ž]],"::",kategorie[[#This Row],[věk]])</f>
        <v>2012::hlavní závod::M::38</v>
      </c>
      <c r="E831" s="34">
        <v>2012</v>
      </c>
      <c r="F831" s="37" t="s">
        <v>292</v>
      </c>
      <c r="G831" s="34" t="s">
        <v>278</v>
      </c>
      <c r="H831" s="34">
        <f>kategorie[[#This Row],[rok]]-kategorie[[#This Row],[věk]]</f>
        <v>1974</v>
      </c>
      <c r="I831" s="34">
        <v>38</v>
      </c>
      <c r="J831" s="46" t="s">
        <v>321</v>
      </c>
      <c r="K831" s="50">
        <v>15.4</v>
      </c>
      <c r="L831" s="241"/>
    </row>
    <row r="832" spans="4:12" ht="11.25" hidden="1" customHeight="1" x14ac:dyDescent="0.2">
      <c r="D832" s="45" t="str">
        <f>CONCATENATE(kategorie[[#This Row],[rok]],"::",kategorie[[#This Row],[závod]],"::",kategorie[[#This Row],[m/ž]],"::",kategorie[[#This Row],[věk]])</f>
        <v>2012::hlavní závod::M::39</v>
      </c>
      <c r="E832" s="34">
        <v>2012</v>
      </c>
      <c r="F832" s="37" t="s">
        <v>292</v>
      </c>
      <c r="G832" s="34" t="s">
        <v>278</v>
      </c>
      <c r="H832" s="34">
        <f>kategorie[[#This Row],[rok]]-kategorie[[#This Row],[věk]]</f>
        <v>1973</v>
      </c>
      <c r="I832" s="34">
        <v>39</v>
      </c>
      <c r="J832" s="46" t="s">
        <v>321</v>
      </c>
      <c r="K832" s="50">
        <v>15.4</v>
      </c>
      <c r="L832" s="241"/>
    </row>
    <row r="833" spans="4:12" ht="11.25" hidden="1" customHeight="1" x14ac:dyDescent="0.2">
      <c r="D833" s="45" t="str">
        <f>CONCATENATE(kategorie[[#This Row],[rok]],"::",kategorie[[#This Row],[závod]],"::",kategorie[[#This Row],[m/ž]],"::",kategorie[[#This Row],[věk]])</f>
        <v>2012::hlavní závod::M::40</v>
      </c>
      <c r="E833" s="34">
        <v>2012</v>
      </c>
      <c r="F833" s="37" t="s">
        <v>292</v>
      </c>
      <c r="G833" s="34" t="s">
        <v>278</v>
      </c>
      <c r="H833" s="34">
        <f>kategorie[[#This Row],[rok]]-kategorie[[#This Row],[věk]]</f>
        <v>1972</v>
      </c>
      <c r="I833" s="34">
        <v>40</v>
      </c>
      <c r="J833" s="46" t="s">
        <v>322</v>
      </c>
      <c r="K833" s="50">
        <v>15.4</v>
      </c>
      <c r="L833" s="241"/>
    </row>
    <row r="834" spans="4:12" ht="11.25" hidden="1" customHeight="1" x14ac:dyDescent="0.2">
      <c r="D834" s="45" t="str">
        <f>CONCATENATE(kategorie[[#This Row],[rok]],"::",kategorie[[#This Row],[závod]],"::",kategorie[[#This Row],[m/ž]],"::",kategorie[[#This Row],[věk]])</f>
        <v>2012::hlavní závod::M::41</v>
      </c>
      <c r="E834" s="34">
        <v>2012</v>
      </c>
      <c r="F834" s="37" t="s">
        <v>292</v>
      </c>
      <c r="G834" s="34" t="s">
        <v>278</v>
      </c>
      <c r="H834" s="34">
        <f>kategorie[[#This Row],[rok]]-kategorie[[#This Row],[věk]]</f>
        <v>1971</v>
      </c>
      <c r="I834" s="34">
        <v>41</v>
      </c>
      <c r="J834" s="46" t="s">
        <v>322</v>
      </c>
      <c r="K834" s="50">
        <v>15.4</v>
      </c>
      <c r="L834" s="241"/>
    </row>
    <row r="835" spans="4:12" ht="11.25" hidden="1" customHeight="1" x14ac:dyDescent="0.2">
      <c r="D835" s="45" t="str">
        <f>CONCATENATE(kategorie[[#This Row],[rok]],"::",kategorie[[#This Row],[závod]],"::",kategorie[[#This Row],[m/ž]],"::",kategorie[[#This Row],[věk]])</f>
        <v>2012::hlavní závod::M::42</v>
      </c>
      <c r="E835" s="34">
        <v>2012</v>
      </c>
      <c r="F835" s="37" t="s">
        <v>292</v>
      </c>
      <c r="G835" s="34" t="s">
        <v>278</v>
      </c>
      <c r="H835" s="34">
        <f>kategorie[[#This Row],[rok]]-kategorie[[#This Row],[věk]]</f>
        <v>1970</v>
      </c>
      <c r="I835" s="34">
        <v>42</v>
      </c>
      <c r="J835" s="46" t="s">
        <v>322</v>
      </c>
      <c r="K835" s="50">
        <v>15.4</v>
      </c>
      <c r="L835" s="241"/>
    </row>
    <row r="836" spans="4:12" ht="11.25" hidden="1" customHeight="1" x14ac:dyDescent="0.2">
      <c r="D836" s="45" t="str">
        <f>CONCATENATE(kategorie[[#This Row],[rok]],"::",kategorie[[#This Row],[závod]],"::",kategorie[[#This Row],[m/ž]],"::",kategorie[[#This Row],[věk]])</f>
        <v>2012::hlavní závod::M::43</v>
      </c>
      <c r="E836" s="34">
        <v>2012</v>
      </c>
      <c r="F836" s="37" t="s">
        <v>292</v>
      </c>
      <c r="G836" s="34" t="s">
        <v>278</v>
      </c>
      <c r="H836" s="34">
        <f>kategorie[[#This Row],[rok]]-kategorie[[#This Row],[věk]]</f>
        <v>1969</v>
      </c>
      <c r="I836" s="34">
        <v>43</v>
      </c>
      <c r="J836" s="46" t="s">
        <v>322</v>
      </c>
      <c r="K836" s="50">
        <v>15.4</v>
      </c>
      <c r="L836" s="241"/>
    </row>
    <row r="837" spans="4:12" ht="11.25" hidden="1" customHeight="1" x14ac:dyDescent="0.2">
      <c r="D837" s="45" t="str">
        <f>CONCATENATE(kategorie[[#This Row],[rok]],"::",kategorie[[#This Row],[závod]],"::",kategorie[[#This Row],[m/ž]],"::",kategorie[[#This Row],[věk]])</f>
        <v>2012::hlavní závod::M::44</v>
      </c>
      <c r="E837" s="34">
        <v>2012</v>
      </c>
      <c r="F837" s="37" t="s">
        <v>292</v>
      </c>
      <c r="G837" s="34" t="s">
        <v>278</v>
      </c>
      <c r="H837" s="34">
        <f>kategorie[[#This Row],[rok]]-kategorie[[#This Row],[věk]]</f>
        <v>1968</v>
      </c>
      <c r="I837" s="34">
        <v>44</v>
      </c>
      <c r="J837" s="46" t="s">
        <v>322</v>
      </c>
      <c r="K837" s="50">
        <v>15.4</v>
      </c>
      <c r="L837" s="241"/>
    </row>
    <row r="838" spans="4:12" ht="11.25" hidden="1" customHeight="1" x14ac:dyDescent="0.2">
      <c r="D838" s="45" t="str">
        <f>CONCATENATE(kategorie[[#This Row],[rok]],"::",kategorie[[#This Row],[závod]],"::",kategorie[[#This Row],[m/ž]],"::",kategorie[[#This Row],[věk]])</f>
        <v>2012::hlavní závod::M::45</v>
      </c>
      <c r="E838" s="34">
        <v>2012</v>
      </c>
      <c r="F838" s="37" t="s">
        <v>292</v>
      </c>
      <c r="G838" s="34" t="s">
        <v>278</v>
      </c>
      <c r="H838" s="34">
        <f>kategorie[[#This Row],[rok]]-kategorie[[#This Row],[věk]]</f>
        <v>1967</v>
      </c>
      <c r="I838" s="34">
        <v>45</v>
      </c>
      <c r="J838" s="46" t="s">
        <v>322</v>
      </c>
      <c r="K838" s="50">
        <v>15.4</v>
      </c>
      <c r="L838" s="241"/>
    </row>
    <row r="839" spans="4:12" ht="11.25" hidden="1" customHeight="1" x14ac:dyDescent="0.2">
      <c r="D839" s="45" t="str">
        <f>CONCATENATE(kategorie[[#This Row],[rok]],"::",kategorie[[#This Row],[závod]],"::",kategorie[[#This Row],[m/ž]],"::",kategorie[[#This Row],[věk]])</f>
        <v>2012::hlavní závod::M::46</v>
      </c>
      <c r="E839" s="34">
        <v>2012</v>
      </c>
      <c r="F839" s="37" t="s">
        <v>292</v>
      </c>
      <c r="G839" s="34" t="s">
        <v>278</v>
      </c>
      <c r="H839" s="34">
        <f>kategorie[[#This Row],[rok]]-kategorie[[#This Row],[věk]]</f>
        <v>1966</v>
      </c>
      <c r="I839" s="34">
        <v>46</v>
      </c>
      <c r="J839" s="46" t="s">
        <v>322</v>
      </c>
      <c r="K839" s="50">
        <v>15.4</v>
      </c>
      <c r="L839" s="241"/>
    </row>
    <row r="840" spans="4:12" ht="11.25" hidden="1" customHeight="1" x14ac:dyDescent="0.2">
      <c r="D840" s="45" t="str">
        <f>CONCATENATE(kategorie[[#This Row],[rok]],"::",kategorie[[#This Row],[závod]],"::",kategorie[[#This Row],[m/ž]],"::",kategorie[[#This Row],[věk]])</f>
        <v>2012::hlavní závod::M::47</v>
      </c>
      <c r="E840" s="34">
        <v>2012</v>
      </c>
      <c r="F840" s="37" t="s">
        <v>292</v>
      </c>
      <c r="G840" s="34" t="s">
        <v>278</v>
      </c>
      <c r="H840" s="34">
        <f>kategorie[[#This Row],[rok]]-kategorie[[#This Row],[věk]]</f>
        <v>1965</v>
      </c>
      <c r="I840" s="34">
        <v>47</v>
      </c>
      <c r="J840" s="46" t="s">
        <v>322</v>
      </c>
      <c r="K840" s="50">
        <v>15.4</v>
      </c>
      <c r="L840" s="241"/>
    </row>
    <row r="841" spans="4:12" ht="11.25" hidden="1" customHeight="1" x14ac:dyDescent="0.2">
      <c r="D841" s="45" t="str">
        <f>CONCATENATE(kategorie[[#This Row],[rok]],"::",kategorie[[#This Row],[závod]],"::",kategorie[[#This Row],[m/ž]],"::",kategorie[[#This Row],[věk]])</f>
        <v>2012::hlavní závod::M::48</v>
      </c>
      <c r="E841" s="34">
        <v>2012</v>
      </c>
      <c r="F841" s="37" t="s">
        <v>292</v>
      </c>
      <c r="G841" s="34" t="s">
        <v>278</v>
      </c>
      <c r="H841" s="34">
        <f>kategorie[[#This Row],[rok]]-kategorie[[#This Row],[věk]]</f>
        <v>1964</v>
      </c>
      <c r="I841" s="34">
        <v>48</v>
      </c>
      <c r="J841" s="46" t="s">
        <v>322</v>
      </c>
      <c r="K841" s="50">
        <v>15.4</v>
      </c>
      <c r="L841" s="241"/>
    </row>
    <row r="842" spans="4:12" ht="11.25" hidden="1" customHeight="1" x14ac:dyDescent="0.2">
      <c r="D842" s="45" t="str">
        <f>CONCATENATE(kategorie[[#This Row],[rok]],"::",kategorie[[#This Row],[závod]],"::",kategorie[[#This Row],[m/ž]],"::",kategorie[[#This Row],[věk]])</f>
        <v>2012::hlavní závod::M::49</v>
      </c>
      <c r="E842" s="34">
        <v>2012</v>
      </c>
      <c r="F842" s="37" t="s">
        <v>292</v>
      </c>
      <c r="G842" s="34" t="s">
        <v>278</v>
      </c>
      <c r="H842" s="34">
        <f>kategorie[[#This Row],[rok]]-kategorie[[#This Row],[věk]]</f>
        <v>1963</v>
      </c>
      <c r="I842" s="34">
        <v>49</v>
      </c>
      <c r="J842" s="46" t="s">
        <v>322</v>
      </c>
      <c r="K842" s="50">
        <v>15.4</v>
      </c>
      <c r="L842" s="241"/>
    </row>
    <row r="843" spans="4:12" ht="11.25" hidden="1" customHeight="1" x14ac:dyDescent="0.2">
      <c r="D843" s="45" t="str">
        <f>CONCATENATE(kategorie[[#This Row],[rok]],"::",kategorie[[#This Row],[závod]],"::",kategorie[[#This Row],[m/ž]],"::",kategorie[[#This Row],[věk]])</f>
        <v>2012::hlavní závod::M::50</v>
      </c>
      <c r="E843" s="34">
        <v>2012</v>
      </c>
      <c r="F843" s="37" t="s">
        <v>292</v>
      </c>
      <c r="G843" s="34" t="s">
        <v>278</v>
      </c>
      <c r="H843" s="34">
        <f>kategorie[[#This Row],[rok]]-kategorie[[#This Row],[věk]]</f>
        <v>1962</v>
      </c>
      <c r="I843" s="34">
        <v>50</v>
      </c>
      <c r="J843" s="46" t="s">
        <v>323</v>
      </c>
      <c r="K843" s="50">
        <v>15.4</v>
      </c>
      <c r="L843" s="241"/>
    </row>
    <row r="844" spans="4:12" ht="11.25" hidden="1" customHeight="1" x14ac:dyDescent="0.2">
      <c r="D844" s="45" t="str">
        <f>CONCATENATE(kategorie[[#This Row],[rok]],"::",kategorie[[#This Row],[závod]],"::",kategorie[[#This Row],[m/ž]],"::",kategorie[[#This Row],[věk]])</f>
        <v>2012::hlavní závod::M::51</v>
      </c>
      <c r="E844" s="34">
        <v>2012</v>
      </c>
      <c r="F844" s="37" t="s">
        <v>292</v>
      </c>
      <c r="G844" s="34" t="s">
        <v>278</v>
      </c>
      <c r="H844" s="34">
        <f>kategorie[[#This Row],[rok]]-kategorie[[#This Row],[věk]]</f>
        <v>1961</v>
      </c>
      <c r="I844" s="34">
        <v>51</v>
      </c>
      <c r="J844" s="46" t="s">
        <v>323</v>
      </c>
      <c r="K844" s="50">
        <v>15.4</v>
      </c>
      <c r="L844" s="241"/>
    </row>
    <row r="845" spans="4:12" ht="11.25" hidden="1" customHeight="1" x14ac:dyDescent="0.2">
      <c r="D845" s="45" t="str">
        <f>CONCATENATE(kategorie[[#This Row],[rok]],"::",kategorie[[#This Row],[závod]],"::",kategorie[[#This Row],[m/ž]],"::",kategorie[[#This Row],[věk]])</f>
        <v>2012::hlavní závod::M::52</v>
      </c>
      <c r="E845" s="34">
        <v>2012</v>
      </c>
      <c r="F845" s="37" t="s">
        <v>292</v>
      </c>
      <c r="G845" s="34" t="s">
        <v>278</v>
      </c>
      <c r="H845" s="34">
        <f>kategorie[[#This Row],[rok]]-kategorie[[#This Row],[věk]]</f>
        <v>1960</v>
      </c>
      <c r="I845" s="34">
        <v>52</v>
      </c>
      <c r="J845" s="46" t="s">
        <v>323</v>
      </c>
      <c r="K845" s="50">
        <v>15.4</v>
      </c>
      <c r="L845" s="241"/>
    </row>
    <row r="846" spans="4:12" ht="11.25" hidden="1" customHeight="1" x14ac:dyDescent="0.2">
      <c r="D846" s="45" t="str">
        <f>CONCATENATE(kategorie[[#This Row],[rok]],"::",kategorie[[#This Row],[závod]],"::",kategorie[[#This Row],[m/ž]],"::",kategorie[[#This Row],[věk]])</f>
        <v>2012::hlavní závod::M::53</v>
      </c>
      <c r="E846" s="34">
        <v>2012</v>
      </c>
      <c r="F846" s="37" t="s">
        <v>292</v>
      </c>
      <c r="G846" s="34" t="s">
        <v>278</v>
      </c>
      <c r="H846" s="34">
        <f>kategorie[[#This Row],[rok]]-kategorie[[#This Row],[věk]]</f>
        <v>1959</v>
      </c>
      <c r="I846" s="34">
        <v>53</v>
      </c>
      <c r="J846" s="46" t="s">
        <v>323</v>
      </c>
      <c r="K846" s="50">
        <v>15.4</v>
      </c>
      <c r="L846" s="241"/>
    </row>
    <row r="847" spans="4:12" ht="11.25" hidden="1" customHeight="1" x14ac:dyDescent="0.2">
      <c r="D847" s="45" t="str">
        <f>CONCATENATE(kategorie[[#This Row],[rok]],"::",kategorie[[#This Row],[závod]],"::",kategorie[[#This Row],[m/ž]],"::",kategorie[[#This Row],[věk]])</f>
        <v>2012::hlavní závod::M::54</v>
      </c>
      <c r="E847" s="34">
        <v>2012</v>
      </c>
      <c r="F847" s="37" t="s">
        <v>292</v>
      </c>
      <c r="G847" s="34" t="s">
        <v>278</v>
      </c>
      <c r="H847" s="34">
        <f>kategorie[[#This Row],[rok]]-kategorie[[#This Row],[věk]]</f>
        <v>1958</v>
      </c>
      <c r="I847" s="34">
        <v>54</v>
      </c>
      <c r="J847" s="46" t="s">
        <v>323</v>
      </c>
      <c r="K847" s="50">
        <v>15.4</v>
      </c>
      <c r="L847" s="241"/>
    </row>
    <row r="848" spans="4:12" ht="11.25" hidden="1" customHeight="1" x14ac:dyDescent="0.2">
      <c r="D848" s="45" t="str">
        <f>CONCATENATE(kategorie[[#This Row],[rok]],"::",kategorie[[#This Row],[závod]],"::",kategorie[[#This Row],[m/ž]],"::",kategorie[[#This Row],[věk]])</f>
        <v>2012::hlavní závod::M::55</v>
      </c>
      <c r="E848" s="34">
        <v>2012</v>
      </c>
      <c r="F848" s="37" t="s">
        <v>292</v>
      </c>
      <c r="G848" s="34" t="s">
        <v>278</v>
      </c>
      <c r="H848" s="34">
        <f>kategorie[[#This Row],[rok]]-kategorie[[#This Row],[věk]]</f>
        <v>1957</v>
      </c>
      <c r="I848" s="34">
        <v>55</v>
      </c>
      <c r="J848" s="46" t="s">
        <v>323</v>
      </c>
      <c r="K848" s="50">
        <v>15.4</v>
      </c>
      <c r="L848" s="241"/>
    </row>
    <row r="849" spans="4:12" ht="11.25" hidden="1" customHeight="1" x14ac:dyDescent="0.2">
      <c r="D849" s="45" t="str">
        <f>CONCATENATE(kategorie[[#This Row],[rok]],"::",kategorie[[#This Row],[závod]],"::",kategorie[[#This Row],[m/ž]],"::",kategorie[[#This Row],[věk]])</f>
        <v>2012::hlavní závod::M::56</v>
      </c>
      <c r="E849" s="34">
        <v>2012</v>
      </c>
      <c r="F849" s="37" t="s">
        <v>292</v>
      </c>
      <c r="G849" s="34" t="s">
        <v>278</v>
      </c>
      <c r="H849" s="34">
        <f>kategorie[[#This Row],[rok]]-kategorie[[#This Row],[věk]]</f>
        <v>1956</v>
      </c>
      <c r="I849" s="34">
        <v>56</v>
      </c>
      <c r="J849" s="46" t="s">
        <v>323</v>
      </c>
      <c r="K849" s="50">
        <v>15.4</v>
      </c>
      <c r="L849" s="241"/>
    </row>
    <row r="850" spans="4:12" ht="11.25" hidden="1" customHeight="1" x14ac:dyDescent="0.2">
      <c r="D850" s="45" t="str">
        <f>CONCATENATE(kategorie[[#This Row],[rok]],"::",kategorie[[#This Row],[závod]],"::",kategorie[[#This Row],[m/ž]],"::",kategorie[[#This Row],[věk]])</f>
        <v>2012::hlavní závod::M::57</v>
      </c>
      <c r="E850" s="34">
        <v>2012</v>
      </c>
      <c r="F850" s="37" t="s">
        <v>292</v>
      </c>
      <c r="G850" s="34" t="s">
        <v>278</v>
      </c>
      <c r="H850" s="34">
        <f>kategorie[[#This Row],[rok]]-kategorie[[#This Row],[věk]]</f>
        <v>1955</v>
      </c>
      <c r="I850" s="34">
        <v>57</v>
      </c>
      <c r="J850" s="46" t="s">
        <v>323</v>
      </c>
      <c r="K850" s="50">
        <v>15.4</v>
      </c>
      <c r="L850" s="241"/>
    </row>
    <row r="851" spans="4:12" ht="11.25" hidden="1" customHeight="1" x14ac:dyDescent="0.2">
      <c r="D851" s="45" t="str">
        <f>CONCATENATE(kategorie[[#This Row],[rok]],"::",kategorie[[#This Row],[závod]],"::",kategorie[[#This Row],[m/ž]],"::",kategorie[[#This Row],[věk]])</f>
        <v>2012::hlavní závod::M::58</v>
      </c>
      <c r="E851" s="34">
        <v>2012</v>
      </c>
      <c r="F851" s="37" t="s">
        <v>292</v>
      </c>
      <c r="G851" s="34" t="s">
        <v>278</v>
      </c>
      <c r="H851" s="34">
        <f>kategorie[[#This Row],[rok]]-kategorie[[#This Row],[věk]]</f>
        <v>1954</v>
      </c>
      <c r="I851" s="34">
        <v>58</v>
      </c>
      <c r="J851" s="46" t="s">
        <v>323</v>
      </c>
      <c r="K851" s="50">
        <v>15.4</v>
      </c>
      <c r="L851" s="241"/>
    </row>
    <row r="852" spans="4:12" ht="11.25" hidden="1" customHeight="1" x14ac:dyDescent="0.2">
      <c r="D852" s="45" t="str">
        <f>CONCATENATE(kategorie[[#This Row],[rok]],"::",kategorie[[#This Row],[závod]],"::",kategorie[[#This Row],[m/ž]],"::",kategorie[[#This Row],[věk]])</f>
        <v>2012::hlavní závod::M::59</v>
      </c>
      <c r="E852" s="34">
        <v>2012</v>
      </c>
      <c r="F852" s="37" t="s">
        <v>292</v>
      </c>
      <c r="G852" s="34" t="s">
        <v>278</v>
      </c>
      <c r="H852" s="34">
        <f>kategorie[[#This Row],[rok]]-kategorie[[#This Row],[věk]]</f>
        <v>1953</v>
      </c>
      <c r="I852" s="34">
        <v>59</v>
      </c>
      <c r="J852" s="46" t="s">
        <v>323</v>
      </c>
      <c r="K852" s="50">
        <v>15.4</v>
      </c>
      <c r="L852" s="241"/>
    </row>
    <row r="853" spans="4:12" ht="11.25" hidden="1" customHeight="1" x14ac:dyDescent="0.2">
      <c r="D853" s="45" t="str">
        <f>CONCATENATE(kategorie[[#This Row],[rok]],"::",kategorie[[#This Row],[závod]],"::",kategorie[[#This Row],[m/ž]],"::",kategorie[[#This Row],[věk]])</f>
        <v>2012::hlavní závod::M::60</v>
      </c>
      <c r="E853" s="34">
        <v>2012</v>
      </c>
      <c r="F853" s="37" t="s">
        <v>292</v>
      </c>
      <c r="G853" s="34" t="s">
        <v>278</v>
      </c>
      <c r="H853" s="34">
        <f>kategorie[[#This Row],[rok]]-kategorie[[#This Row],[věk]]</f>
        <v>1952</v>
      </c>
      <c r="I853" s="34">
        <v>60</v>
      </c>
      <c r="J853" s="46" t="s">
        <v>324</v>
      </c>
      <c r="K853" s="50">
        <v>15.4</v>
      </c>
      <c r="L853" s="241"/>
    </row>
    <row r="854" spans="4:12" ht="11.25" hidden="1" customHeight="1" x14ac:dyDescent="0.2">
      <c r="D854" s="45" t="str">
        <f>CONCATENATE(kategorie[[#This Row],[rok]],"::",kategorie[[#This Row],[závod]],"::",kategorie[[#This Row],[m/ž]],"::",kategorie[[#This Row],[věk]])</f>
        <v>2012::hlavní závod::M::61</v>
      </c>
      <c r="E854" s="34">
        <v>2012</v>
      </c>
      <c r="F854" s="37" t="s">
        <v>292</v>
      </c>
      <c r="G854" s="34" t="s">
        <v>278</v>
      </c>
      <c r="H854" s="34">
        <f>kategorie[[#This Row],[rok]]-kategorie[[#This Row],[věk]]</f>
        <v>1951</v>
      </c>
      <c r="I854" s="34">
        <v>61</v>
      </c>
      <c r="J854" s="46" t="s">
        <v>324</v>
      </c>
      <c r="K854" s="50">
        <v>15.4</v>
      </c>
      <c r="L854" s="241"/>
    </row>
    <row r="855" spans="4:12" ht="11.25" hidden="1" customHeight="1" x14ac:dyDescent="0.2">
      <c r="D855" s="45" t="str">
        <f>CONCATENATE(kategorie[[#This Row],[rok]],"::",kategorie[[#This Row],[závod]],"::",kategorie[[#This Row],[m/ž]],"::",kategorie[[#This Row],[věk]])</f>
        <v>2012::hlavní závod::M::62</v>
      </c>
      <c r="E855" s="34">
        <v>2012</v>
      </c>
      <c r="F855" s="37" t="s">
        <v>292</v>
      </c>
      <c r="G855" s="34" t="s">
        <v>278</v>
      </c>
      <c r="H855" s="34">
        <f>kategorie[[#This Row],[rok]]-kategorie[[#This Row],[věk]]</f>
        <v>1950</v>
      </c>
      <c r="I855" s="34">
        <v>62</v>
      </c>
      <c r="J855" s="46" t="s">
        <v>324</v>
      </c>
      <c r="K855" s="50">
        <v>15.4</v>
      </c>
      <c r="L855" s="241"/>
    </row>
    <row r="856" spans="4:12" ht="11.25" hidden="1" customHeight="1" x14ac:dyDescent="0.2">
      <c r="D856" s="45" t="str">
        <f>CONCATENATE(kategorie[[#This Row],[rok]],"::",kategorie[[#This Row],[závod]],"::",kategorie[[#This Row],[m/ž]],"::",kategorie[[#This Row],[věk]])</f>
        <v>2012::hlavní závod::M::63</v>
      </c>
      <c r="E856" s="34">
        <v>2012</v>
      </c>
      <c r="F856" s="37" t="s">
        <v>292</v>
      </c>
      <c r="G856" s="34" t="s">
        <v>278</v>
      </c>
      <c r="H856" s="34">
        <f>kategorie[[#This Row],[rok]]-kategorie[[#This Row],[věk]]</f>
        <v>1949</v>
      </c>
      <c r="I856" s="34">
        <v>63</v>
      </c>
      <c r="J856" s="46" t="s">
        <v>324</v>
      </c>
      <c r="K856" s="50">
        <v>15.4</v>
      </c>
      <c r="L856" s="241"/>
    </row>
    <row r="857" spans="4:12" ht="11.25" hidden="1" customHeight="1" x14ac:dyDescent="0.2">
      <c r="D857" s="45" t="str">
        <f>CONCATENATE(kategorie[[#This Row],[rok]],"::",kategorie[[#This Row],[závod]],"::",kategorie[[#This Row],[m/ž]],"::",kategorie[[#This Row],[věk]])</f>
        <v>2012::hlavní závod::M::64</v>
      </c>
      <c r="E857" s="34">
        <v>2012</v>
      </c>
      <c r="F857" s="37" t="s">
        <v>292</v>
      </c>
      <c r="G857" s="34" t="s">
        <v>278</v>
      </c>
      <c r="H857" s="34">
        <f>kategorie[[#This Row],[rok]]-kategorie[[#This Row],[věk]]</f>
        <v>1948</v>
      </c>
      <c r="I857" s="34">
        <v>64</v>
      </c>
      <c r="J857" s="46" t="s">
        <v>324</v>
      </c>
      <c r="K857" s="50">
        <v>15.4</v>
      </c>
      <c r="L857" s="241"/>
    </row>
    <row r="858" spans="4:12" ht="11.25" hidden="1" customHeight="1" x14ac:dyDescent="0.2">
      <c r="D858" s="45" t="str">
        <f>CONCATENATE(kategorie[[#This Row],[rok]],"::",kategorie[[#This Row],[závod]],"::",kategorie[[#This Row],[m/ž]],"::",kategorie[[#This Row],[věk]])</f>
        <v>2012::hlavní závod::M::65</v>
      </c>
      <c r="E858" s="34">
        <v>2012</v>
      </c>
      <c r="F858" s="37" t="s">
        <v>292</v>
      </c>
      <c r="G858" s="34" t="s">
        <v>278</v>
      </c>
      <c r="H858" s="34">
        <f>kategorie[[#This Row],[rok]]-kategorie[[#This Row],[věk]]</f>
        <v>1947</v>
      </c>
      <c r="I858" s="34">
        <v>65</v>
      </c>
      <c r="J858" s="46" t="s">
        <v>324</v>
      </c>
      <c r="K858" s="50">
        <v>15.4</v>
      </c>
      <c r="L858" s="241"/>
    </row>
    <row r="859" spans="4:12" ht="11.25" hidden="1" customHeight="1" x14ac:dyDescent="0.2">
      <c r="D859" s="45" t="str">
        <f>CONCATENATE(kategorie[[#This Row],[rok]],"::",kategorie[[#This Row],[závod]],"::",kategorie[[#This Row],[m/ž]],"::",kategorie[[#This Row],[věk]])</f>
        <v>2012::hlavní závod::M::66</v>
      </c>
      <c r="E859" s="34">
        <v>2012</v>
      </c>
      <c r="F859" s="37" t="s">
        <v>292</v>
      </c>
      <c r="G859" s="34" t="s">
        <v>278</v>
      </c>
      <c r="H859" s="34">
        <f>kategorie[[#This Row],[rok]]-kategorie[[#This Row],[věk]]</f>
        <v>1946</v>
      </c>
      <c r="I859" s="34">
        <v>66</v>
      </c>
      <c r="J859" s="46" t="s">
        <v>324</v>
      </c>
      <c r="K859" s="50">
        <v>15.4</v>
      </c>
      <c r="L859" s="241"/>
    </row>
    <row r="860" spans="4:12" ht="11.25" hidden="1" customHeight="1" x14ac:dyDescent="0.2">
      <c r="D860" s="45" t="str">
        <f>CONCATENATE(kategorie[[#This Row],[rok]],"::",kategorie[[#This Row],[závod]],"::",kategorie[[#This Row],[m/ž]],"::",kategorie[[#This Row],[věk]])</f>
        <v>2012::hlavní závod::M::67</v>
      </c>
      <c r="E860" s="34">
        <v>2012</v>
      </c>
      <c r="F860" s="37" t="s">
        <v>292</v>
      </c>
      <c r="G860" s="34" t="s">
        <v>278</v>
      </c>
      <c r="H860" s="34">
        <f>kategorie[[#This Row],[rok]]-kategorie[[#This Row],[věk]]</f>
        <v>1945</v>
      </c>
      <c r="I860" s="34">
        <v>67</v>
      </c>
      <c r="J860" s="46" t="s">
        <v>324</v>
      </c>
      <c r="K860" s="50">
        <v>15.4</v>
      </c>
      <c r="L860" s="241"/>
    </row>
    <row r="861" spans="4:12" ht="11.25" hidden="1" customHeight="1" x14ac:dyDescent="0.2">
      <c r="D861" s="45" t="str">
        <f>CONCATENATE(kategorie[[#This Row],[rok]],"::",kategorie[[#This Row],[závod]],"::",kategorie[[#This Row],[m/ž]],"::",kategorie[[#This Row],[věk]])</f>
        <v>2012::hlavní závod::M::68</v>
      </c>
      <c r="E861" s="34">
        <v>2012</v>
      </c>
      <c r="F861" s="37" t="s">
        <v>292</v>
      </c>
      <c r="G861" s="34" t="s">
        <v>278</v>
      </c>
      <c r="H861" s="34">
        <f>kategorie[[#This Row],[rok]]-kategorie[[#This Row],[věk]]</f>
        <v>1944</v>
      </c>
      <c r="I861" s="34">
        <v>68</v>
      </c>
      <c r="J861" s="46" t="s">
        <v>324</v>
      </c>
      <c r="K861" s="50">
        <v>15.4</v>
      </c>
      <c r="L861" s="241"/>
    </row>
    <row r="862" spans="4:12" ht="11.25" hidden="1" customHeight="1" x14ac:dyDescent="0.2">
      <c r="D862" s="45" t="str">
        <f>CONCATENATE(kategorie[[#This Row],[rok]],"::",kategorie[[#This Row],[závod]],"::",kategorie[[#This Row],[m/ž]],"::",kategorie[[#This Row],[věk]])</f>
        <v>2012::hlavní závod::M::69</v>
      </c>
      <c r="E862" s="34">
        <v>2012</v>
      </c>
      <c r="F862" s="37" t="s">
        <v>292</v>
      </c>
      <c r="G862" s="34" t="s">
        <v>278</v>
      </c>
      <c r="H862" s="34">
        <f>kategorie[[#This Row],[rok]]-kategorie[[#This Row],[věk]]</f>
        <v>1943</v>
      </c>
      <c r="I862" s="34">
        <v>69</v>
      </c>
      <c r="J862" s="46" t="s">
        <v>324</v>
      </c>
      <c r="K862" s="50">
        <v>15.4</v>
      </c>
      <c r="L862" s="241"/>
    </row>
    <row r="863" spans="4:12" ht="11.25" hidden="1" customHeight="1" x14ac:dyDescent="0.2">
      <c r="D863" s="45" t="str">
        <f>CONCATENATE(kategorie[[#This Row],[rok]],"::",kategorie[[#This Row],[závod]],"::",kategorie[[#This Row],[m/ž]],"::",kategorie[[#This Row],[věk]])</f>
        <v>2012::hlavní závod::M::70</v>
      </c>
      <c r="E863" s="34">
        <v>2012</v>
      </c>
      <c r="F863" s="37" t="s">
        <v>292</v>
      </c>
      <c r="G863" s="34" t="s">
        <v>278</v>
      </c>
      <c r="H863" s="34">
        <f>kategorie[[#This Row],[rok]]-kategorie[[#This Row],[věk]]</f>
        <v>1942</v>
      </c>
      <c r="I863" s="34">
        <v>70</v>
      </c>
      <c r="J863" s="46" t="s">
        <v>325</v>
      </c>
      <c r="K863" s="50">
        <v>15.4</v>
      </c>
      <c r="L863" s="241"/>
    </row>
    <row r="864" spans="4:12" ht="11.25" hidden="1" customHeight="1" x14ac:dyDescent="0.2">
      <c r="D864" s="45" t="str">
        <f>CONCATENATE(kategorie[[#This Row],[rok]],"::",kategorie[[#This Row],[závod]],"::",kategorie[[#This Row],[m/ž]],"::",kategorie[[#This Row],[věk]])</f>
        <v>2012::hlavní závod::M::71</v>
      </c>
      <c r="E864" s="34">
        <v>2012</v>
      </c>
      <c r="F864" s="37" t="s">
        <v>292</v>
      </c>
      <c r="G864" s="34" t="s">
        <v>278</v>
      </c>
      <c r="H864" s="34">
        <f>kategorie[[#This Row],[rok]]-kategorie[[#This Row],[věk]]</f>
        <v>1941</v>
      </c>
      <c r="I864" s="34">
        <v>71</v>
      </c>
      <c r="J864" s="46" t="s">
        <v>325</v>
      </c>
      <c r="K864" s="50">
        <v>15.4</v>
      </c>
      <c r="L864" s="241"/>
    </row>
    <row r="865" spans="4:12" ht="11.25" hidden="1" customHeight="1" x14ac:dyDescent="0.2">
      <c r="D865" s="45" t="str">
        <f>CONCATENATE(kategorie[[#This Row],[rok]],"::",kategorie[[#This Row],[závod]],"::",kategorie[[#This Row],[m/ž]],"::",kategorie[[#This Row],[věk]])</f>
        <v>2012::hlavní závod::M::72</v>
      </c>
      <c r="E865" s="34">
        <v>2012</v>
      </c>
      <c r="F865" s="37" t="s">
        <v>292</v>
      </c>
      <c r="G865" s="34" t="s">
        <v>278</v>
      </c>
      <c r="H865" s="34">
        <f>kategorie[[#This Row],[rok]]-kategorie[[#This Row],[věk]]</f>
        <v>1940</v>
      </c>
      <c r="I865" s="34">
        <v>72</v>
      </c>
      <c r="J865" s="46" t="s">
        <v>325</v>
      </c>
      <c r="K865" s="50">
        <v>15.4</v>
      </c>
      <c r="L865" s="241"/>
    </row>
    <row r="866" spans="4:12" ht="11.25" hidden="1" customHeight="1" x14ac:dyDescent="0.2">
      <c r="D866" s="45" t="str">
        <f>CONCATENATE(kategorie[[#This Row],[rok]],"::",kategorie[[#This Row],[závod]],"::",kategorie[[#This Row],[m/ž]],"::",kategorie[[#This Row],[věk]])</f>
        <v>2012::hlavní závod::M::73</v>
      </c>
      <c r="E866" s="34">
        <v>2012</v>
      </c>
      <c r="F866" s="37" t="s">
        <v>292</v>
      </c>
      <c r="G866" s="34" t="s">
        <v>278</v>
      </c>
      <c r="H866" s="34">
        <f>kategorie[[#This Row],[rok]]-kategorie[[#This Row],[věk]]</f>
        <v>1939</v>
      </c>
      <c r="I866" s="34">
        <v>73</v>
      </c>
      <c r="J866" s="46" t="s">
        <v>325</v>
      </c>
      <c r="K866" s="50">
        <v>15.4</v>
      </c>
      <c r="L866" s="241"/>
    </row>
    <row r="867" spans="4:12" ht="11.25" hidden="1" customHeight="1" x14ac:dyDescent="0.2">
      <c r="D867" s="45" t="str">
        <f>CONCATENATE(kategorie[[#This Row],[rok]],"::",kategorie[[#This Row],[závod]],"::",kategorie[[#This Row],[m/ž]],"::",kategorie[[#This Row],[věk]])</f>
        <v>2012::hlavní závod::M::74</v>
      </c>
      <c r="E867" s="34">
        <v>2012</v>
      </c>
      <c r="F867" s="37" t="s">
        <v>292</v>
      </c>
      <c r="G867" s="34" t="s">
        <v>278</v>
      </c>
      <c r="H867" s="34">
        <f>kategorie[[#This Row],[rok]]-kategorie[[#This Row],[věk]]</f>
        <v>1938</v>
      </c>
      <c r="I867" s="34">
        <v>74</v>
      </c>
      <c r="J867" s="46" t="s">
        <v>325</v>
      </c>
      <c r="K867" s="50">
        <v>15.4</v>
      </c>
      <c r="L867" s="241"/>
    </row>
    <row r="868" spans="4:12" ht="11.25" hidden="1" customHeight="1" x14ac:dyDescent="0.2">
      <c r="D868" s="45" t="str">
        <f>CONCATENATE(kategorie[[#This Row],[rok]],"::",kategorie[[#This Row],[závod]],"::",kategorie[[#This Row],[m/ž]],"::",kategorie[[#This Row],[věk]])</f>
        <v>2012::hlavní závod::M::75</v>
      </c>
      <c r="E868" s="34">
        <v>2012</v>
      </c>
      <c r="F868" s="37" t="s">
        <v>292</v>
      </c>
      <c r="G868" s="34" t="s">
        <v>278</v>
      </c>
      <c r="H868" s="34">
        <f>kategorie[[#This Row],[rok]]-kategorie[[#This Row],[věk]]</f>
        <v>1937</v>
      </c>
      <c r="I868" s="34">
        <v>75</v>
      </c>
      <c r="J868" s="46" t="s">
        <v>325</v>
      </c>
      <c r="K868" s="50">
        <v>15.4</v>
      </c>
      <c r="L868" s="241"/>
    </row>
    <row r="869" spans="4:12" ht="11.25" hidden="1" customHeight="1" x14ac:dyDescent="0.2">
      <c r="D869" s="45" t="str">
        <f>CONCATENATE(kategorie[[#This Row],[rok]],"::",kategorie[[#This Row],[závod]],"::",kategorie[[#This Row],[m/ž]],"::",kategorie[[#This Row],[věk]])</f>
        <v>2012::hlavní závod::M::76</v>
      </c>
      <c r="E869" s="34">
        <v>2012</v>
      </c>
      <c r="F869" s="37" t="s">
        <v>292</v>
      </c>
      <c r="G869" s="34" t="s">
        <v>278</v>
      </c>
      <c r="H869" s="34">
        <f>kategorie[[#This Row],[rok]]-kategorie[[#This Row],[věk]]</f>
        <v>1936</v>
      </c>
      <c r="I869" s="34">
        <v>76</v>
      </c>
      <c r="J869" s="46" t="s">
        <v>325</v>
      </c>
      <c r="K869" s="50">
        <v>15.4</v>
      </c>
      <c r="L869" s="241"/>
    </row>
    <row r="870" spans="4:12" ht="11.25" hidden="1" customHeight="1" x14ac:dyDescent="0.2">
      <c r="D870" s="45" t="str">
        <f>CONCATENATE(kategorie[[#This Row],[rok]],"::",kategorie[[#This Row],[závod]],"::",kategorie[[#This Row],[m/ž]],"::",kategorie[[#This Row],[věk]])</f>
        <v>2012::hlavní závod::M::77</v>
      </c>
      <c r="E870" s="34">
        <v>2012</v>
      </c>
      <c r="F870" s="37" t="s">
        <v>292</v>
      </c>
      <c r="G870" s="34" t="s">
        <v>278</v>
      </c>
      <c r="H870" s="34">
        <f>kategorie[[#This Row],[rok]]-kategorie[[#This Row],[věk]]</f>
        <v>1935</v>
      </c>
      <c r="I870" s="34">
        <v>77</v>
      </c>
      <c r="J870" s="46" t="s">
        <v>325</v>
      </c>
      <c r="K870" s="50">
        <v>15.4</v>
      </c>
      <c r="L870" s="241"/>
    </row>
    <row r="871" spans="4:12" ht="11.25" hidden="1" customHeight="1" x14ac:dyDescent="0.2">
      <c r="D871" s="45" t="str">
        <f>CONCATENATE(kategorie[[#This Row],[rok]],"::",kategorie[[#This Row],[závod]],"::",kategorie[[#This Row],[m/ž]],"::",kategorie[[#This Row],[věk]])</f>
        <v>2012::hlavní závod::M::78</v>
      </c>
      <c r="E871" s="34">
        <v>2012</v>
      </c>
      <c r="F871" s="37" t="s">
        <v>292</v>
      </c>
      <c r="G871" s="34" t="s">
        <v>278</v>
      </c>
      <c r="H871" s="34">
        <f>kategorie[[#This Row],[rok]]-kategorie[[#This Row],[věk]]</f>
        <v>1934</v>
      </c>
      <c r="I871" s="34">
        <v>78</v>
      </c>
      <c r="J871" s="46" t="s">
        <v>325</v>
      </c>
      <c r="K871" s="50">
        <v>15.4</v>
      </c>
      <c r="L871" s="241"/>
    </row>
    <row r="872" spans="4:12" ht="11.25" hidden="1" customHeight="1" x14ac:dyDescent="0.2">
      <c r="D872" s="45" t="str">
        <f>CONCATENATE(kategorie[[#This Row],[rok]],"::",kategorie[[#This Row],[závod]],"::",kategorie[[#This Row],[m/ž]],"::",kategorie[[#This Row],[věk]])</f>
        <v>2012::hlavní závod::M::79</v>
      </c>
      <c r="E872" s="34">
        <v>2012</v>
      </c>
      <c r="F872" s="37" t="s">
        <v>292</v>
      </c>
      <c r="G872" s="34" t="s">
        <v>278</v>
      </c>
      <c r="H872" s="34">
        <f>kategorie[[#This Row],[rok]]-kategorie[[#This Row],[věk]]</f>
        <v>1933</v>
      </c>
      <c r="I872" s="34">
        <v>79</v>
      </c>
      <c r="J872" s="46" t="s">
        <v>325</v>
      </c>
      <c r="K872" s="50">
        <v>15.4</v>
      </c>
      <c r="L872" s="241"/>
    </row>
    <row r="873" spans="4:12" ht="11.25" hidden="1" customHeight="1" x14ac:dyDescent="0.2">
      <c r="D873" s="45" t="str">
        <f>CONCATENATE(kategorie[[#This Row],[rok]],"::",kategorie[[#This Row],[závod]],"::",kategorie[[#This Row],[m/ž]],"::",kategorie[[#This Row],[věk]])</f>
        <v>2012::hlavní závod::M::80</v>
      </c>
      <c r="E873" s="34">
        <v>2012</v>
      </c>
      <c r="F873" s="37" t="s">
        <v>292</v>
      </c>
      <c r="G873" s="34" t="s">
        <v>278</v>
      </c>
      <c r="H873" s="34">
        <f>kategorie[[#This Row],[rok]]-kategorie[[#This Row],[věk]]</f>
        <v>1932</v>
      </c>
      <c r="I873" s="34">
        <v>80</v>
      </c>
      <c r="J873" s="46" t="s">
        <v>325</v>
      </c>
      <c r="K873" s="50">
        <v>15.4</v>
      </c>
      <c r="L873" s="241"/>
    </row>
    <row r="874" spans="4:12" ht="11.25" hidden="1" customHeight="1" x14ac:dyDescent="0.2">
      <c r="D874" s="45" t="str">
        <f>CONCATENATE(kategorie[[#This Row],[rok]],"::",kategorie[[#This Row],[závod]],"::",kategorie[[#This Row],[m/ž]],"::",kategorie[[#This Row],[věk]])</f>
        <v>2012::hlavní závod::Z::15</v>
      </c>
      <c r="E874" s="34">
        <v>2012</v>
      </c>
      <c r="F874" s="37" t="s">
        <v>292</v>
      </c>
      <c r="G874" s="34" t="s">
        <v>438</v>
      </c>
      <c r="H874" s="34">
        <f>kategorie[[#This Row],[rok]]-kategorie[[#This Row],[věk]]</f>
        <v>1997</v>
      </c>
      <c r="I874" s="34">
        <v>15</v>
      </c>
      <c r="J874" s="46" t="s">
        <v>761</v>
      </c>
      <c r="K874" s="50">
        <v>15.4</v>
      </c>
      <c r="L874" s="241"/>
    </row>
    <row r="875" spans="4:12" ht="11.25" hidden="1" customHeight="1" x14ac:dyDescent="0.2">
      <c r="D875" s="45" t="str">
        <f>CONCATENATE(kategorie[[#This Row],[rok]],"::",kategorie[[#This Row],[závod]],"::",kategorie[[#This Row],[m/ž]],"::",kategorie[[#This Row],[věk]])</f>
        <v>2012::hlavní závod::Z::16</v>
      </c>
      <c r="E875" s="34">
        <v>2012</v>
      </c>
      <c r="F875" s="37" t="s">
        <v>292</v>
      </c>
      <c r="G875" s="34" t="s">
        <v>438</v>
      </c>
      <c r="H875" s="34">
        <f>kategorie[[#This Row],[rok]]-kategorie[[#This Row],[věk]]</f>
        <v>1996</v>
      </c>
      <c r="I875" s="34">
        <v>16</v>
      </c>
      <c r="J875" s="46" t="s">
        <v>761</v>
      </c>
      <c r="K875" s="50">
        <v>15.4</v>
      </c>
      <c r="L875" s="241"/>
    </row>
    <row r="876" spans="4:12" ht="11.25" hidden="1" customHeight="1" x14ac:dyDescent="0.2">
      <c r="D876" s="45" t="str">
        <f>CONCATENATE(kategorie[[#This Row],[rok]],"::",kategorie[[#This Row],[závod]],"::",kategorie[[#This Row],[m/ž]],"::",kategorie[[#This Row],[věk]])</f>
        <v>2012::hlavní závod::Z::17</v>
      </c>
      <c r="E876" s="34">
        <v>2012</v>
      </c>
      <c r="F876" s="37" t="s">
        <v>292</v>
      </c>
      <c r="G876" s="34" t="s">
        <v>438</v>
      </c>
      <c r="H876" s="34">
        <f>kategorie[[#This Row],[rok]]-kategorie[[#This Row],[věk]]</f>
        <v>1995</v>
      </c>
      <c r="I876" s="34">
        <v>17</v>
      </c>
      <c r="J876" s="46" t="s">
        <v>761</v>
      </c>
      <c r="K876" s="50">
        <v>15.4</v>
      </c>
      <c r="L876" s="241"/>
    </row>
    <row r="877" spans="4:12" ht="11.25" hidden="1" customHeight="1" x14ac:dyDescent="0.2">
      <c r="D877" s="45" t="str">
        <f>CONCATENATE(kategorie[[#This Row],[rok]],"::",kategorie[[#This Row],[závod]],"::",kategorie[[#This Row],[m/ž]],"::",kategorie[[#This Row],[věk]])</f>
        <v>2012::hlavní závod::Z::18</v>
      </c>
      <c r="E877" s="34">
        <v>2012</v>
      </c>
      <c r="F877" s="37" t="s">
        <v>292</v>
      </c>
      <c r="G877" s="34" t="s">
        <v>438</v>
      </c>
      <c r="H877" s="34">
        <f>kategorie[[#This Row],[rok]]-kategorie[[#This Row],[věk]]</f>
        <v>1994</v>
      </c>
      <c r="I877" s="34">
        <v>18</v>
      </c>
      <c r="J877" s="46" t="s">
        <v>761</v>
      </c>
      <c r="K877" s="50">
        <v>15.4</v>
      </c>
      <c r="L877" s="241"/>
    </row>
    <row r="878" spans="4:12" ht="11.25" hidden="1" customHeight="1" x14ac:dyDescent="0.2">
      <c r="D878" s="45" t="str">
        <f>CONCATENATE(kategorie[[#This Row],[rok]],"::",kategorie[[#This Row],[závod]],"::",kategorie[[#This Row],[m/ž]],"::",kategorie[[#This Row],[věk]])</f>
        <v>2012::hlavní závod::Z::19</v>
      </c>
      <c r="E878" s="34">
        <v>2012</v>
      </c>
      <c r="F878" s="37" t="s">
        <v>292</v>
      </c>
      <c r="G878" s="34" t="s">
        <v>438</v>
      </c>
      <c r="H878" s="34">
        <f>kategorie[[#This Row],[rok]]-kategorie[[#This Row],[věk]]</f>
        <v>1993</v>
      </c>
      <c r="I878" s="34">
        <v>19</v>
      </c>
      <c r="J878" s="46" t="s">
        <v>321</v>
      </c>
      <c r="K878" s="50">
        <v>15.4</v>
      </c>
      <c r="L878" s="241"/>
    </row>
    <row r="879" spans="4:12" ht="11.25" hidden="1" customHeight="1" x14ac:dyDescent="0.2">
      <c r="D879" s="45" t="str">
        <f>CONCATENATE(kategorie[[#This Row],[rok]],"::",kategorie[[#This Row],[závod]],"::",kategorie[[#This Row],[m/ž]],"::",kategorie[[#This Row],[věk]])</f>
        <v>2012::hlavní závod::Z::20</v>
      </c>
      <c r="E879" s="34">
        <v>2012</v>
      </c>
      <c r="F879" s="37" t="s">
        <v>292</v>
      </c>
      <c r="G879" s="34" t="s">
        <v>438</v>
      </c>
      <c r="H879" s="34">
        <f>kategorie[[#This Row],[rok]]-kategorie[[#This Row],[věk]]</f>
        <v>1992</v>
      </c>
      <c r="I879" s="34">
        <v>20</v>
      </c>
      <c r="J879" s="46" t="s">
        <v>321</v>
      </c>
      <c r="K879" s="50">
        <v>15.4</v>
      </c>
      <c r="L879" s="241"/>
    </row>
    <row r="880" spans="4:12" ht="11.25" hidden="1" customHeight="1" x14ac:dyDescent="0.2">
      <c r="D880" s="45" t="str">
        <f>CONCATENATE(kategorie[[#This Row],[rok]],"::",kategorie[[#This Row],[závod]],"::",kategorie[[#This Row],[m/ž]],"::",kategorie[[#This Row],[věk]])</f>
        <v>2012::hlavní závod::Z::21</v>
      </c>
      <c r="E880" s="34">
        <v>2012</v>
      </c>
      <c r="F880" s="37" t="s">
        <v>292</v>
      </c>
      <c r="G880" s="34" t="s">
        <v>438</v>
      </c>
      <c r="H880" s="34">
        <f>kategorie[[#This Row],[rok]]-kategorie[[#This Row],[věk]]</f>
        <v>1991</v>
      </c>
      <c r="I880" s="34">
        <v>21</v>
      </c>
      <c r="J880" s="46" t="s">
        <v>321</v>
      </c>
      <c r="K880" s="50">
        <v>15.4</v>
      </c>
      <c r="L880" s="241"/>
    </row>
    <row r="881" spans="4:12" ht="11.25" hidden="1" customHeight="1" x14ac:dyDescent="0.2">
      <c r="D881" s="45" t="str">
        <f>CONCATENATE(kategorie[[#This Row],[rok]],"::",kategorie[[#This Row],[závod]],"::",kategorie[[#This Row],[m/ž]],"::",kategorie[[#This Row],[věk]])</f>
        <v>2012::hlavní závod::Z::22</v>
      </c>
      <c r="E881" s="34">
        <v>2012</v>
      </c>
      <c r="F881" s="37" t="s">
        <v>292</v>
      </c>
      <c r="G881" s="34" t="s">
        <v>438</v>
      </c>
      <c r="H881" s="34">
        <f>kategorie[[#This Row],[rok]]-kategorie[[#This Row],[věk]]</f>
        <v>1990</v>
      </c>
      <c r="I881" s="34">
        <v>22</v>
      </c>
      <c r="J881" s="46" t="s">
        <v>321</v>
      </c>
      <c r="K881" s="50">
        <v>15.4</v>
      </c>
      <c r="L881" s="241"/>
    </row>
    <row r="882" spans="4:12" ht="11.25" hidden="1" customHeight="1" x14ac:dyDescent="0.2">
      <c r="D882" s="45" t="str">
        <f>CONCATENATE(kategorie[[#This Row],[rok]],"::",kategorie[[#This Row],[závod]],"::",kategorie[[#This Row],[m/ž]],"::",kategorie[[#This Row],[věk]])</f>
        <v>2012::hlavní závod::Z::23</v>
      </c>
      <c r="E882" s="34">
        <v>2012</v>
      </c>
      <c r="F882" s="37" t="s">
        <v>292</v>
      </c>
      <c r="G882" s="34" t="s">
        <v>438</v>
      </c>
      <c r="H882" s="34">
        <f>kategorie[[#This Row],[rok]]-kategorie[[#This Row],[věk]]</f>
        <v>1989</v>
      </c>
      <c r="I882" s="34">
        <v>23</v>
      </c>
      <c r="J882" s="46" t="s">
        <v>321</v>
      </c>
      <c r="K882" s="50">
        <v>15.4</v>
      </c>
      <c r="L882" s="241"/>
    </row>
    <row r="883" spans="4:12" ht="11.25" hidden="1" customHeight="1" x14ac:dyDescent="0.2">
      <c r="D883" s="45" t="str">
        <f>CONCATENATE(kategorie[[#This Row],[rok]],"::",kategorie[[#This Row],[závod]],"::",kategorie[[#This Row],[m/ž]],"::",kategorie[[#This Row],[věk]])</f>
        <v>2012::hlavní závod::Z::24</v>
      </c>
      <c r="E883" s="34">
        <v>2012</v>
      </c>
      <c r="F883" s="37" t="s">
        <v>292</v>
      </c>
      <c r="G883" s="34" t="s">
        <v>438</v>
      </c>
      <c r="H883" s="34">
        <f>kategorie[[#This Row],[rok]]-kategorie[[#This Row],[věk]]</f>
        <v>1988</v>
      </c>
      <c r="I883" s="34">
        <v>24</v>
      </c>
      <c r="J883" s="46" t="s">
        <v>321</v>
      </c>
      <c r="K883" s="50">
        <v>15.4</v>
      </c>
      <c r="L883" s="241"/>
    </row>
    <row r="884" spans="4:12" ht="11.25" hidden="1" customHeight="1" x14ac:dyDescent="0.2">
      <c r="D884" s="45" t="str">
        <f>CONCATENATE(kategorie[[#This Row],[rok]],"::",kategorie[[#This Row],[závod]],"::",kategorie[[#This Row],[m/ž]],"::",kategorie[[#This Row],[věk]])</f>
        <v>2012::hlavní závod::Z::25</v>
      </c>
      <c r="E884" s="34">
        <v>2012</v>
      </c>
      <c r="F884" s="37" t="s">
        <v>292</v>
      </c>
      <c r="G884" s="34" t="s">
        <v>438</v>
      </c>
      <c r="H884" s="34">
        <f>kategorie[[#This Row],[rok]]-kategorie[[#This Row],[věk]]</f>
        <v>1987</v>
      </c>
      <c r="I884" s="34">
        <v>25</v>
      </c>
      <c r="J884" s="46" t="s">
        <v>321</v>
      </c>
      <c r="K884" s="50">
        <v>15.4</v>
      </c>
      <c r="L884" s="241"/>
    </row>
    <row r="885" spans="4:12" ht="11.25" hidden="1" customHeight="1" x14ac:dyDescent="0.2">
      <c r="D885" s="45" t="str">
        <f>CONCATENATE(kategorie[[#This Row],[rok]],"::",kategorie[[#This Row],[závod]],"::",kategorie[[#This Row],[m/ž]],"::",kategorie[[#This Row],[věk]])</f>
        <v>2012::hlavní závod::Z::26</v>
      </c>
      <c r="E885" s="34">
        <v>2012</v>
      </c>
      <c r="F885" s="37" t="s">
        <v>292</v>
      </c>
      <c r="G885" s="34" t="s">
        <v>438</v>
      </c>
      <c r="H885" s="34">
        <f>kategorie[[#This Row],[rok]]-kategorie[[#This Row],[věk]]</f>
        <v>1986</v>
      </c>
      <c r="I885" s="34">
        <v>26</v>
      </c>
      <c r="J885" s="46" t="s">
        <v>321</v>
      </c>
      <c r="K885" s="50">
        <v>15.4</v>
      </c>
      <c r="L885" s="241"/>
    </row>
    <row r="886" spans="4:12" ht="11.25" hidden="1" customHeight="1" x14ac:dyDescent="0.2">
      <c r="D886" s="45" t="str">
        <f>CONCATENATE(kategorie[[#This Row],[rok]],"::",kategorie[[#This Row],[závod]],"::",kategorie[[#This Row],[m/ž]],"::",kategorie[[#This Row],[věk]])</f>
        <v>2012::hlavní závod::Z::27</v>
      </c>
      <c r="E886" s="34">
        <v>2012</v>
      </c>
      <c r="F886" s="37" t="s">
        <v>292</v>
      </c>
      <c r="G886" s="34" t="s">
        <v>438</v>
      </c>
      <c r="H886" s="34">
        <f>kategorie[[#This Row],[rok]]-kategorie[[#This Row],[věk]]</f>
        <v>1985</v>
      </c>
      <c r="I886" s="34">
        <v>27</v>
      </c>
      <c r="J886" s="46" t="s">
        <v>321</v>
      </c>
      <c r="K886" s="50">
        <v>15.4</v>
      </c>
      <c r="L886" s="241"/>
    </row>
    <row r="887" spans="4:12" ht="11.25" hidden="1" customHeight="1" x14ac:dyDescent="0.2">
      <c r="D887" s="45" t="str">
        <f>CONCATENATE(kategorie[[#This Row],[rok]],"::",kategorie[[#This Row],[závod]],"::",kategorie[[#This Row],[m/ž]],"::",kategorie[[#This Row],[věk]])</f>
        <v>2012::hlavní závod::Z::28</v>
      </c>
      <c r="E887" s="34">
        <v>2012</v>
      </c>
      <c r="F887" s="37" t="s">
        <v>292</v>
      </c>
      <c r="G887" s="34" t="s">
        <v>438</v>
      </c>
      <c r="H887" s="34">
        <f>kategorie[[#This Row],[rok]]-kategorie[[#This Row],[věk]]</f>
        <v>1984</v>
      </c>
      <c r="I887" s="34">
        <v>28</v>
      </c>
      <c r="J887" s="46" t="s">
        <v>321</v>
      </c>
      <c r="K887" s="50">
        <v>15.4</v>
      </c>
      <c r="L887" s="241"/>
    </row>
    <row r="888" spans="4:12" ht="11.25" hidden="1" customHeight="1" x14ac:dyDescent="0.2">
      <c r="D888" s="45" t="str">
        <f>CONCATENATE(kategorie[[#This Row],[rok]],"::",kategorie[[#This Row],[závod]],"::",kategorie[[#This Row],[m/ž]],"::",kategorie[[#This Row],[věk]])</f>
        <v>2012::hlavní závod::Z::29</v>
      </c>
      <c r="E888" s="34">
        <v>2012</v>
      </c>
      <c r="F888" s="37" t="s">
        <v>292</v>
      </c>
      <c r="G888" s="34" t="s">
        <v>438</v>
      </c>
      <c r="H888" s="34">
        <f>kategorie[[#This Row],[rok]]-kategorie[[#This Row],[věk]]</f>
        <v>1983</v>
      </c>
      <c r="I888" s="34">
        <v>29</v>
      </c>
      <c r="J888" s="46" t="s">
        <v>321</v>
      </c>
      <c r="K888" s="50">
        <v>15.4</v>
      </c>
      <c r="L888" s="241"/>
    </row>
    <row r="889" spans="4:12" ht="11.25" hidden="1" customHeight="1" x14ac:dyDescent="0.2">
      <c r="D889" s="45" t="str">
        <f>CONCATENATE(kategorie[[#This Row],[rok]],"::",kategorie[[#This Row],[závod]],"::",kategorie[[#This Row],[m/ž]],"::",kategorie[[#This Row],[věk]])</f>
        <v>2012::hlavní závod::Z::30</v>
      </c>
      <c r="E889" s="34">
        <v>2012</v>
      </c>
      <c r="F889" s="37" t="s">
        <v>292</v>
      </c>
      <c r="G889" s="34" t="s">
        <v>438</v>
      </c>
      <c r="H889" s="34">
        <f>kategorie[[#This Row],[rok]]-kategorie[[#This Row],[věk]]</f>
        <v>1982</v>
      </c>
      <c r="I889" s="34">
        <v>30</v>
      </c>
      <c r="J889" s="46" t="s">
        <v>321</v>
      </c>
      <c r="K889" s="50">
        <v>15.4</v>
      </c>
      <c r="L889" s="241"/>
    </row>
    <row r="890" spans="4:12" ht="11.25" hidden="1" customHeight="1" x14ac:dyDescent="0.2">
      <c r="D890" s="45" t="str">
        <f>CONCATENATE(kategorie[[#This Row],[rok]],"::",kategorie[[#This Row],[závod]],"::",kategorie[[#This Row],[m/ž]],"::",kategorie[[#This Row],[věk]])</f>
        <v>2012::hlavní závod::Z::31</v>
      </c>
      <c r="E890" s="34">
        <v>2012</v>
      </c>
      <c r="F890" s="37" t="s">
        <v>292</v>
      </c>
      <c r="G890" s="34" t="s">
        <v>438</v>
      </c>
      <c r="H890" s="34">
        <f>kategorie[[#This Row],[rok]]-kategorie[[#This Row],[věk]]</f>
        <v>1981</v>
      </c>
      <c r="I890" s="34">
        <v>31</v>
      </c>
      <c r="J890" s="46" t="s">
        <v>321</v>
      </c>
      <c r="K890" s="50">
        <v>15.4</v>
      </c>
      <c r="L890" s="241"/>
    </row>
    <row r="891" spans="4:12" ht="11.25" hidden="1" customHeight="1" x14ac:dyDescent="0.2">
      <c r="D891" s="45" t="str">
        <f>CONCATENATE(kategorie[[#This Row],[rok]],"::",kategorie[[#This Row],[závod]],"::",kategorie[[#This Row],[m/ž]],"::",kategorie[[#This Row],[věk]])</f>
        <v>2012::hlavní závod::Z::32</v>
      </c>
      <c r="E891" s="34">
        <v>2012</v>
      </c>
      <c r="F891" s="37" t="s">
        <v>292</v>
      </c>
      <c r="G891" s="34" t="s">
        <v>438</v>
      </c>
      <c r="H891" s="34">
        <f>kategorie[[#This Row],[rok]]-kategorie[[#This Row],[věk]]</f>
        <v>1980</v>
      </c>
      <c r="I891" s="34">
        <v>32</v>
      </c>
      <c r="J891" s="46" t="s">
        <v>321</v>
      </c>
      <c r="K891" s="50">
        <v>15.4</v>
      </c>
      <c r="L891" s="241"/>
    </row>
    <row r="892" spans="4:12" ht="11.25" hidden="1" customHeight="1" x14ac:dyDescent="0.2">
      <c r="D892" s="45" t="str">
        <f>CONCATENATE(kategorie[[#This Row],[rok]],"::",kategorie[[#This Row],[závod]],"::",kategorie[[#This Row],[m/ž]],"::",kategorie[[#This Row],[věk]])</f>
        <v>2012::hlavní závod::Z::33</v>
      </c>
      <c r="E892" s="34">
        <v>2012</v>
      </c>
      <c r="F892" s="37" t="s">
        <v>292</v>
      </c>
      <c r="G892" s="34" t="s">
        <v>438</v>
      </c>
      <c r="H892" s="34">
        <f>kategorie[[#This Row],[rok]]-kategorie[[#This Row],[věk]]</f>
        <v>1979</v>
      </c>
      <c r="I892" s="34">
        <v>33</v>
      </c>
      <c r="J892" s="46" t="s">
        <v>321</v>
      </c>
      <c r="K892" s="50">
        <v>15.4</v>
      </c>
      <c r="L892" s="241"/>
    </row>
    <row r="893" spans="4:12" ht="11.25" hidden="1" customHeight="1" x14ac:dyDescent="0.2">
      <c r="D893" s="45" t="str">
        <f>CONCATENATE(kategorie[[#This Row],[rok]],"::",kategorie[[#This Row],[závod]],"::",kategorie[[#This Row],[m/ž]],"::",kategorie[[#This Row],[věk]])</f>
        <v>2012::hlavní závod::Z::34</v>
      </c>
      <c r="E893" s="34">
        <v>2012</v>
      </c>
      <c r="F893" s="37" t="s">
        <v>292</v>
      </c>
      <c r="G893" s="34" t="s">
        <v>438</v>
      </c>
      <c r="H893" s="34">
        <f>kategorie[[#This Row],[rok]]-kategorie[[#This Row],[věk]]</f>
        <v>1978</v>
      </c>
      <c r="I893" s="34">
        <v>34</v>
      </c>
      <c r="J893" s="46" t="s">
        <v>321</v>
      </c>
      <c r="K893" s="50">
        <v>15.4</v>
      </c>
      <c r="L893" s="241"/>
    </row>
    <row r="894" spans="4:12" ht="11.25" hidden="1" customHeight="1" x14ac:dyDescent="0.2">
      <c r="D894" s="45" t="str">
        <f>CONCATENATE(kategorie[[#This Row],[rok]],"::",kategorie[[#This Row],[závod]],"::",kategorie[[#This Row],[m/ž]],"::",kategorie[[#This Row],[věk]])</f>
        <v>2012::hlavní závod::Z::35</v>
      </c>
      <c r="E894" s="34">
        <v>2012</v>
      </c>
      <c r="F894" s="37" t="s">
        <v>292</v>
      </c>
      <c r="G894" s="34" t="s">
        <v>438</v>
      </c>
      <c r="H894" s="34">
        <f>kategorie[[#This Row],[rok]]-kategorie[[#This Row],[věk]]</f>
        <v>1977</v>
      </c>
      <c r="I894" s="34">
        <v>35</v>
      </c>
      <c r="J894" s="46" t="s">
        <v>322</v>
      </c>
      <c r="K894" s="50">
        <v>15.4</v>
      </c>
      <c r="L894" s="241"/>
    </row>
    <row r="895" spans="4:12" ht="11.25" hidden="1" customHeight="1" x14ac:dyDescent="0.2">
      <c r="D895" s="45" t="str">
        <f>CONCATENATE(kategorie[[#This Row],[rok]],"::",kategorie[[#This Row],[závod]],"::",kategorie[[#This Row],[m/ž]],"::",kategorie[[#This Row],[věk]])</f>
        <v>2012::hlavní závod::Z::36</v>
      </c>
      <c r="E895" s="34">
        <v>2012</v>
      </c>
      <c r="F895" s="37" t="s">
        <v>292</v>
      </c>
      <c r="G895" s="34" t="s">
        <v>438</v>
      </c>
      <c r="H895" s="34">
        <f>kategorie[[#This Row],[rok]]-kategorie[[#This Row],[věk]]</f>
        <v>1976</v>
      </c>
      <c r="I895" s="34">
        <v>36</v>
      </c>
      <c r="J895" s="46" t="s">
        <v>322</v>
      </c>
      <c r="K895" s="50">
        <v>15.4</v>
      </c>
      <c r="L895" s="241"/>
    </row>
    <row r="896" spans="4:12" ht="11.25" hidden="1" customHeight="1" x14ac:dyDescent="0.2">
      <c r="D896" s="45" t="str">
        <f>CONCATENATE(kategorie[[#This Row],[rok]],"::",kategorie[[#This Row],[závod]],"::",kategorie[[#This Row],[m/ž]],"::",kategorie[[#This Row],[věk]])</f>
        <v>2012::hlavní závod::Z::37</v>
      </c>
      <c r="E896" s="34">
        <v>2012</v>
      </c>
      <c r="F896" s="37" t="s">
        <v>292</v>
      </c>
      <c r="G896" s="34" t="s">
        <v>438</v>
      </c>
      <c r="H896" s="34">
        <f>kategorie[[#This Row],[rok]]-kategorie[[#This Row],[věk]]</f>
        <v>1975</v>
      </c>
      <c r="I896" s="34">
        <v>37</v>
      </c>
      <c r="J896" s="46" t="s">
        <v>322</v>
      </c>
      <c r="K896" s="50">
        <v>15.4</v>
      </c>
      <c r="L896" s="241"/>
    </row>
    <row r="897" spans="4:12" ht="11.25" hidden="1" customHeight="1" x14ac:dyDescent="0.2">
      <c r="D897" s="45" t="str">
        <f>CONCATENATE(kategorie[[#This Row],[rok]],"::",kategorie[[#This Row],[závod]],"::",kategorie[[#This Row],[m/ž]],"::",kategorie[[#This Row],[věk]])</f>
        <v>2012::hlavní závod::Z::38</v>
      </c>
      <c r="E897" s="34">
        <v>2012</v>
      </c>
      <c r="F897" s="37" t="s">
        <v>292</v>
      </c>
      <c r="G897" s="34" t="s">
        <v>438</v>
      </c>
      <c r="H897" s="34">
        <f>kategorie[[#This Row],[rok]]-kategorie[[#This Row],[věk]]</f>
        <v>1974</v>
      </c>
      <c r="I897" s="34">
        <v>38</v>
      </c>
      <c r="J897" s="46" t="s">
        <v>322</v>
      </c>
      <c r="K897" s="50">
        <v>15.4</v>
      </c>
      <c r="L897" s="241"/>
    </row>
    <row r="898" spans="4:12" ht="11.25" hidden="1" customHeight="1" x14ac:dyDescent="0.2">
      <c r="D898" s="45" t="str">
        <f>CONCATENATE(kategorie[[#This Row],[rok]],"::",kategorie[[#This Row],[závod]],"::",kategorie[[#This Row],[m/ž]],"::",kategorie[[#This Row],[věk]])</f>
        <v>2012::hlavní závod::Z::39</v>
      </c>
      <c r="E898" s="34">
        <v>2012</v>
      </c>
      <c r="F898" s="37" t="s">
        <v>292</v>
      </c>
      <c r="G898" s="34" t="s">
        <v>438</v>
      </c>
      <c r="H898" s="34">
        <f>kategorie[[#This Row],[rok]]-kategorie[[#This Row],[věk]]</f>
        <v>1973</v>
      </c>
      <c r="I898" s="34">
        <v>39</v>
      </c>
      <c r="J898" s="46" t="s">
        <v>322</v>
      </c>
      <c r="K898" s="50">
        <v>15.4</v>
      </c>
      <c r="L898" s="241"/>
    </row>
    <row r="899" spans="4:12" ht="11.25" hidden="1" customHeight="1" x14ac:dyDescent="0.2">
      <c r="D899" s="45" t="str">
        <f>CONCATENATE(kategorie[[#This Row],[rok]],"::",kategorie[[#This Row],[závod]],"::",kategorie[[#This Row],[m/ž]],"::",kategorie[[#This Row],[věk]])</f>
        <v>2012::hlavní závod::Z::40</v>
      </c>
      <c r="E899" s="34">
        <v>2012</v>
      </c>
      <c r="F899" s="37" t="s">
        <v>292</v>
      </c>
      <c r="G899" s="34" t="s">
        <v>438</v>
      </c>
      <c r="H899" s="34">
        <f>kategorie[[#This Row],[rok]]-kategorie[[#This Row],[věk]]</f>
        <v>1972</v>
      </c>
      <c r="I899" s="34">
        <v>40</v>
      </c>
      <c r="J899" s="46" t="s">
        <v>322</v>
      </c>
      <c r="K899" s="50">
        <v>15.4</v>
      </c>
      <c r="L899" s="241"/>
    </row>
    <row r="900" spans="4:12" ht="11.25" hidden="1" customHeight="1" x14ac:dyDescent="0.2">
      <c r="D900" s="45" t="str">
        <f>CONCATENATE(kategorie[[#This Row],[rok]],"::",kategorie[[#This Row],[závod]],"::",kategorie[[#This Row],[m/ž]],"::",kategorie[[#This Row],[věk]])</f>
        <v>2012::hlavní závod::Z::41</v>
      </c>
      <c r="E900" s="34">
        <v>2012</v>
      </c>
      <c r="F900" s="37" t="s">
        <v>292</v>
      </c>
      <c r="G900" s="34" t="s">
        <v>438</v>
      </c>
      <c r="H900" s="34">
        <f>kategorie[[#This Row],[rok]]-kategorie[[#This Row],[věk]]</f>
        <v>1971</v>
      </c>
      <c r="I900" s="34">
        <v>41</v>
      </c>
      <c r="J900" s="46" t="s">
        <v>322</v>
      </c>
      <c r="K900" s="50">
        <v>15.4</v>
      </c>
      <c r="L900" s="241"/>
    </row>
    <row r="901" spans="4:12" hidden="1" x14ac:dyDescent="0.2">
      <c r="D901" s="45" t="str">
        <f>CONCATENATE(kategorie[[#This Row],[rok]],"::",kategorie[[#This Row],[závod]],"::",kategorie[[#This Row],[m/ž]],"::",kategorie[[#This Row],[věk]])</f>
        <v>2012::hlavní závod::Z::42</v>
      </c>
      <c r="E901" s="34">
        <v>2012</v>
      </c>
      <c r="F901" s="37" t="s">
        <v>292</v>
      </c>
      <c r="G901" s="34" t="s">
        <v>438</v>
      </c>
      <c r="H901" s="34">
        <f>kategorie[[#This Row],[rok]]-kategorie[[#This Row],[věk]]</f>
        <v>1970</v>
      </c>
      <c r="I901" s="34">
        <v>42</v>
      </c>
      <c r="J901" s="46" t="s">
        <v>322</v>
      </c>
      <c r="K901" s="50">
        <v>15.4</v>
      </c>
      <c r="L901" s="241"/>
    </row>
    <row r="902" spans="4:12" hidden="1" x14ac:dyDescent="0.2">
      <c r="D902" s="45" t="str">
        <f>CONCATENATE(kategorie[[#This Row],[rok]],"::",kategorie[[#This Row],[závod]],"::",kategorie[[#This Row],[m/ž]],"::",kategorie[[#This Row],[věk]])</f>
        <v>2012::hlavní závod::Z::43</v>
      </c>
      <c r="E902" s="34">
        <v>2012</v>
      </c>
      <c r="F902" s="37" t="s">
        <v>292</v>
      </c>
      <c r="G902" s="34" t="s">
        <v>438</v>
      </c>
      <c r="H902" s="34">
        <f>kategorie[[#This Row],[rok]]-kategorie[[#This Row],[věk]]</f>
        <v>1969</v>
      </c>
      <c r="I902" s="34">
        <v>43</v>
      </c>
      <c r="J902" s="46" t="s">
        <v>322</v>
      </c>
      <c r="K902" s="50">
        <v>15.4</v>
      </c>
      <c r="L902" s="241"/>
    </row>
    <row r="903" spans="4:12" hidden="1" x14ac:dyDescent="0.2">
      <c r="D903" s="45" t="str">
        <f>CONCATENATE(kategorie[[#This Row],[rok]],"::",kategorie[[#This Row],[závod]],"::",kategorie[[#This Row],[m/ž]],"::",kategorie[[#This Row],[věk]])</f>
        <v>2012::hlavní závod::Z::44</v>
      </c>
      <c r="E903" s="34">
        <v>2012</v>
      </c>
      <c r="F903" s="37" t="s">
        <v>292</v>
      </c>
      <c r="G903" s="34" t="s">
        <v>438</v>
      </c>
      <c r="H903" s="34">
        <f>kategorie[[#This Row],[rok]]-kategorie[[#This Row],[věk]]</f>
        <v>1968</v>
      </c>
      <c r="I903" s="34">
        <v>44</v>
      </c>
      <c r="J903" s="46" t="s">
        <v>322</v>
      </c>
      <c r="K903" s="50">
        <v>15.4</v>
      </c>
      <c r="L903" s="241"/>
    </row>
    <row r="904" spans="4:12" hidden="1" x14ac:dyDescent="0.2">
      <c r="D904" s="45" t="str">
        <f>CONCATENATE(kategorie[[#This Row],[rok]],"::",kategorie[[#This Row],[závod]],"::",kategorie[[#This Row],[m/ž]],"::",kategorie[[#This Row],[věk]])</f>
        <v>2012::hlavní závod::Z::45</v>
      </c>
      <c r="E904" s="34">
        <v>2012</v>
      </c>
      <c r="F904" s="37" t="s">
        <v>292</v>
      </c>
      <c r="G904" s="34" t="s">
        <v>438</v>
      </c>
      <c r="H904" s="34">
        <f>kategorie[[#This Row],[rok]]-kategorie[[#This Row],[věk]]</f>
        <v>1967</v>
      </c>
      <c r="I904" s="34">
        <v>45</v>
      </c>
      <c r="J904" s="46" t="s">
        <v>322</v>
      </c>
      <c r="K904" s="50">
        <v>15.4</v>
      </c>
      <c r="L904" s="241"/>
    </row>
    <row r="905" spans="4:12" hidden="1" x14ac:dyDescent="0.2">
      <c r="D905" s="45" t="str">
        <f>CONCATENATE(kategorie[[#This Row],[rok]],"::",kategorie[[#This Row],[závod]],"::",kategorie[[#This Row],[m/ž]],"::",kategorie[[#This Row],[věk]])</f>
        <v>2012::hlavní závod::Z::46</v>
      </c>
      <c r="E905" s="34">
        <v>2012</v>
      </c>
      <c r="F905" s="37" t="s">
        <v>292</v>
      </c>
      <c r="G905" s="34" t="s">
        <v>438</v>
      </c>
      <c r="H905" s="34">
        <f>kategorie[[#This Row],[rok]]-kategorie[[#This Row],[věk]]</f>
        <v>1966</v>
      </c>
      <c r="I905" s="34">
        <v>46</v>
      </c>
      <c r="J905" s="46" t="s">
        <v>322</v>
      </c>
      <c r="K905" s="50">
        <v>15.4</v>
      </c>
      <c r="L905" s="241"/>
    </row>
    <row r="906" spans="4:12" hidden="1" x14ac:dyDescent="0.2">
      <c r="D906" s="45" t="str">
        <f>CONCATENATE(kategorie[[#This Row],[rok]],"::",kategorie[[#This Row],[závod]],"::",kategorie[[#This Row],[m/ž]],"::",kategorie[[#This Row],[věk]])</f>
        <v>2012::hlavní závod::Z::47</v>
      </c>
      <c r="E906" s="34">
        <v>2012</v>
      </c>
      <c r="F906" s="37" t="s">
        <v>292</v>
      </c>
      <c r="G906" s="34" t="s">
        <v>438</v>
      </c>
      <c r="H906" s="34">
        <f>kategorie[[#This Row],[rok]]-kategorie[[#This Row],[věk]]</f>
        <v>1965</v>
      </c>
      <c r="I906" s="34">
        <v>47</v>
      </c>
      <c r="J906" s="46" t="s">
        <v>322</v>
      </c>
      <c r="K906" s="50">
        <v>15.4</v>
      </c>
      <c r="L906" s="241"/>
    </row>
    <row r="907" spans="4:12" hidden="1" x14ac:dyDescent="0.2">
      <c r="D907" s="45" t="str">
        <f>CONCATENATE(kategorie[[#This Row],[rok]],"::",kategorie[[#This Row],[závod]],"::",kategorie[[#This Row],[m/ž]],"::",kategorie[[#This Row],[věk]])</f>
        <v>2012::hlavní závod::Z::48</v>
      </c>
      <c r="E907" s="34">
        <v>2012</v>
      </c>
      <c r="F907" s="37" t="s">
        <v>292</v>
      </c>
      <c r="G907" s="34" t="s">
        <v>438</v>
      </c>
      <c r="H907" s="34">
        <f>kategorie[[#This Row],[rok]]-kategorie[[#This Row],[věk]]</f>
        <v>1964</v>
      </c>
      <c r="I907" s="34">
        <v>48</v>
      </c>
      <c r="J907" s="46" t="s">
        <v>322</v>
      </c>
      <c r="K907" s="50">
        <v>15.4</v>
      </c>
      <c r="L907" s="241"/>
    </row>
    <row r="908" spans="4:12" hidden="1" x14ac:dyDescent="0.2">
      <c r="D908" s="45" t="str">
        <f>CONCATENATE(kategorie[[#This Row],[rok]],"::",kategorie[[#This Row],[závod]],"::",kategorie[[#This Row],[m/ž]],"::",kategorie[[#This Row],[věk]])</f>
        <v>2012::hlavní závod::Z::49</v>
      </c>
      <c r="E908" s="34">
        <v>2012</v>
      </c>
      <c r="F908" s="37" t="s">
        <v>292</v>
      </c>
      <c r="G908" s="34" t="s">
        <v>438</v>
      </c>
      <c r="H908" s="34">
        <f>kategorie[[#This Row],[rok]]-kategorie[[#This Row],[věk]]</f>
        <v>1963</v>
      </c>
      <c r="I908" s="34">
        <v>49</v>
      </c>
      <c r="J908" s="46" t="s">
        <v>322</v>
      </c>
      <c r="K908" s="50">
        <v>15.4</v>
      </c>
      <c r="L908" s="241"/>
    </row>
    <row r="909" spans="4:12" hidden="1" x14ac:dyDescent="0.2">
      <c r="D909" s="45" t="str">
        <f>CONCATENATE(kategorie[[#This Row],[rok]],"::",kategorie[[#This Row],[závod]],"::",kategorie[[#This Row],[m/ž]],"::",kategorie[[#This Row],[věk]])</f>
        <v>2012::hlavní závod::Z::50</v>
      </c>
      <c r="E909" s="34">
        <v>2012</v>
      </c>
      <c r="F909" s="37" t="s">
        <v>292</v>
      </c>
      <c r="G909" s="34" t="s">
        <v>438</v>
      </c>
      <c r="H909" s="34">
        <f>kategorie[[#This Row],[rok]]-kategorie[[#This Row],[věk]]</f>
        <v>1962</v>
      </c>
      <c r="I909" s="34">
        <v>50</v>
      </c>
      <c r="J909" s="46" t="s">
        <v>322</v>
      </c>
      <c r="K909" s="50">
        <v>15.4</v>
      </c>
      <c r="L909" s="241"/>
    </row>
    <row r="910" spans="4:12" hidden="1" x14ac:dyDescent="0.2">
      <c r="D910" s="45" t="str">
        <f>CONCATENATE(kategorie[[#This Row],[rok]],"::",kategorie[[#This Row],[závod]],"::",kategorie[[#This Row],[m/ž]],"::",kategorie[[#This Row],[věk]])</f>
        <v>2012::běh starosty::M::9</v>
      </c>
      <c r="E910" s="34">
        <v>2012</v>
      </c>
      <c r="F910" s="37" t="s">
        <v>293</v>
      </c>
      <c r="G910" s="34" t="s">
        <v>278</v>
      </c>
      <c r="H910" s="34">
        <f>kategorie[[#This Row],[rok]]-kategorie[[#This Row],[věk]]</f>
        <v>2003</v>
      </c>
      <c r="I910" s="34">
        <v>9</v>
      </c>
      <c r="J910" s="46" t="s">
        <v>436</v>
      </c>
      <c r="K910" s="50">
        <v>4.8</v>
      </c>
      <c r="L910" s="241"/>
    </row>
    <row r="911" spans="4:12" hidden="1" x14ac:dyDescent="0.2">
      <c r="D911" s="45" t="str">
        <f>CONCATENATE(kategorie[[#This Row],[rok]],"::",kategorie[[#This Row],[závod]],"::",kategorie[[#This Row],[m/ž]],"::",kategorie[[#This Row],[věk]])</f>
        <v>2012::běh starosty::M::10</v>
      </c>
      <c r="E911" s="34">
        <v>2012</v>
      </c>
      <c r="F911" s="37" t="s">
        <v>293</v>
      </c>
      <c r="G911" s="34" t="s">
        <v>278</v>
      </c>
      <c r="H911" s="52">
        <f>kategorie[[#This Row],[rok]]-kategorie[[#This Row],[věk]]</f>
        <v>2002</v>
      </c>
      <c r="I911" s="34">
        <v>10</v>
      </c>
      <c r="J911" s="46" t="s">
        <v>436</v>
      </c>
      <c r="K911" s="50">
        <v>4.8</v>
      </c>
      <c r="L911" s="241"/>
    </row>
    <row r="912" spans="4:12" hidden="1" x14ac:dyDescent="0.2">
      <c r="D912" s="45" t="str">
        <f>CONCATENATE(kategorie[[#This Row],[rok]],"::",kategorie[[#This Row],[závod]],"::",kategorie[[#This Row],[m/ž]],"::",kategorie[[#This Row],[věk]])</f>
        <v>2012::běh starosty::M::11</v>
      </c>
      <c r="E912" s="34">
        <v>2012</v>
      </c>
      <c r="F912" s="37" t="s">
        <v>293</v>
      </c>
      <c r="G912" s="34" t="s">
        <v>278</v>
      </c>
      <c r="H912" s="52">
        <f>kategorie[[#This Row],[rok]]-kategorie[[#This Row],[věk]]</f>
        <v>2001</v>
      </c>
      <c r="I912" s="34">
        <v>11</v>
      </c>
      <c r="J912" s="46" t="s">
        <v>436</v>
      </c>
      <c r="K912" s="50">
        <v>4.8</v>
      </c>
      <c r="L912" s="241"/>
    </row>
    <row r="913" spans="4:12" hidden="1" x14ac:dyDescent="0.2">
      <c r="D913" s="45" t="str">
        <f>CONCATENATE(kategorie[[#This Row],[rok]],"::",kategorie[[#This Row],[závod]],"::",kategorie[[#This Row],[m/ž]],"::",kategorie[[#This Row],[věk]])</f>
        <v>2012::běh starosty::M::12</v>
      </c>
      <c r="E913" s="34">
        <v>2012</v>
      </c>
      <c r="F913" s="37" t="s">
        <v>293</v>
      </c>
      <c r="G913" s="34" t="s">
        <v>278</v>
      </c>
      <c r="H913" s="52">
        <f>kategorie[[#This Row],[rok]]-kategorie[[#This Row],[věk]]</f>
        <v>2000</v>
      </c>
      <c r="I913" s="34">
        <v>12</v>
      </c>
      <c r="J913" s="46" t="s">
        <v>436</v>
      </c>
      <c r="K913" s="50">
        <v>4.8</v>
      </c>
      <c r="L913" s="241"/>
    </row>
    <row r="914" spans="4:12" hidden="1" x14ac:dyDescent="0.2">
      <c r="D914" s="45" t="str">
        <f>CONCATENATE(kategorie[[#This Row],[rok]],"::",kategorie[[#This Row],[závod]],"::",kategorie[[#This Row],[m/ž]],"::",kategorie[[#This Row],[věk]])</f>
        <v>2012::běh starosty::M::13</v>
      </c>
      <c r="E914" s="34">
        <v>2012</v>
      </c>
      <c r="F914" s="37" t="s">
        <v>293</v>
      </c>
      <c r="G914" s="34" t="s">
        <v>278</v>
      </c>
      <c r="H914" s="52">
        <f>kategorie[[#This Row],[rok]]-kategorie[[#This Row],[věk]]</f>
        <v>1999</v>
      </c>
      <c r="I914" s="34">
        <v>13</v>
      </c>
      <c r="J914" s="46" t="s">
        <v>436</v>
      </c>
      <c r="K914" s="50">
        <v>4.8</v>
      </c>
      <c r="L914" s="241"/>
    </row>
    <row r="915" spans="4:12" hidden="1" x14ac:dyDescent="0.2">
      <c r="D915" s="45" t="str">
        <f>CONCATENATE(kategorie[[#This Row],[rok]],"::",kategorie[[#This Row],[závod]],"::",kategorie[[#This Row],[m/ž]],"::",kategorie[[#This Row],[věk]])</f>
        <v>2012::běh starosty::M::14</v>
      </c>
      <c r="E915" s="34">
        <v>2012</v>
      </c>
      <c r="F915" s="37" t="s">
        <v>293</v>
      </c>
      <c r="G915" s="34" t="s">
        <v>278</v>
      </c>
      <c r="H915" s="52">
        <f>kategorie[[#This Row],[rok]]-kategorie[[#This Row],[věk]]</f>
        <v>1998</v>
      </c>
      <c r="I915" s="34">
        <v>14</v>
      </c>
      <c r="J915" s="46" t="s">
        <v>436</v>
      </c>
      <c r="K915" s="50">
        <v>4.8</v>
      </c>
      <c r="L915" s="241"/>
    </row>
    <row r="916" spans="4:12" hidden="1" x14ac:dyDescent="0.2">
      <c r="D916" s="45" t="str">
        <f>CONCATENATE(kategorie[[#This Row],[rok]],"::",kategorie[[#This Row],[závod]],"::",kategorie[[#This Row],[m/ž]],"::",kategorie[[#This Row],[věk]])</f>
        <v>2012::běh starosty::M::15</v>
      </c>
      <c r="E916" s="34">
        <v>2012</v>
      </c>
      <c r="F916" s="37" t="s">
        <v>293</v>
      </c>
      <c r="G916" s="34" t="s">
        <v>278</v>
      </c>
      <c r="H916" s="52">
        <f>kategorie[[#This Row],[rok]]-kategorie[[#This Row],[věk]]</f>
        <v>1997</v>
      </c>
      <c r="I916" s="34">
        <v>15</v>
      </c>
      <c r="J916" s="46" t="s">
        <v>436</v>
      </c>
      <c r="K916" s="50">
        <v>4.8</v>
      </c>
      <c r="L916" s="241"/>
    </row>
    <row r="917" spans="4:12" hidden="1" x14ac:dyDescent="0.2">
      <c r="D917" s="45" t="str">
        <f>CONCATENATE(kategorie[[#This Row],[rok]],"::",kategorie[[#This Row],[závod]],"::",kategorie[[#This Row],[m/ž]],"::",kategorie[[#This Row],[věk]])</f>
        <v>2012::běh starosty::M::16</v>
      </c>
      <c r="E917" s="34">
        <v>2012</v>
      </c>
      <c r="F917" s="37" t="s">
        <v>293</v>
      </c>
      <c r="G917" s="34" t="s">
        <v>278</v>
      </c>
      <c r="H917" s="52">
        <f>kategorie[[#This Row],[rok]]-kategorie[[#This Row],[věk]]</f>
        <v>1996</v>
      </c>
      <c r="I917" s="34">
        <v>16</v>
      </c>
      <c r="J917" s="46" t="s">
        <v>436</v>
      </c>
      <c r="K917" s="50">
        <v>4.8</v>
      </c>
      <c r="L917" s="241"/>
    </row>
    <row r="918" spans="4:12" hidden="1" x14ac:dyDescent="0.2">
      <c r="D918" s="45" t="str">
        <f>CONCATENATE(kategorie[[#This Row],[rok]],"::",kategorie[[#This Row],[závod]],"::",kategorie[[#This Row],[m/ž]],"::",kategorie[[#This Row],[věk]])</f>
        <v>2012::běh starosty::M::17</v>
      </c>
      <c r="E918" s="34">
        <v>2012</v>
      </c>
      <c r="F918" s="37" t="s">
        <v>293</v>
      </c>
      <c r="G918" s="34" t="s">
        <v>278</v>
      </c>
      <c r="H918" s="52">
        <f>kategorie[[#This Row],[rok]]-kategorie[[#This Row],[věk]]</f>
        <v>1995</v>
      </c>
      <c r="I918" s="34">
        <v>17</v>
      </c>
      <c r="J918" s="46" t="s">
        <v>436</v>
      </c>
      <c r="K918" s="50">
        <v>4.8</v>
      </c>
      <c r="L918" s="241"/>
    </row>
    <row r="919" spans="4:12" hidden="1" x14ac:dyDescent="0.2">
      <c r="D919" s="45" t="str">
        <f>CONCATENATE(kategorie[[#This Row],[rok]],"::",kategorie[[#This Row],[závod]],"::",kategorie[[#This Row],[m/ž]],"::",kategorie[[#This Row],[věk]])</f>
        <v>2012::běh starosty::M::18</v>
      </c>
      <c r="E919" s="34">
        <v>2012</v>
      </c>
      <c r="F919" s="37" t="s">
        <v>293</v>
      </c>
      <c r="G919" s="34" t="s">
        <v>278</v>
      </c>
      <c r="H919" s="52">
        <f>kategorie[[#This Row],[rok]]-kategorie[[#This Row],[věk]]</f>
        <v>1994</v>
      </c>
      <c r="I919" s="34">
        <v>18</v>
      </c>
      <c r="J919" s="46" t="s">
        <v>436</v>
      </c>
      <c r="K919" s="50">
        <v>4.8</v>
      </c>
      <c r="L919" s="241"/>
    </row>
    <row r="920" spans="4:12" hidden="1" x14ac:dyDescent="0.2">
      <c r="D920" s="45" t="str">
        <f>CONCATENATE(kategorie[[#This Row],[rok]],"::",kategorie[[#This Row],[závod]],"::",kategorie[[#This Row],[m/ž]],"::",kategorie[[#This Row],[věk]])</f>
        <v>2012::běh starosty::M::19</v>
      </c>
      <c r="E920" s="34">
        <v>2012</v>
      </c>
      <c r="F920" s="37" t="s">
        <v>293</v>
      </c>
      <c r="G920" s="34" t="s">
        <v>278</v>
      </c>
      <c r="H920" s="34">
        <f>kategorie[[#This Row],[rok]]-kategorie[[#This Row],[věk]]</f>
        <v>1993</v>
      </c>
      <c r="I920" s="34">
        <v>19</v>
      </c>
      <c r="J920" s="46" t="s">
        <v>436</v>
      </c>
      <c r="K920" s="50">
        <v>4.8</v>
      </c>
      <c r="L920" s="241"/>
    </row>
    <row r="921" spans="4:12" hidden="1" x14ac:dyDescent="0.2">
      <c r="D921" s="45" t="str">
        <f>CONCATENATE(kategorie[[#This Row],[rok]],"::",kategorie[[#This Row],[závod]],"::",kategorie[[#This Row],[m/ž]],"::",kategorie[[#This Row],[věk]])</f>
        <v>2012::běh starosty::M::20</v>
      </c>
      <c r="E921" s="34">
        <v>2012</v>
      </c>
      <c r="F921" s="37" t="s">
        <v>293</v>
      </c>
      <c r="G921" s="34" t="s">
        <v>278</v>
      </c>
      <c r="H921" s="34">
        <f>kategorie[[#This Row],[rok]]-kategorie[[#This Row],[věk]]</f>
        <v>1992</v>
      </c>
      <c r="I921" s="34">
        <v>20</v>
      </c>
      <c r="J921" s="46" t="s">
        <v>436</v>
      </c>
      <c r="K921" s="50">
        <v>4.8</v>
      </c>
      <c r="L921" s="241"/>
    </row>
    <row r="922" spans="4:12" hidden="1" x14ac:dyDescent="0.2">
      <c r="D922" s="45" t="str">
        <f>CONCATENATE(kategorie[[#This Row],[rok]],"::",kategorie[[#This Row],[závod]],"::",kategorie[[#This Row],[m/ž]],"::",kategorie[[#This Row],[věk]])</f>
        <v>2012::běh starosty::M::21</v>
      </c>
      <c r="E922" s="34">
        <v>2012</v>
      </c>
      <c r="F922" s="37" t="s">
        <v>293</v>
      </c>
      <c r="G922" s="34" t="s">
        <v>278</v>
      </c>
      <c r="H922" s="34">
        <f>kategorie[[#This Row],[rok]]-kategorie[[#This Row],[věk]]</f>
        <v>1991</v>
      </c>
      <c r="I922" s="34">
        <v>21</v>
      </c>
      <c r="J922" s="46" t="s">
        <v>436</v>
      </c>
      <c r="K922" s="50">
        <v>4.8</v>
      </c>
      <c r="L922" s="241"/>
    </row>
    <row r="923" spans="4:12" hidden="1" x14ac:dyDescent="0.2">
      <c r="D923" s="45" t="str">
        <f>CONCATENATE(kategorie[[#This Row],[rok]],"::",kategorie[[#This Row],[závod]],"::",kategorie[[#This Row],[m/ž]],"::",kategorie[[#This Row],[věk]])</f>
        <v>2012::běh starosty::M::22</v>
      </c>
      <c r="E923" s="34">
        <v>2012</v>
      </c>
      <c r="F923" s="37" t="s">
        <v>293</v>
      </c>
      <c r="G923" s="34" t="s">
        <v>278</v>
      </c>
      <c r="H923" s="34">
        <f>kategorie[[#This Row],[rok]]-kategorie[[#This Row],[věk]]</f>
        <v>1990</v>
      </c>
      <c r="I923" s="34">
        <v>22</v>
      </c>
      <c r="J923" s="46" t="s">
        <v>436</v>
      </c>
      <c r="K923" s="50">
        <v>4.8</v>
      </c>
      <c r="L923" s="241"/>
    </row>
    <row r="924" spans="4:12" hidden="1" x14ac:dyDescent="0.2">
      <c r="D924" s="45" t="str">
        <f>CONCATENATE(kategorie[[#This Row],[rok]],"::",kategorie[[#This Row],[závod]],"::",kategorie[[#This Row],[m/ž]],"::",kategorie[[#This Row],[věk]])</f>
        <v>2012::běh starosty::M::23</v>
      </c>
      <c r="E924" s="34">
        <v>2012</v>
      </c>
      <c r="F924" s="37" t="s">
        <v>293</v>
      </c>
      <c r="G924" s="34" t="s">
        <v>278</v>
      </c>
      <c r="H924" s="34">
        <f>kategorie[[#This Row],[rok]]-kategorie[[#This Row],[věk]]</f>
        <v>1989</v>
      </c>
      <c r="I924" s="34">
        <v>23</v>
      </c>
      <c r="J924" s="46" t="s">
        <v>436</v>
      </c>
      <c r="K924" s="50">
        <v>4.8</v>
      </c>
      <c r="L924" s="241"/>
    </row>
    <row r="925" spans="4:12" hidden="1" x14ac:dyDescent="0.2">
      <c r="D925" s="45" t="str">
        <f>CONCATENATE(kategorie[[#This Row],[rok]],"::",kategorie[[#This Row],[závod]],"::",kategorie[[#This Row],[m/ž]],"::",kategorie[[#This Row],[věk]])</f>
        <v>2012::běh starosty::M::24</v>
      </c>
      <c r="E925" s="34">
        <v>2012</v>
      </c>
      <c r="F925" s="37" t="s">
        <v>293</v>
      </c>
      <c r="G925" s="34" t="s">
        <v>278</v>
      </c>
      <c r="H925" s="34">
        <f>kategorie[[#This Row],[rok]]-kategorie[[#This Row],[věk]]</f>
        <v>1988</v>
      </c>
      <c r="I925" s="34">
        <v>24</v>
      </c>
      <c r="J925" s="46" t="s">
        <v>436</v>
      </c>
      <c r="K925" s="50">
        <v>4.8</v>
      </c>
      <c r="L925" s="241"/>
    </row>
    <row r="926" spans="4:12" hidden="1" x14ac:dyDescent="0.2">
      <c r="D926" s="45" t="str">
        <f>CONCATENATE(kategorie[[#This Row],[rok]],"::",kategorie[[#This Row],[závod]],"::",kategorie[[#This Row],[m/ž]],"::",kategorie[[#This Row],[věk]])</f>
        <v>2012::běh starosty::M::25</v>
      </c>
      <c r="E926" s="34">
        <v>2012</v>
      </c>
      <c r="F926" s="37" t="s">
        <v>293</v>
      </c>
      <c r="G926" s="34" t="s">
        <v>278</v>
      </c>
      <c r="H926" s="34">
        <f>kategorie[[#This Row],[rok]]-kategorie[[#This Row],[věk]]</f>
        <v>1987</v>
      </c>
      <c r="I926" s="34">
        <v>25</v>
      </c>
      <c r="J926" s="46" t="s">
        <v>436</v>
      </c>
      <c r="K926" s="50">
        <v>4.8</v>
      </c>
      <c r="L926" s="241"/>
    </row>
    <row r="927" spans="4:12" hidden="1" x14ac:dyDescent="0.2">
      <c r="D927" s="45" t="str">
        <f>CONCATENATE(kategorie[[#This Row],[rok]],"::",kategorie[[#This Row],[závod]],"::",kategorie[[#This Row],[m/ž]],"::",kategorie[[#This Row],[věk]])</f>
        <v>2012::běh starosty::M::26</v>
      </c>
      <c r="E927" s="34">
        <v>2012</v>
      </c>
      <c r="F927" s="37" t="s">
        <v>293</v>
      </c>
      <c r="G927" s="34" t="s">
        <v>278</v>
      </c>
      <c r="H927" s="34">
        <f>kategorie[[#This Row],[rok]]-kategorie[[#This Row],[věk]]</f>
        <v>1986</v>
      </c>
      <c r="I927" s="34">
        <v>26</v>
      </c>
      <c r="J927" s="46" t="s">
        <v>436</v>
      </c>
      <c r="K927" s="50">
        <v>4.8</v>
      </c>
      <c r="L927" s="241"/>
    </row>
    <row r="928" spans="4:12" hidden="1" x14ac:dyDescent="0.2">
      <c r="D928" s="45" t="str">
        <f>CONCATENATE(kategorie[[#This Row],[rok]],"::",kategorie[[#This Row],[závod]],"::",kategorie[[#This Row],[m/ž]],"::",kategorie[[#This Row],[věk]])</f>
        <v>2012::běh starosty::M::27</v>
      </c>
      <c r="E928" s="34">
        <v>2012</v>
      </c>
      <c r="F928" s="37" t="s">
        <v>293</v>
      </c>
      <c r="G928" s="34" t="s">
        <v>278</v>
      </c>
      <c r="H928" s="34">
        <f>kategorie[[#This Row],[rok]]-kategorie[[#This Row],[věk]]</f>
        <v>1985</v>
      </c>
      <c r="I928" s="34">
        <v>27</v>
      </c>
      <c r="J928" s="46" t="s">
        <v>436</v>
      </c>
      <c r="K928" s="50">
        <v>4.8</v>
      </c>
      <c r="L928" s="241"/>
    </row>
    <row r="929" spans="4:12" hidden="1" x14ac:dyDescent="0.2">
      <c r="D929" s="45" t="str">
        <f>CONCATENATE(kategorie[[#This Row],[rok]],"::",kategorie[[#This Row],[závod]],"::",kategorie[[#This Row],[m/ž]],"::",kategorie[[#This Row],[věk]])</f>
        <v>2012::běh starosty::M::28</v>
      </c>
      <c r="E929" s="34">
        <v>2012</v>
      </c>
      <c r="F929" s="37" t="s">
        <v>293</v>
      </c>
      <c r="G929" s="34" t="s">
        <v>278</v>
      </c>
      <c r="H929" s="34">
        <f>kategorie[[#This Row],[rok]]-kategorie[[#This Row],[věk]]</f>
        <v>1984</v>
      </c>
      <c r="I929" s="34">
        <v>28</v>
      </c>
      <c r="J929" s="46" t="s">
        <v>436</v>
      </c>
      <c r="K929" s="50">
        <v>4.8</v>
      </c>
      <c r="L929" s="241"/>
    </row>
    <row r="930" spans="4:12" hidden="1" x14ac:dyDescent="0.2">
      <c r="D930" s="45" t="str">
        <f>CONCATENATE(kategorie[[#This Row],[rok]],"::",kategorie[[#This Row],[závod]],"::",kategorie[[#This Row],[m/ž]],"::",kategorie[[#This Row],[věk]])</f>
        <v>2012::běh starosty::M::29</v>
      </c>
      <c r="E930" s="34">
        <v>2012</v>
      </c>
      <c r="F930" s="37" t="s">
        <v>293</v>
      </c>
      <c r="G930" s="34" t="s">
        <v>278</v>
      </c>
      <c r="H930" s="34">
        <f>kategorie[[#This Row],[rok]]-kategorie[[#This Row],[věk]]</f>
        <v>1983</v>
      </c>
      <c r="I930" s="34">
        <v>29</v>
      </c>
      <c r="J930" s="46" t="s">
        <v>436</v>
      </c>
      <c r="K930" s="50">
        <v>4.8</v>
      </c>
      <c r="L930" s="241"/>
    </row>
    <row r="931" spans="4:12" hidden="1" x14ac:dyDescent="0.2">
      <c r="D931" s="45" t="str">
        <f>CONCATENATE(kategorie[[#This Row],[rok]],"::",kategorie[[#This Row],[závod]],"::",kategorie[[#This Row],[m/ž]],"::",kategorie[[#This Row],[věk]])</f>
        <v>2012::běh starosty::M::30</v>
      </c>
      <c r="E931" s="34">
        <v>2012</v>
      </c>
      <c r="F931" s="37" t="s">
        <v>293</v>
      </c>
      <c r="G931" s="34" t="s">
        <v>278</v>
      </c>
      <c r="H931" s="34">
        <f>kategorie[[#This Row],[rok]]-kategorie[[#This Row],[věk]]</f>
        <v>1982</v>
      </c>
      <c r="I931" s="34">
        <v>30</v>
      </c>
      <c r="J931" s="46" t="s">
        <v>436</v>
      </c>
      <c r="K931" s="50">
        <v>4.8</v>
      </c>
      <c r="L931" s="241"/>
    </row>
    <row r="932" spans="4:12" hidden="1" x14ac:dyDescent="0.2">
      <c r="D932" s="45" t="str">
        <f>CONCATENATE(kategorie[[#This Row],[rok]],"::",kategorie[[#This Row],[závod]],"::",kategorie[[#This Row],[m/ž]],"::",kategorie[[#This Row],[věk]])</f>
        <v>2012::běh starosty::M::31</v>
      </c>
      <c r="E932" s="34">
        <v>2012</v>
      </c>
      <c r="F932" s="37" t="s">
        <v>293</v>
      </c>
      <c r="G932" s="34" t="s">
        <v>278</v>
      </c>
      <c r="H932" s="34">
        <f>kategorie[[#This Row],[rok]]-kategorie[[#This Row],[věk]]</f>
        <v>1981</v>
      </c>
      <c r="I932" s="34">
        <v>31</v>
      </c>
      <c r="J932" s="46" t="s">
        <v>436</v>
      </c>
      <c r="K932" s="50">
        <v>4.8</v>
      </c>
      <c r="L932" s="241"/>
    </row>
    <row r="933" spans="4:12" hidden="1" x14ac:dyDescent="0.2">
      <c r="D933" s="45" t="str">
        <f>CONCATENATE(kategorie[[#This Row],[rok]],"::",kategorie[[#This Row],[závod]],"::",kategorie[[#This Row],[m/ž]],"::",kategorie[[#This Row],[věk]])</f>
        <v>2012::běh starosty::M::32</v>
      </c>
      <c r="E933" s="34">
        <v>2012</v>
      </c>
      <c r="F933" s="37" t="s">
        <v>293</v>
      </c>
      <c r="G933" s="34" t="s">
        <v>278</v>
      </c>
      <c r="H933" s="34">
        <f>kategorie[[#This Row],[rok]]-kategorie[[#This Row],[věk]]</f>
        <v>1980</v>
      </c>
      <c r="I933" s="34">
        <v>32</v>
      </c>
      <c r="J933" s="46" t="s">
        <v>436</v>
      </c>
      <c r="K933" s="50">
        <v>4.8</v>
      </c>
      <c r="L933" s="241"/>
    </row>
    <row r="934" spans="4:12" hidden="1" x14ac:dyDescent="0.2">
      <c r="D934" s="45" t="str">
        <f>CONCATENATE(kategorie[[#This Row],[rok]],"::",kategorie[[#This Row],[závod]],"::",kategorie[[#This Row],[m/ž]],"::",kategorie[[#This Row],[věk]])</f>
        <v>2012::běh starosty::M::33</v>
      </c>
      <c r="E934" s="34">
        <v>2012</v>
      </c>
      <c r="F934" s="37" t="s">
        <v>293</v>
      </c>
      <c r="G934" s="34" t="s">
        <v>278</v>
      </c>
      <c r="H934" s="34">
        <f>kategorie[[#This Row],[rok]]-kategorie[[#This Row],[věk]]</f>
        <v>1979</v>
      </c>
      <c r="I934" s="34">
        <v>33</v>
      </c>
      <c r="J934" s="46" t="s">
        <v>436</v>
      </c>
      <c r="K934" s="50">
        <v>4.8</v>
      </c>
      <c r="L934" s="241"/>
    </row>
    <row r="935" spans="4:12" hidden="1" x14ac:dyDescent="0.2">
      <c r="D935" s="45" t="str">
        <f>CONCATENATE(kategorie[[#This Row],[rok]],"::",kategorie[[#This Row],[závod]],"::",kategorie[[#This Row],[m/ž]],"::",kategorie[[#This Row],[věk]])</f>
        <v>2012::běh starosty::M::34</v>
      </c>
      <c r="E935" s="34">
        <v>2012</v>
      </c>
      <c r="F935" s="37" t="s">
        <v>293</v>
      </c>
      <c r="G935" s="34" t="s">
        <v>278</v>
      </c>
      <c r="H935" s="34">
        <f>kategorie[[#This Row],[rok]]-kategorie[[#This Row],[věk]]</f>
        <v>1978</v>
      </c>
      <c r="I935" s="34">
        <v>34</v>
      </c>
      <c r="J935" s="46" t="s">
        <v>436</v>
      </c>
      <c r="K935" s="50">
        <v>4.8</v>
      </c>
      <c r="L935" s="241"/>
    </row>
    <row r="936" spans="4:12" hidden="1" x14ac:dyDescent="0.2">
      <c r="D936" s="45" t="str">
        <f>CONCATENATE(kategorie[[#This Row],[rok]],"::",kategorie[[#This Row],[závod]],"::",kategorie[[#This Row],[m/ž]],"::",kategorie[[#This Row],[věk]])</f>
        <v>2012::běh starosty::M::35</v>
      </c>
      <c r="E936" s="34">
        <v>2012</v>
      </c>
      <c r="F936" s="37" t="s">
        <v>293</v>
      </c>
      <c r="G936" s="34" t="s">
        <v>278</v>
      </c>
      <c r="H936" s="34">
        <f>kategorie[[#This Row],[rok]]-kategorie[[#This Row],[věk]]</f>
        <v>1977</v>
      </c>
      <c r="I936" s="34">
        <v>35</v>
      </c>
      <c r="J936" s="46" t="s">
        <v>436</v>
      </c>
      <c r="K936" s="50">
        <v>4.8</v>
      </c>
      <c r="L936" s="241"/>
    </row>
    <row r="937" spans="4:12" hidden="1" x14ac:dyDescent="0.2">
      <c r="D937" s="45" t="str">
        <f>CONCATENATE(kategorie[[#This Row],[rok]],"::",kategorie[[#This Row],[závod]],"::",kategorie[[#This Row],[m/ž]],"::",kategorie[[#This Row],[věk]])</f>
        <v>2012::běh starosty::M::36</v>
      </c>
      <c r="E937" s="34">
        <v>2012</v>
      </c>
      <c r="F937" s="37" t="s">
        <v>293</v>
      </c>
      <c r="G937" s="34" t="s">
        <v>278</v>
      </c>
      <c r="H937" s="34">
        <f>kategorie[[#This Row],[rok]]-kategorie[[#This Row],[věk]]</f>
        <v>1976</v>
      </c>
      <c r="I937" s="34">
        <v>36</v>
      </c>
      <c r="J937" s="46" t="s">
        <v>436</v>
      </c>
      <c r="K937" s="50">
        <v>4.8</v>
      </c>
      <c r="L937" s="241"/>
    </row>
    <row r="938" spans="4:12" hidden="1" x14ac:dyDescent="0.2">
      <c r="D938" s="45" t="str">
        <f>CONCATENATE(kategorie[[#This Row],[rok]],"::",kategorie[[#This Row],[závod]],"::",kategorie[[#This Row],[m/ž]],"::",kategorie[[#This Row],[věk]])</f>
        <v>2012::běh starosty::M::37</v>
      </c>
      <c r="E938" s="34">
        <v>2012</v>
      </c>
      <c r="F938" s="37" t="s">
        <v>293</v>
      </c>
      <c r="G938" s="34" t="s">
        <v>278</v>
      </c>
      <c r="H938" s="34">
        <f>kategorie[[#This Row],[rok]]-kategorie[[#This Row],[věk]]</f>
        <v>1975</v>
      </c>
      <c r="I938" s="34">
        <v>37</v>
      </c>
      <c r="J938" s="46" t="s">
        <v>436</v>
      </c>
      <c r="K938" s="50">
        <v>4.8</v>
      </c>
      <c r="L938" s="241"/>
    </row>
    <row r="939" spans="4:12" hidden="1" x14ac:dyDescent="0.2">
      <c r="D939" s="45" t="str">
        <f>CONCATENATE(kategorie[[#This Row],[rok]],"::",kategorie[[#This Row],[závod]],"::",kategorie[[#This Row],[m/ž]],"::",kategorie[[#This Row],[věk]])</f>
        <v>2012::běh starosty::M::38</v>
      </c>
      <c r="E939" s="34">
        <v>2012</v>
      </c>
      <c r="F939" s="37" t="s">
        <v>293</v>
      </c>
      <c r="G939" s="34" t="s">
        <v>278</v>
      </c>
      <c r="H939" s="34">
        <f>kategorie[[#This Row],[rok]]-kategorie[[#This Row],[věk]]</f>
        <v>1974</v>
      </c>
      <c r="I939" s="34">
        <v>38</v>
      </c>
      <c r="J939" s="46" t="s">
        <v>436</v>
      </c>
      <c r="K939" s="50">
        <v>4.8</v>
      </c>
      <c r="L939" s="241"/>
    </row>
    <row r="940" spans="4:12" hidden="1" x14ac:dyDescent="0.2">
      <c r="D940" s="45" t="str">
        <f>CONCATENATE(kategorie[[#This Row],[rok]],"::",kategorie[[#This Row],[závod]],"::",kategorie[[#This Row],[m/ž]],"::",kategorie[[#This Row],[věk]])</f>
        <v>2012::běh starosty::M::39</v>
      </c>
      <c r="E940" s="34">
        <v>2012</v>
      </c>
      <c r="F940" s="37" t="s">
        <v>293</v>
      </c>
      <c r="G940" s="34" t="s">
        <v>278</v>
      </c>
      <c r="H940" s="34">
        <f>kategorie[[#This Row],[rok]]-kategorie[[#This Row],[věk]]</f>
        <v>1973</v>
      </c>
      <c r="I940" s="34">
        <v>39</v>
      </c>
      <c r="J940" s="46" t="s">
        <v>436</v>
      </c>
      <c r="K940" s="50">
        <v>4.8</v>
      </c>
      <c r="L940" s="241"/>
    </row>
    <row r="941" spans="4:12" hidden="1" x14ac:dyDescent="0.2">
      <c r="D941" s="45" t="str">
        <f>CONCATENATE(kategorie[[#This Row],[rok]],"::",kategorie[[#This Row],[závod]],"::",kategorie[[#This Row],[m/ž]],"::",kategorie[[#This Row],[věk]])</f>
        <v>2012::běh starosty::M::40</v>
      </c>
      <c r="E941" s="34">
        <v>2012</v>
      </c>
      <c r="F941" s="37" t="s">
        <v>293</v>
      </c>
      <c r="G941" s="34" t="s">
        <v>278</v>
      </c>
      <c r="H941" s="34">
        <f>kategorie[[#This Row],[rok]]-kategorie[[#This Row],[věk]]</f>
        <v>1972</v>
      </c>
      <c r="I941" s="34">
        <v>40</v>
      </c>
      <c r="J941" s="46" t="s">
        <v>436</v>
      </c>
      <c r="K941" s="50">
        <v>4.8</v>
      </c>
      <c r="L941" s="241"/>
    </row>
    <row r="942" spans="4:12" hidden="1" x14ac:dyDescent="0.2">
      <c r="D942" s="45" t="str">
        <f>CONCATENATE(kategorie[[#This Row],[rok]],"::",kategorie[[#This Row],[závod]],"::",kategorie[[#This Row],[m/ž]],"::",kategorie[[#This Row],[věk]])</f>
        <v>2012::běh starosty::M::41</v>
      </c>
      <c r="E942" s="34">
        <v>2012</v>
      </c>
      <c r="F942" s="37" t="s">
        <v>293</v>
      </c>
      <c r="G942" s="34" t="s">
        <v>278</v>
      </c>
      <c r="H942" s="34">
        <f>kategorie[[#This Row],[rok]]-kategorie[[#This Row],[věk]]</f>
        <v>1971</v>
      </c>
      <c r="I942" s="34">
        <v>41</v>
      </c>
      <c r="J942" s="46" t="s">
        <v>436</v>
      </c>
      <c r="K942" s="50">
        <v>4.8</v>
      </c>
      <c r="L942" s="241"/>
    </row>
    <row r="943" spans="4:12" hidden="1" x14ac:dyDescent="0.2">
      <c r="D943" s="45" t="str">
        <f>CONCATENATE(kategorie[[#This Row],[rok]],"::",kategorie[[#This Row],[závod]],"::",kategorie[[#This Row],[m/ž]],"::",kategorie[[#This Row],[věk]])</f>
        <v>2012::běh starosty::M::42</v>
      </c>
      <c r="E943" s="34">
        <v>2012</v>
      </c>
      <c r="F943" s="37" t="s">
        <v>293</v>
      </c>
      <c r="G943" s="34" t="s">
        <v>278</v>
      </c>
      <c r="H943" s="34">
        <f>kategorie[[#This Row],[rok]]-kategorie[[#This Row],[věk]]</f>
        <v>1970</v>
      </c>
      <c r="I943" s="34">
        <v>42</v>
      </c>
      <c r="J943" s="46" t="s">
        <v>436</v>
      </c>
      <c r="K943" s="50">
        <v>4.8</v>
      </c>
      <c r="L943" s="241"/>
    </row>
    <row r="944" spans="4:12" hidden="1" x14ac:dyDescent="0.2">
      <c r="D944" s="45" t="str">
        <f>CONCATENATE(kategorie[[#This Row],[rok]],"::",kategorie[[#This Row],[závod]],"::",kategorie[[#This Row],[m/ž]],"::",kategorie[[#This Row],[věk]])</f>
        <v>2012::běh starosty::M::43</v>
      </c>
      <c r="E944" s="34">
        <v>2012</v>
      </c>
      <c r="F944" s="37" t="s">
        <v>293</v>
      </c>
      <c r="G944" s="34" t="s">
        <v>278</v>
      </c>
      <c r="H944" s="34">
        <f>kategorie[[#This Row],[rok]]-kategorie[[#This Row],[věk]]</f>
        <v>1969</v>
      </c>
      <c r="I944" s="34">
        <v>43</v>
      </c>
      <c r="J944" s="46" t="s">
        <v>436</v>
      </c>
      <c r="K944" s="50">
        <v>4.8</v>
      </c>
      <c r="L944" s="241"/>
    </row>
    <row r="945" spans="4:12" hidden="1" x14ac:dyDescent="0.2">
      <c r="D945" s="45" t="str">
        <f>CONCATENATE(kategorie[[#This Row],[rok]],"::",kategorie[[#This Row],[závod]],"::",kategorie[[#This Row],[m/ž]],"::",kategorie[[#This Row],[věk]])</f>
        <v>2012::běh starosty::M::44</v>
      </c>
      <c r="E945" s="34">
        <v>2012</v>
      </c>
      <c r="F945" s="37" t="s">
        <v>293</v>
      </c>
      <c r="G945" s="34" t="s">
        <v>278</v>
      </c>
      <c r="H945" s="34">
        <f>kategorie[[#This Row],[rok]]-kategorie[[#This Row],[věk]]</f>
        <v>1968</v>
      </c>
      <c r="I945" s="34">
        <v>44</v>
      </c>
      <c r="J945" s="46" t="s">
        <v>436</v>
      </c>
      <c r="K945" s="50">
        <v>4.8</v>
      </c>
      <c r="L945" s="241"/>
    </row>
    <row r="946" spans="4:12" hidden="1" x14ac:dyDescent="0.2">
      <c r="D946" s="45" t="str">
        <f>CONCATENATE(kategorie[[#This Row],[rok]],"::",kategorie[[#This Row],[závod]],"::",kategorie[[#This Row],[m/ž]],"::",kategorie[[#This Row],[věk]])</f>
        <v>2012::běh starosty::M::45</v>
      </c>
      <c r="E946" s="34">
        <v>2012</v>
      </c>
      <c r="F946" s="37" t="s">
        <v>293</v>
      </c>
      <c r="G946" s="34" t="s">
        <v>278</v>
      </c>
      <c r="H946" s="34">
        <f>kategorie[[#This Row],[rok]]-kategorie[[#This Row],[věk]]</f>
        <v>1967</v>
      </c>
      <c r="I946" s="34">
        <v>45</v>
      </c>
      <c r="J946" s="46" t="s">
        <v>436</v>
      </c>
      <c r="K946" s="50">
        <v>4.8</v>
      </c>
      <c r="L946" s="241"/>
    </row>
    <row r="947" spans="4:12" hidden="1" x14ac:dyDescent="0.2">
      <c r="D947" s="45" t="str">
        <f>CONCATENATE(kategorie[[#This Row],[rok]],"::",kategorie[[#This Row],[závod]],"::",kategorie[[#This Row],[m/ž]],"::",kategorie[[#This Row],[věk]])</f>
        <v>2012::běh starosty::M::46</v>
      </c>
      <c r="E947" s="34">
        <v>2012</v>
      </c>
      <c r="F947" s="37" t="s">
        <v>293</v>
      </c>
      <c r="G947" s="34" t="s">
        <v>278</v>
      </c>
      <c r="H947" s="34">
        <f>kategorie[[#This Row],[rok]]-kategorie[[#This Row],[věk]]</f>
        <v>1966</v>
      </c>
      <c r="I947" s="34">
        <v>46</v>
      </c>
      <c r="J947" s="46" t="s">
        <v>436</v>
      </c>
      <c r="K947" s="50">
        <v>4.8</v>
      </c>
      <c r="L947" s="241"/>
    </row>
    <row r="948" spans="4:12" hidden="1" x14ac:dyDescent="0.2">
      <c r="D948" s="45" t="str">
        <f>CONCATENATE(kategorie[[#This Row],[rok]],"::",kategorie[[#This Row],[závod]],"::",kategorie[[#This Row],[m/ž]],"::",kategorie[[#This Row],[věk]])</f>
        <v>2012::běh starosty::M::47</v>
      </c>
      <c r="E948" s="34">
        <v>2012</v>
      </c>
      <c r="F948" s="37" t="s">
        <v>293</v>
      </c>
      <c r="G948" s="34" t="s">
        <v>278</v>
      </c>
      <c r="H948" s="34">
        <f>kategorie[[#This Row],[rok]]-kategorie[[#This Row],[věk]]</f>
        <v>1965</v>
      </c>
      <c r="I948" s="34">
        <v>47</v>
      </c>
      <c r="J948" s="46" t="s">
        <v>436</v>
      </c>
      <c r="K948" s="50">
        <v>4.8</v>
      </c>
      <c r="L948" s="241"/>
    </row>
    <row r="949" spans="4:12" hidden="1" x14ac:dyDescent="0.2">
      <c r="D949" s="45" t="str">
        <f>CONCATENATE(kategorie[[#This Row],[rok]],"::",kategorie[[#This Row],[závod]],"::",kategorie[[#This Row],[m/ž]],"::",kategorie[[#This Row],[věk]])</f>
        <v>2012::běh starosty::M::48</v>
      </c>
      <c r="E949" s="34">
        <v>2012</v>
      </c>
      <c r="F949" s="37" t="s">
        <v>293</v>
      </c>
      <c r="G949" s="34" t="s">
        <v>278</v>
      </c>
      <c r="H949" s="34">
        <f>kategorie[[#This Row],[rok]]-kategorie[[#This Row],[věk]]</f>
        <v>1964</v>
      </c>
      <c r="I949" s="34">
        <v>48</v>
      </c>
      <c r="J949" s="46" t="s">
        <v>436</v>
      </c>
      <c r="K949" s="50">
        <v>4.8</v>
      </c>
      <c r="L949" s="241"/>
    </row>
    <row r="950" spans="4:12" hidden="1" x14ac:dyDescent="0.2">
      <c r="D950" s="45" t="str">
        <f>CONCATENATE(kategorie[[#This Row],[rok]],"::",kategorie[[#This Row],[závod]],"::",kategorie[[#This Row],[m/ž]],"::",kategorie[[#This Row],[věk]])</f>
        <v>2012::běh starosty::M::49</v>
      </c>
      <c r="E950" s="34">
        <v>2012</v>
      </c>
      <c r="F950" s="37" t="s">
        <v>293</v>
      </c>
      <c r="G950" s="34" t="s">
        <v>278</v>
      </c>
      <c r="H950" s="34">
        <f>kategorie[[#This Row],[rok]]-kategorie[[#This Row],[věk]]</f>
        <v>1963</v>
      </c>
      <c r="I950" s="34">
        <v>49</v>
      </c>
      <c r="J950" s="46" t="s">
        <v>436</v>
      </c>
      <c r="K950" s="50">
        <v>4.8</v>
      </c>
      <c r="L950" s="241"/>
    </row>
    <row r="951" spans="4:12" hidden="1" x14ac:dyDescent="0.2">
      <c r="D951" s="45" t="str">
        <f>CONCATENATE(kategorie[[#This Row],[rok]],"::",kategorie[[#This Row],[závod]],"::",kategorie[[#This Row],[m/ž]],"::",kategorie[[#This Row],[věk]])</f>
        <v>2012::běh starosty::M::50</v>
      </c>
      <c r="E951" s="34">
        <v>2012</v>
      </c>
      <c r="F951" s="37" t="s">
        <v>293</v>
      </c>
      <c r="G951" s="34" t="s">
        <v>278</v>
      </c>
      <c r="H951" s="34">
        <f>kategorie[[#This Row],[rok]]-kategorie[[#This Row],[věk]]</f>
        <v>1962</v>
      </c>
      <c r="I951" s="34">
        <v>50</v>
      </c>
      <c r="J951" s="46" t="s">
        <v>436</v>
      </c>
      <c r="K951" s="50">
        <v>4.8</v>
      </c>
      <c r="L951" s="241"/>
    </row>
    <row r="952" spans="4:12" hidden="1" x14ac:dyDescent="0.2">
      <c r="D952" s="45" t="str">
        <f>CONCATENATE(kategorie[[#This Row],[rok]],"::",kategorie[[#This Row],[závod]],"::",kategorie[[#This Row],[m/ž]],"::",kategorie[[#This Row],[věk]])</f>
        <v>2012::běh starosty::M::51</v>
      </c>
      <c r="E952" s="34">
        <v>2012</v>
      </c>
      <c r="F952" s="37" t="s">
        <v>293</v>
      </c>
      <c r="G952" s="34" t="s">
        <v>278</v>
      </c>
      <c r="H952" s="34">
        <f>kategorie[[#This Row],[rok]]-kategorie[[#This Row],[věk]]</f>
        <v>1961</v>
      </c>
      <c r="I952" s="34">
        <v>51</v>
      </c>
      <c r="J952" s="46" t="s">
        <v>436</v>
      </c>
      <c r="K952" s="50">
        <v>4.8</v>
      </c>
      <c r="L952" s="241"/>
    </row>
    <row r="953" spans="4:12" hidden="1" x14ac:dyDescent="0.2">
      <c r="D953" s="45" t="str">
        <f>CONCATENATE(kategorie[[#This Row],[rok]],"::",kategorie[[#This Row],[závod]],"::",kategorie[[#This Row],[m/ž]],"::",kategorie[[#This Row],[věk]])</f>
        <v>2012::běh starosty::M::52</v>
      </c>
      <c r="E953" s="34">
        <v>2012</v>
      </c>
      <c r="F953" s="37" t="s">
        <v>293</v>
      </c>
      <c r="G953" s="34" t="s">
        <v>278</v>
      </c>
      <c r="H953" s="34">
        <f>kategorie[[#This Row],[rok]]-kategorie[[#This Row],[věk]]</f>
        <v>1960</v>
      </c>
      <c r="I953" s="34">
        <v>52</v>
      </c>
      <c r="J953" s="46" t="s">
        <v>436</v>
      </c>
      <c r="K953" s="50">
        <v>4.8</v>
      </c>
      <c r="L953" s="241"/>
    </row>
    <row r="954" spans="4:12" hidden="1" x14ac:dyDescent="0.2">
      <c r="D954" s="45" t="str">
        <f>CONCATENATE(kategorie[[#This Row],[rok]],"::",kategorie[[#This Row],[závod]],"::",kategorie[[#This Row],[m/ž]],"::",kategorie[[#This Row],[věk]])</f>
        <v>2012::běh starosty::M::53</v>
      </c>
      <c r="E954" s="34">
        <v>2012</v>
      </c>
      <c r="F954" s="37" t="s">
        <v>293</v>
      </c>
      <c r="G954" s="34" t="s">
        <v>278</v>
      </c>
      <c r="H954" s="34">
        <f>kategorie[[#This Row],[rok]]-kategorie[[#This Row],[věk]]</f>
        <v>1959</v>
      </c>
      <c r="I954" s="34">
        <v>53</v>
      </c>
      <c r="J954" s="46" t="s">
        <v>436</v>
      </c>
      <c r="K954" s="50">
        <v>4.8</v>
      </c>
      <c r="L954" s="241"/>
    </row>
    <row r="955" spans="4:12" hidden="1" x14ac:dyDescent="0.2">
      <c r="D955" s="45" t="str">
        <f>CONCATENATE(kategorie[[#This Row],[rok]],"::",kategorie[[#This Row],[závod]],"::",kategorie[[#This Row],[m/ž]],"::",kategorie[[#This Row],[věk]])</f>
        <v>2012::běh starosty::M::54</v>
      </c>
      <c r="E955" s="34">
        <v>2012</v>
      </c>
      <c r="F955" s="37" t="s">
        <v>293</v>
      </c>
      <c r="G955" s="34" t="s">
        <v>278</v>
      </c>
      <c r="H955" s="34">
        <f>kategorie[[#This Row],[rok]]-kategorie[[#This Row],[věk]]</f>
        <v>1958</v>
      </c>
      <c r="I955" s="34">
        <v>54</v>
      </c>
      <c r="J955" s="46" t="s">
        <v>436</v>
      </c>
      <c r="K955" s="50">
        <v>4.8</v>
      </c>
      <c r="L955" s="241"/>
    </row>
    <row r="956" spans="4:12" hidden="1" x14ac:dyDescent="0.2">
      <c r="D956" s="45" t="str">
        <f>CONCATENATE(kategorie[[#This Row],[rok]],"::",kategorie[[#This Row],[závod]],"::",kategorie[[#This Row],[m/ž]],"::",kategorie[[#This Row],[věk]])</f>
        <v>2012::běh starosty::M::55</v>
      </c>
      <c r="E956" s="34">
        <v>2012</v>
      </c>
      <c r="F956" s="37" t="s">
        <v>293</v>
      </c>
      <c r="G956" s="34" t="s">
        <v>278</v>
      </c>
      <c r="H956" s="34">
        <f>kategorie[[#This Row],[rok]]-kategorie[[#This Row],[věk]]</f>
        <v>1957</v>
      </c>
      <c r="I956" s="34">
        <v>55</v>
      </c>
      <c r="J956" s="46" t="s">
        <v>436</v>
      </c>
      <c r="K956" s="50">
        <v>4.8</v>
      </c>
      <c r="L956" s="241"/>
    </row>
    <row r="957" spans="4:12" hidden="1" x14ac:dyDescent="0.2">
      <c r="D957" s="45" t="str">
        <f>CONCATENATE(kategorie[[#This Row],[rok]],"::",kategorie[[#This Row],[závod]],"::",kategorie[[#This Row],[m/ž]],"::",kategorie[[#This Row],[věk]])</f>
        <v>2012::běh starosty::M::56</v>
      </c>
      <c r="E957" s="34">
        <v>2012</v>
      </c>
      <c r="F957" s="37" t="s">
        <v>293</v>
      </c>
      <c r="G957" s="34" t="s">
        <v>278</v>
      </c>
      <c r="H957" s="34">
        <f>kategorie[[#This Row],[rok]]-kategorie[[#This Row],[věk]]</f>
        <v>1956</v>
      </c>
      <c r="I957" s="34">
        <v>56</v>
      </c>
      <c r="J957" s="46" t="s">
        <v>436</v>
      </c>
      <c r="K957" s="50">
        <v>4.8</v>
      </c>
      <c r="L957" s="241"/>
    </row>
    <row r="958" spans="4:12" hidden="1" x14ac:dyDescent="0.2">
      <c r="D958" s="45" t="str">
        <f>CONCATENATE(kategorie[[#This Row],[rok]],"::",kategorie[[#This Row],[závod]],"::",kategorie[[#This Row],[m/ž]],"::",kategorie[[#This Row],[věk]])</f>
        <v>2012::běh starosty::M::57</v>
      </c>
      <c r="E958" s="34">
        <v>2012</v>
      </c>
      <c r="F958" s="37" t="s">
        <v>293</v>
      </c>
      <c r="G958" s="34" t="s">
        <v>278</v>
      </c>
      <c r="H958" s="34">
        <f>kategorie[[#This Row],[rok]]-kategorie[[#This Row],[věk]]</f>
        <v>1955</v>
      </c>
      <c r="I958" s="34">
        <v>57</v>
      </c>
      <c r="J958" s="46" t="s">
        <v>436</v>
      </c>
      <c r="K958" s="50">
        <v>4.8</v>
      </c>
      <c r="L958" s="241"/>
    </row>
    <row r="959" spans="4:12" hidden="1" x14ac:dyDescent="0.2">
      <c r="D959" s="45" t="str">
        <f>CONCATENATE(kategorie[[#This Row],[rok]],"::",kategorie[[#This Row],[závod]],"::",kategorie[[#This Row],[m/ž]],"::",kategorie[[#This Row],[věk]])</f>
        <v>2012::běh starosty::M::58</v>
      </c>
      <c r="E959" s="34">
        <v>2012</v>
      </c>
      <c r="F959" s="37" t="s">
        <v>293</v>
      </c>
      <c r="G959" s="34" t="s">
        <v>278</v>
      </c>
      <c r="H959" s="34">
        <f>kategorie[[#This Row],[rok]]-kategorie[[#This Row],[věk]]</f>
        <v>1954</v>
      </c>
      <c r="I959" s="34">
        <v>58</v>
      </c>
      <c r="J959" s="46" t="s">
        <v>436</v>
      </c>
      <c r="K959" s="50">
        <v>4.8</v>
      </c>
      <c r="L959" s="241"/>
    </row>
    <row r="960" spans="4:12" hidden="1" x14ac:dyDescent="0.2">
      <c r="D960" s="45" t="str">
        <f>CONCATENATE(kategorie[[#This Row],[rok]],"::",kategorie[[#This Row],[závod]],"::",kategorie[[#This Row],[m/ž]],"::",kategorie[[#This Row],[věk]])</f>
        <v>2012::běh starosty::M::59</v>
      </c>
      <c r="E960" s="34">
        <v>2012</v>
      </c>
      <c r="F960" s="37" t="s">
        <v>293</v>
      </c>
      <c r="G960" s="34" t="s">
        <v>278</v>
      </c>
      <c r="H960" s="34">
        <f>kategorie[[#This Row],[rok]]-kategorie[[#This Row],[věk]]</f>
        <v>1953</v>
      </c>
      <c r="I960" s="34">
        <v>59</v>
      </c>
      <c r="J960" s="46" t="s">
        <v>436</v>
      </c>
      <c r="K960" s="50">
        <v>4.8</v>
      </c>
      <c r="L960" s="241"/>
    </row>
    <row r="961" spans="4:12" hidden="1" x14ac:dyDescent="0.2">
      <c r="D961" s="45" t="str">
        <f>CONCATENATE(kategorie[[#This Row],[rok]],"::",kategorie[[#This Row],[závod]],"::",kategorie[[#This Row],[m/ž]],"::",kategorie[[#This Row],[věk]])</f>
        <v>2012::běh starosty::M::60</v>
      </c>
      <c r="E961" s="34">
        <v>2012</v>
      </c>
      <c r="F961" s="37" t="s">
        <v>293</v>
      </c>
      <c r="G961" s="34" t="s">
        <v>278</v>
      </c>
      <c r="H961" s="34">
        <f>kategorie[[#This Row],[rok]]-kategorie[[#This Row],[věk]]</f>
        <v>1952</v>
      </c>
      <c r="I961" s="34">
        <v>60</v>
      </c>
      <c r="J961" s="46" t="s">
        <v>436</v>
      </c>
      <c r="K961" s="50">
        <v>4.8</v>
      </c>
      <c r="L961" s="241"/>
    </row>
    <row r="962" spans="4:12" hidden="1" x14ac:dyDescent="0.2">
      <c r="D962" s="45" t="str">
        <f>CONCATENATE(kategorie[[#This Row],[rok]],"::",kategorie[[#This Row],[závod]],"::",kategorie[[#This Row],[m/ž]],"::",kategorie[[#This Row],[věk]])</f>
        <v>2012::běh starosty::M::61</v>
      </c>
      <c r="E962" s="34">
        <v>2012</v>
      </c>
      <c r="F962" s="37" t="s">
        <v>293</v>
      </c>
      <c r="G962" s="34" t="s">
        <v>278</v>
      </c>
      <c r="H962" s="34">
        <f>kategorie[[#This Row],[rok]]-kategorie[[#This Row],[věk]]</f>
        <v>1951</v>
      </c>
      <c r="I962" s="34">
        <v>61</v>
      </c>
      <c r="J962" s="46" t="s">
        <v>436</v>
      </c>
      <c r="K962" s="50">
        <v>4.8</v>
      </c>
      <c r="L962" s="241"/>
    </row>
    <row r="963" spans="4:12" hidden="1" x14ac:dyDescent="0.2">
      <c r="D963" s="45" t="str">
        <f>CONCATENATE(kategorie[[#This Row],[rok]],"::",kategorie[[#This Row],[závod]],"::",kategorie[[#This Row],[m/ž]],"::",kategorie[[#This Row],[věk]])</f>
        <v>2012::běh starosty::M::62</v>
      </c>
      <c r="E963" s="34">
        <v>2012</v>
      </c>
      <c r="F963" s="37" t="s">
        <v>293</v>
      </c>
      <c r="G963" s="34" t="s">
        <v>278</v>
      </c>
      <c r="H963" s="34">
        <f>kategorie[[#This Row],[rok]]-kategorie[[#This Row],[věk]]</f>
        <v>1950</v>
      </c>
      <c r="I963" s="34">
        <v>62</v>
      </c>
      <c r="J963" s="46" t="s">
        <v>436</v>
      </c>
      <c r="K963" s="50">
        <v>4.8</v>
      </c>
      <c r="L963" s="241"/>
    </row>
    <row r="964" spans="4:12" hidden="1" x14ac:dyDescent="0.2">
      <c r="D964" s="45" t="str">
        <f>CONCATENATE(kategorie[[#This Row],[rok]],"::",kategorie[[#This Row],[závod]],"::",kategorie[[#This Row],[m/ž]],"::",kategorie[[#This Row],[věk]])</f>
        <v>2012::běh starosty::M::63</v>
      </c>
      <c r="E964" s="34">
        <v>2012</v>
      </c>
      <c r="F964" s="48" t="s">
        <v>293</v>
      </c>
      <c r="G964" s="49" t="s">
        <v>278</v>
      </c>
      <c r="H964" s="49">
        <f>kategorie[[#This Row],[rok]]-kategorie[[#This Row],[věk]]</f>
        <v>1949</v>
      </c>
      <c r="I964" s="49">
        <v>63</v>
      </c>
      <c r="J964" s="46" t="s">
        <v>436</v>
      </c>
      <c r="K964" s="50">
        <v>4.8</v>
      </c>
      <c r="L964" s="241"/>
    </row>
    <row r="965" spans="4:12" hidden="1" x14ac:dyDescent="0.2">
      <c r="D965" s="45" t="str">
        <f>CONCATENATE(kategorie[[#This Row],[rok]],"::",kategorie[[#This Row],[závod]],"::",kategorie[[#This Row],[m/ž]],"::",kategorie[[#This Row],[věk]])</f>
        <v>2012::běh starosty::M::64</v>
      </c>
      <c r="E965" s="34">
        <v>2012</v>
      </c>
      <c r="F965" s="48" t="s">
        <v>293</v>
      </c>
      <c r="G965" s="49" t="s">
        <v>278</v>
      </c>
      <c r="H965" s="49">
        <f>kategorie[[#This Row],[rok]]-kategorie[[#This Row],[věk]]</f>
        <v>1948</v>
      </c>
      <c r="I965" s="49">
        <v>64</v>
      </c>
      <c r="J965" s="46" t="s">
        <v>436</v>
      </c>
      <c r="K965" s="50">
        <v>4.8</v>
      </c>
      <c r="L965" s="241"/>
    </row>
    <row r="966" spans="4:12" hidden="1" x14ac:dyDescent="0.2">
      <c r="D966" s="45" t="str">
        <f>CONCATENATE(kategorie[[#This Row],[rok]],"::",kategorie[[#This Row],[závod]],"::",kategorie[[#This Row],[m/ž]],"::",kategorie[[#This Row],[věk]])</f>
        <v>2012::běh starosty::M::65</v>
      </c>
      <c r="E966" s="34">
        <v>2012</v>
      </c>
      <c r="F966" s="48" t="s">
        <v>293</v>
      </c>
      <c r="G966" s="49" t="s">
        <v>278</v>
      </c>
      <c r="H966" s="49">
        <f>kategorie[[#This Row],[rok]]-kategorie[[#This Row],[věk]]</f>
        <v>1947</v>
      </c>
      <c r="I966" s="49">
        <v>65</v>
      </c>
      <c r="J966" s="46" t="s">
        <v>436</v>
      </c>
      <c r="K966" s="50">
        <v>4.8</v>
      </c>
      <c r="L966" s="241"/>
    </row>
    <row r="967" spans="4:12" hidden="1" x14ac:dyDescent="0.2">
      <c r="D967" s="45" t="str">
        <f>CONCATENATE(kategorie[[#This Row],[rok]],"::",kategorie[[#This Row],[závod]],"::",kategorie[[#This Row],[m/ž]],"::",kategorie[[#This Row],[věk]])</f>
        <v>2012::běh starosty::M::66</v>
      </c>
      <c r="E967" s="34">
        <v>2012</v>
      </c>
      <c r="F967" s="48" t="s">
        <v>293</v>
      </c>
      <c r="G967" s="49" t="s">
        <v>278</v>
      </c>
      <c r="H967" s="49">
        <f>kategorie[[#This Row],[rok]]-kategorie[[#This Row],[věk]]</f>
        <v>1946</v>
      </c>
      <c r="I967" s="49">
        <v>66</v>
      </c>
      <c r="J967" s="46" t="s">
        <v>436</v>
      </c>
      <c r="K967" s="50">
        <v>4.8</v>
      </c>
      <c r="L967" s="241"/>
    </row>
    <row r="968" spans="4:12" hidden="1" x14ac:dyDescent="0.2">
      <c r="D968" s="45" t="str">
        <f>CONCATENATE(kategorie[[#This Row],[rok]],"::",kategorie[[#This Row],[závod]],"::",kategorie[[#This Row],[m/ž]],"::",kategorie[[#This Row],[věk]])</f>
        <v>2012::běh starosty::M::67</v>
      </c>
      <c r="E968" s="34">
        <v>2012</v>
      </c>
      <c r="F968" s="48" t="s">
        <v>293</v>
      </c>
      <c r="G968" s="49" t="s">
        <v>278</v>
      </c>
      <c r="H968" s="49">
        <f>kategorie[[#This Row],[rok]]-kategorie[[#This Row],[věk]]</f>
        <v>1945</v>
      </c>
      <c r="I968" s="49">
        <v>67</v>
      </c>
      <c r="J968" s="46" t="s">
        <v>436</v>
      </c>
      <c r="K968" s="50">
        <v>4.8</v>
      </c>
      <c r="L968" s="241"/>
    </row>
    <row r="969" spans="4:12" hidden="1" x14ac:dyDescent="0.2">
      <c r="D969" s="45" t="str">
        <f>CONCATENATE(kategorie[[#This Row],[rok]],"::",kategorie[[#This Row],[závod]],"::",kategorie[[#This Row],[m/ž]],"::",kategorie[[#This Row],[věk]])</f>
        <v>2012::běh starosty::M::68</v>
      </c>
      <c r="E969" s="34">
        <v>2012</v>
      </c>
      <c r="F969" s="48" t="s">
        <v>293</v>
      </c>
      <c r="G969" s="49" t="s">
        <v>278</v>
      </c>
      <c r="H969" s="49">
        <f>kategorie[[#This Row],[rok]]-kategorie[[#This Row],[věk]]</f>
        <v>1944</v>
      </c>
      <c r="I969" s="49">
        <v>68</v>
      </c>
      <c r="J969" s="46" t="s">
        <v>436</v>
      </c>
      <c r="K969" s="50">
        <v>4.8</v>
      </c>
      <c r="L969" s="241"/>
    </row>
    <row r="970" spans="4:12" hidden="1" x14ac:dyDescent="0.2">
      <c r="D970" s="45" t="str">
        <f>CONCATENATE(kategorie[[#This Row],[rok]],"::",kategorie[[#This Row],[závod]],"::",kategorie[[#This Row],[m/ž]],"::",kategorie[[#This Row],[věk]])</f>
        <v>2012::běh starosty::M::69</v>
      </c>
      <c r="E970" s="34">
        <v>2012</v>
      </c>
      <c r="F970" s="48" t="s">
        <v>293</v>
      </c>
      <c r="G970" s="49" t="s">
        <v>278</v>
      </c>
      <c r="H970" s="49">
        <f>kategorie[[#This Row],[rok]]-kategorie[[#This Row],[věk]]</f>
        <v>1943</v>
      </c>
      <c r="I970" s="49">
        <v>69</v>
      </c>
      <c r="J970" s="46" t="s">
        <v>436</v>
      </c>
      <c r="K970" s="50">
        <v>4.8</v>
      </c>
      <c r="L970" s="241"/>
    </row>
    <row r="971" spans="4:12" hidden="1" x14ac:dyDescent="0.2">
      <c r="D971" s="45" t="str">
        <f>CONCATENATE(kategorie[[#This Row],[rok]],"::",kategorie[[#This Row],[závod]],"::",kategorie[[#This Row],[m/ž]],"::",kategorie[[#This Row],[věk]])</f>
        <v>2012::běh starosty::M::70</v>
      </c>
      <c r="E971" s="34">
        <v>2012</v>
      </c>
      <c r="F971" s="48" t="s">
        <v>293</v>
      </c>
      <c r="G971" s="49" t="s">
        <v>278</v>
      </c>
      <c r="H971" s="49">
        <f>kategorie[[#This Row],[rok]]-kategorie[[#This Row],[věk]]</f>
        <v>1942</v>
      </c>
      <c r="I971" s="49">
        <v>70</v>
      </c>
      <c r="J971" s="46" t="s">
        <v>436</v>
      </c>
      <c r="K971" s="50">
        <v>4.8</v>
      </c>
      <c r="L971" s="241"/>
    </row>
    <row r="972" spans="4:12" hidden="1" x14ac:dyDescent="0.2">
      <c r="D972" s="45" t="str">
        <f>CONCATENATE(kategorie[[#This Row],[rok]],"::",kategorie[[#This Row],[závod]],"::",kategorie[[#This Row],[m/ž]],"::",kategorie[[#This Row],[věk]])</f>
        <v>2012::běh starosty::M::71</v>
      </c>
      <c r="E972" s="34">
        <v>2012</v>
      </c>
      <c r="F972" s="48" t="s">
        <v>293</v>
      </c>
      <c r="G972" s="49" t="s">
        <v>278</v>
      </c>
      <c r="H972" s="49">
        <f>kategorie[[#This Row],[rok]]-kategorie[[#This Row],[věk]]</f>
        <v>1941</v>
      </c>
      <c r="I972" s="49">
        <v>71</v>
      </c>
      <c r="J972" s="46" t="s">
        <v>436</v>
      </c>
      <c r="K972" s="50">
        <v>4.8</v>
      </c>
      <c r="L972" s="241"/>
    </row>
    <row r="973" spans="4:12" hidden="1" x14ac:dyDescent="0.2">
      <c r="D973" s="45" t="str">
        <f>CONCATENATE(kategorie[[#This Row],[rok]],"::",kategorie[[#This Row],[závod]],"::",kategorie[[#This Row],[m/ž]],"::",kategorie[[#This Row],[věk]])</f>
        <v>2012::běh starosty::M::72</v>
      </c>
      <c r="E973" s="34">
        <v>2012</v>
      </c>
      <c r="F973" s="48" t="s">
        <v>293</v>
      </c>
      <c r="G973" s="49" t="s">
        <v>278</v>
      </c>
      <c r="H973" s="49">
        <f>kategorie[[#This Row],[rok]]-kategorie[[#This Row],[věk]]</f>
        <v>1940</v>
      </c>
      <c r="I973" s="49">
        <v>72</v>
      </c>
      <c r="J973" s="46" t="s">
        <v>436</v>
      </c>
      <c r="K973" s="50">
        <v>4.8</v>
      </c>
      <c r="L973" s="241"/>
    </row>
    <row r="974" spans="4:12" hidden="1" x14ac:dyDescent="0.2">
      <c r="D974" s="45" t="str">
        <f>CONCATENATE(kategorie[[#This Row],[rok]],"::",kategorie[[#This Row],[závod]],"::",kategorie[[#This Row],[m/ž]],"::",kategorie[[#This Row],[věk]])</f>
        <v>2012::běh starosty::M::73</v>
      </c>
      <c r="E974" s="34">
        <v>2012</v>
      </c>
      <c r="F974" s="48" t="s">
        <v>293</v>
      </c>
      <c r="G974" s="49" t="s">
        <v>278</v>
      </c>
      <c r="H974" s="49">
        <f>kategorie[[#This Row],[rok]]-kategorie[[#This Row],[věk]]</f>
        <v>1939</v>
      </c>
      <c r="I974" s="49">
        <v>73</v>
      </c>
      <c r="J974" s="46" t="s">
        <v>436</v>
      </c>
      <c r="K974" s="50">
        <v>4.8</v>
      </c>
      <c r="L974" s="241"/>
    </row>
    <row r="975" spans="4:12" hidden="1" x14ac:dyDescent="0.2">
      <c r="D975" s="45" t="str">
        <f>CONCATENATE(kategorie[[#This Row],[rok]],"::",kategorie[[#This Row],[závod]],"::",kategorie[[#This Row],[m/ž]],"::",kategorie[[#This Row],[věk]])</f>
        <v>2012::běh starosty::M::74</v>
      </c>
      <c r="E975" s="34">
        <v>2012</v>
      </c>
      <c r="F975" s="48" t="s">
        <v>293</v>
      </c>
      <c r="G975" s="49" t="s">
        <v>278</v>
      </c>
      <c r="H975" s="49">
        <f>kategorie[[#This Row],[rok]]-kategorie[[#This Row],[věk]]</f>
        <v>1938</v>
      </c>
      <c r="I975" s="49">
        <v>74</v>
      </c>
      <c r="J975" s="46" t="s">
        <v>436</v>
      </c>
      <c r="K975" s="50">
        <v>4.8</v>
      </c>
      <c r="L975" s="241"/>
    </row>
    <row r="976" spans="4:12" hidden="1" x14ac:dyDescent="0.2">
      <c r="D976" s="45" t="str">
        <f>CONCATENATE(kategorie[[#This Row],[rok]],"::",kategorie[[#This Row],[závod]],"::",kategorie[[#This Row],[m/ž]],"::",kategorie[[#This Row],[věk]])</f>
        <v>2012::běh starosty::M::75</v>
      </c>
      <c r="E976" s="34">
        <v>2012</v>
      </c>
      <c r="F976" s="48" t="s">
        <v>293</v>
      </c>
      <c r="G976" s="49" t="s">
        <v>278</v>
      </c>
      <c r="H976" s="49">
        <f>kategorie[[#This Row],[rok]]-kategorie[[#This Row],[věk]]</f>
        <v>1937</v>
      </c>
      <c r="I976" s="49">
        <v>75</v>
      </c>
      <c r="J976" s="46" t="s">
        <v>436</v>
      </c>
      <c r="K976" s="50">
        <v>4.8</v>
      </c>
      <c r="L976" s="241"/>
    </row>
    <row r="977" spans="4:12" hidden="1" x14ac:dyDescent="0.2">
      <c r="D977" s="45" t="str">
        <f>CONCATENATE(kategorie[[#This Row],[rok]],"::",kategorie[[#This Row],[závod]],"::",kategorie[[#This Row],[m/ž]],"::",kategorie[[#This Row],[věk]])</f>
        <v>2012::běh starosty::M::76</v>
      </c>
      <c r="E977" s="34">
        <v>2012</v>
      </c>
      <c r="F977" s="48" t="s">
        <v>293</v>
      </c>
      <c r="G977" s="49" t="s">
        <v>278</v>
      </c>
      <c r="H977" s="49">
        <f>kategorie[[#This Row],[rok]]-kategorie[[#This Row],[věk]]</f>
        <v>1936</v>
      </c>
      <c r="I977" s="49">
        <v>76</v>
      </c>
      <c r="J977" s="46" t="s">
        <v>436</v>
      </c>
      <c r="K977" s="50">
        <v>4.8</v>
      </c>
      <c r="L977" s="241"/>
    </row>
    <row r="978" spans="4:12" hidden="1" x14ac:dyDescent="0.2">
      <c r="D978" s="45" t="str">
        <f>CONCATENATE(kategorie[[#This Row],[rok]],"::",kategorie[[#This Row],[závod]],"::",kategorie[[#This Row],[m/ž]],"::",kategorie[[#This Row],[věk]])</f>
        <v>2012::běh starosty::M::77</v>
      </c>
      <c r="E978" s="34">
        <v>2012</v>
      </c>
      <c r="F978" s="48" t="s">
        <v>293</v>
      </c>
      <c r="G978" s="49" t="s">
        <v>278</v>
      </c>
      <c r="H978" s="49">
        <f>kategorie[[#This Row],[rok]]-kategorie[[#This Row],[věk]]</f>
        <v>1935</v>
      </c>
      <c r="I978" s="49">
        <v>77</v>
      </c>
      <c r="J978" s="46" t="s">
        <v>436</v>
      </c>
      <c r="K978" s="50">
        <v>4.8</v>
      </c>
      <c r="L978" s="241"/>
    </row>
    <row r="979" spans="4:12" hidden="1" x14ac:dyDescent="0.2">
      <c r="D979" s="45" t="str">
        <f>CONCATENATE(kategorie[[#This Row],[rok]],"::",kategorie[[#This Row],[závod]],"::",kategorie[[#This Row],[m/ž]],"::",kategorie[[#This Row],[věk]])</f>
        <v>2012::běh starosty::M::78</v>
      </c>
      <c r="E979" s="34">
        <v>2012</v>
      </c>
      <c r="F979" s="48" t="s">
        <v>293</v>
      </c>
      <c r="G979" s="49" t="s">
        <v>278</v>
      </c>
      <c r="H979" s="49">
        <f>kategorie[[#This Row],[rok]]-kategorie[[#This Row],[věk]]</f>
        <v>1934</v>
      </c>
      <c r="I979" s="49">
        <v>78</v>
      </c>
      <c r="J979" s="46" t="s">
        <v>436</v>
      </c>
      <c r="K979" s="50">
        <v>4.8</v>
      </c>
      <c r="L979" s="241"/>
    </row>
    <row r="980" spans="4:12" hidden="1" x14ac:dyDescent="0.2">
      <c r="D980" s="45" t="str">
        <f>CONCATENATE(kategorie[[#This Row],[rok]],"::",kategorie[[#This Row],[závod]],"::",kategorie[[#This Row],[m/ž]],"::",kategorie[[#This Row],[věk]])</f>
        <v>2012::běh starosty::M::79</v>
      </c>
      <c r="E980" s="34">
        <v>2012</v>
      </c>
      <c r="F980" s="48" t="s">
        <v>293</v>
      </c>
      <c r="G980" s="49" t="s">
        <v>278</v>
      </c>
      <c r="H980" s="49">
        <f>kategorie[[#This Row],[rok]]-kategorie[[#This Row],[věk]]</f>
        <v>1933</v>
      </c>
      <c r="I980" s="49">
        <v>79</v>
      </c>
      <c r="J980" s="46" t="s">
        <v>436</v>
      </c>
      <c r="K980" s="50">
        <v>4.8</v>
      </c>
      <c r="L980" s="241"/>
    </row>
    <row r="981" spans="4:12" hidden="1" x14ac:dyDescent="0.2">
      <c r="D981" s="45" t="str">
        <f>CONCATENATE(kategorie[[#This Row],[rok]],"::",kategorie[[#This Row],[závod]],"::",kategorie[[#This Row],[m/ž]],"::",kategorie[[#This Row],[věk]])</f>
        <v>2012::běh starosty::M::80</v>
      </c>
      <c r="E981" s="34">
        <v>2012</v>
      </c>
      <c r="F981" s="48" t="s">
        <v>293</v>
      </c>
      <c r="G981" s="49" t="s">
        <v>278</v>
      </c>
      <c r="H981" s="49">
        <f>kategorie[[#This Row],[rok]]-kategorie[[#This Row],[věk]]</f>
        <v>1932</v>
      </c>
      <c r="I981" s="49">
        <v>80</v>
      </c>
      <c r="J981" s="46" t="s">
        <v>436</v>
      </c>
      <c r="K981" s="50">
        <v>4.8</v>
      </c>
      <c r="L981" s="241"/>
    </row>
    <row r="982" spans="4:12" hidden="1" x14ac:dyDescent="0.2">
      <c r="D982" s="45" t="str">
        <f>CONCATENATE(kategorie[[#This Row],[rok]],"::",kategorie[[#This Row],[závod]],"::",kategorie[[#This Row],[m/ž]],"::",kategorie[[#This Row],[věk]])</f>
        <v>2012::běh starosty::Z::10</v>
      </c>
      <c r="E982" s="34">
        <v>2012</v>
      </c>
      <c r="F982" s="48" t="s">
        <v>293</v>
      </c>
      <c r="G982" s="49" t="s">
        <v>438</v>
      </c>
      <c r="H982" s="52">
        <f>kategorie[[#This Row],[rok]]-kategorie[[#This Row],[věk]]</f>
        <v>2002</v>
      </c>
      <c r="I982" s="49">
        <v>10</v>
      </c>
      <c r="J982" s="46" t="s">
        <v>436</v>
      </c>
      <c r="K982" s="50">
        <v>4.8</v>
      </c>
      <c r="L982" s="241"/>
    </row>
    <row r="983" spans="4:12" hidden="1" x14ac:dyDescent="0.2">
      <c r="D983" s="45" t="str">
        <f>CONCATENATE(kategorie[[#This Row],[rok]],"::",kategorie[[#This Row],[závod]],"::",kategorie[[#This Row],[m/ž]],"::",kategorie[[#This Row],[věk]])</f>
        <v>2012::běh starosty::Z::11</v>
      </c>
      <c r="E983" s="34">
        <v>2012</v>
      </c>
      <c r="F983" s="48" t="s">
        <v>293</v>
      </c>
      <c r="G983" s="49" t="s">
        <v>438</v>
      </c>
      <c r="H983" s="52">
        <f>kategorie[[#This Row],[rok]]-kategorie[[#This Row],[věk]]</f>
        <v>2001</v>
      </c>
      <c r="I983" s="49">
        <v>11</v>
      </c>
      <c r="J983" s="46" t="s">
        <v>436</v>
      </c>
      <c r="K983" s="50">
        <v>4.8</v>
      </c>
      <c r="L983" s="241"/>
    </row>
    <row r="984" spans="4:12" hidden="1" x14ac:dyDescent="0.2">
      <c r="D984" s="45" t="str">
        <f>CONCATENATE(kategorie[[#This Row],[rok]],"::",kategorie[[#This Row],[závod]],"::",kategorie[[#This Row],[m/ž]],"::",kategorie[[#This Row],[věk]])</f>
        <v>2012::běh starosty::Z::12</v>
      </c>
      <c r="E984" s="34">
        <v>2012</v>
      </c>
      <c r="F984" s="48" t="s">
        <v>293</v>
      </c>
      <c r="G984" s="49" t="s">
        <v>438</v>
      </c>
      <c r="H984" s="52">
        <f>kategorie[[#This Row],[rok]]-kategorie[[#This Row],[věk]]</f>
        <v>2000</v>
      </c>
      <c r="I984" s="49">
        <v>12</v>
      </c>
      <c r="J984" s="46" t="s">
        <v>436</v>
      </c>
      <c r="K984" s="50">
        <v>4.8</v>
      </c>
      <c r="L984" s="241"/>
    </row>
    <row r="985" spans="4:12" hidden="1" x14ac:dyDescent="0.2">
      <c r="D985" s="45" t="str">
        <f>CONCATENATE(kategorie[[#This Row],[rok]],"::",kategorie[[#This Row],[závod]],"::",kategorie[[#This Row],[m/ž]],"::",kategorie[[#This Row],[věk]])</f>
        <v>2012::běh starosty::Z::13</v>
      </c>
      <c r="E985" s="34">
        <v>2012</v>
      </c>
      <c r="F985" s="48" t="s">
        <v>293</v>
      </c>
      <c r="G985" s="49" t="s">
        <v>438</v>
      </c>
      <c r="H985" s="52">
        <f>kategorie[[#This Row],[rok]]-kategorie[[#This Row],[věk]]</f>
        <v>1999</v>
      </c>
      <c r="I985" s="49">
        <v>13</v>
      </c>
      <c r="J985" s="46" t="s">
        <v>436</v>
      </c>
      <c r="K985" s="50">
        <v>4.8</v>
      </c>
      <c r="L985" s="241"/>
    </row>
    <row r="986" spans="4:12" hidden="1" x14ac:dyDescent="0.2">
      <c r="D986" s="45" t="str">
        <f>CONCATENATE(kategorie[[#This Row],[rok]],"::",kategorie[[#This Row],[závod]],"::",kategorie[[#This Row],[m/ž]],"::",kategorie[[#This Row],[věk]])</f>
        <v>2012::běh starosty::Z::14</v>
      </c>
      <c r="E986" s="34">
        <v>2012</v>
      </c>
      <c r="F986" s="48" t="s">
        <v>293</v>
      </c>
      <c r="G986" s="49" t="s">
        <v>438</v>
      </c>
      <c r="H986" s="52">
        <f>kategorie[[#This Row],[rok]]-kategorie[[#This Row],[věk]]</f>
        <v>1998</v>
      </c>
      <c r="I986" s="49">
        <v>14</v>
      </c>
      <c r="J986" s="46" t="s">
        <v>436</v>
      </c>
      <c r="K986" s="50">
        <v>4.8</v>
      </c>
      <c r="L986" s="241"/>
    </row>
    <row r="987" spans="4:12" hidden="1" x14ac:dyDescent="0.2">
      <c r="D987" s="45" t="str">
        <f>CONCATENATE(kategorie[[#This Row],[rok]],"::",kategorie[[#This Row],[závod]],"::",kategorie[[#This Row],[m/ž]],"::",kategorie[[#This Row],[věk]])</f>
        <v>2012::běh starosty::Z::15</v>
      </c>
      <c r="E987" s="34">
        <v>2012</v>
      </c>
      <c r="F987" s="48" t="s">
        <v>293</v>
      </c>
      <c r="G987" s="49" t="s">
        <v>438</v>
      </c>
      <c r="H987" s="52">
        <f>kategorie[[#This Row],[rok]]-kategorie[[#This Row],[věk]]</f>
        <v>1997</v>
      </c>
      <c r="I987" s="49">
        <v>15</v>
      </c>
      <c r="J987" s="46" t="s">
        <v>436</v>
      </c>
      <c r="K987" s="50">
        <v>4.8</v>
      </c>
      <c r="L987" s="241"/>
    </row>
    <row r="988" spans="4:12" hidden="1" x14ac:dyDescent="0.2">
      <c r="D988" s="45" t="str">
        <f>CONCATENATE(kategorie[[#This Row],[rok]],"::",kategorie[[#This Row],[závod]],"::",kategorie[[#This Row],[m/ž]],"::",kategorie[[#This Row],[věk]])</f>
        <v>2012::běh starosty::Z::16</v>
      </c>
      <c r="E988" s="34">
        <v>2012</v>
      </c>
      <c r="F988" s="48" t="s">
        <v>293</v>
      </c>
      <c r="G988" s="49" t="s">
        <v>438</v>
      </c>
      <c r="H988" s="52">
        <f>kategorie[[#This Row],[rok]]-kategorie[[#This Row],[věk]]</f>
        <v>1996</v>
      </c>
      <c r="I988" s="49">
        <v>16</v>
      </c>
      <c r="J988" s="46" t="s">
        <v>436</v>
      </c>
      <c r="K988" s="50">
        <v>4.8</v>
      </c>
      <c r="L988" s="241"/>
    </row>
    <row r="989" spans="4:12" hidden="1" x14ac:dyDescent="0.2">
      <c r="D989" s="45" t="str">
        <f>CONCATENATE(kategorie[[#This Row],[rok]],"::",kategorie[[#This Row],[závod]],"::",kategorie[[#This Row],[m/ž]],"::",kategorie[[#This Row],[věk]])</f>
        <v>2012::běh starosty::Z::17</v>
      </c>
      <c r="E989" s="34">
        <v>2012</v>
      </c>
      <c r="F989" s="48" t="s">
        <v>293</v>
      </c>
      <c r="G989" s="49" t="s">
        <v>438</v>
      </c>
      <c r="H989" s="52">
        <f>kategorie[[#This Row],[rok]]-kategorie[[#This Row],[věk]]</f>
        <v>1995</v>
      </c>
      <c r="I989" s="49">
        <v>17</v>
      </c>
      <c r="J989" s="46" t="s">
        <v>436</v>
      </c>
      <c r="K989" s="50">
        <v>4.8</v>
      </c>
      <c r="L989" s="241"/>
    </row>
    <row r="990" spans="4:12" hidden="1" x14ac:dyDescent="0.2">
      <c r="D990" s="45" t="str">
        <f>CONCATENATE(kategorie[[#This Row],[rok]],"::",kategorie[[#This Row],[závod]],"::",kategorie[[#This Row],[m/ž]],"::",kategorie[[#This Row],[věk]])</f>
        <v>2012::běh starosty::Z::18</v>
      </c>
      <c r="E990" s="34">
        <v>2012</v>
      </c>
      <c r="F990" s="48" t="s">
        <v>293</v>
      </c>
      <c r="G990" s="49" t="s">
        <v>438</v>
      </c>
      <c r="H990" s="52">
        <f>kategorie[[#This Row],[rok]]-kategorie[[#This Row],[věk]]</f>
        <v>1994</v>
      </c>
      <c r="I990" s="49">
        <v>18</v>
      </c>
      <c r="J990" s="46" t="s">
        <v>436</v>
      </c>
      <c r="K990" s="50">
        <v>4.8</v>
      </c>
      <c r="L990" s="241"/>
    </row>
    <row r="991" spans="4:12" hidden="1" x14ac:dyDescent="0.2">
      <c r="D991" s="45" t="str">
        <f>CONCATENATE(kategorie[[#This Row],[rok]],"::",kategorie[[#This Row],[závod]],"::",kategorie[[#This Row],[m/ž]],"::",kategorie[[#This Row],[věk]])</f>
        <v>2012::běh starosty::Z::19</v>
      </c>
      <c r="E991" s="34">
        <v>2012</v>
      </c>
      <c r="F991" s="48" t="s">
        <v>293</v>
      </c>
      <c r="G991" s="49" t="s">
        <v>438</v>
      </c>
      <c r="H991" s="49">
        <f>kategorie[[#This Row],[rok]]-kategorie[[#This Row],[věk]]</f>
        <v>1993</v>
      </c>
      <c r="I991" s="49">
        <v>19</v>
      </c>
      <c r="J991" s="46" t="s">
        <v>436</v>
      </c>
      <c r="K991" s="50">
        <v>4.8</v>
      </c>
      <c r="L991" s="241"/>
    </row>
    <row r="992" spans="4:12" hidden="1" x14ac:dyDescent="0.2">
      <c r="D992" s="45" t="str">
        <f>CONCATENATE(kategorie[[#This Row],[rok]],"::",kategorie[[#This Row],[závod]],"::",kategorie[[#This Row],[m/ž]],"::",kategorie[[#This Row],[věk]])</f>
        <v>2012::běh starosty::Z::20</v>
      </c>
      <c r="E992" s="34">
        <v>2012</v>
      </c>
      <c r="F992" s="48" t="s">
        <v>293</v>
      </c>
      <c r="G992" s="49" t="s">
        <v>438</v>
      </c>
      <c r="H992" s="49">
        <f>kategorie[[#This Row],[rok]]-kategorie[[#This Row],[věk]]</f>
        <v>1992</v>
      </c>
      <c r="I992" s="49">
        <v>20</v>
      </c>
      <c r="J992" s="46" t="s">
        <v>436</v>
      </c>
      <c r="K992" s="50">
        <v>4.8</v>
      </c>
      <c r="L992" s="241"/>
    </row>
    <row r="993" spans="4:12" hidden="1" x14ac:dyDescent="0.2">
      <c r="D993" s="45" t="str">
        <f>CONCATENATE(kategorie[[#This Row],[rok]],"::",kategorie[[#This Row],[závod]],"::",kategorie[[#This Row],[m/ž]],"::",kategorie[[#This Row],[věk]])</f>
        <v>2012::běh starosty::Z::21</v>
      </c>
      <c r="E993" s="34">
        <v>2012</v>
      </c>
      <c r="F993" s="48" t="s">
        <v>293</v>
      </c>
      <c r="G993" s="49" t="s">
        <v>438</v>
      </c>
      <c r="H993" s="49">
        <f>kategorie[[#This Row],[rok]]-kategorie[[#This Row],[věk]]</f>
        <v>1991</v>
      </c>
      <c r="I993" s="49">
        <v>21</v>
      </c>
      <c r="J993" s="46" t="s">
        <v>436</v>
      </c>
      <c r="K993" s="50">
        <v>4.8</v>
      </c>
      <c r="L993" s="241"/>
    </row>
    <row r="994" spans="4:12" hidden="1" x14ac:dyDescent="0.2">
      <c r="D994" s="45" t="str">
        <f>CONCATENATE(kategorie[[#This Row],[rok]],"::",kategorie[[#This Row],[závod]],"::",kategorie[[#This Row],[m/ž]],"::",kategorie[[#This Row],[věk]])</f>
        <v>2012::běh starosty::Z::22</v>
      </c>
      <c r="E994" s="34">
        <v>2012</v>
      </c>
      <c r="F994" s="48" t="s">
        <v>293</v>
      </c>
      <c r="G994" s="49" t="s">
        <v>438</v>
      </c>
      <c r="H994" s="49">
        <f>kategorie[[#This Row],[rok]]-kategorie[[#This Row],[věk]]</f>
        <v>1990</v>
      </c>
      <c r="I994" s="49">
        <v>22</v>
      </c>
      <c r="J994" s="46" t="s">
        <v>436</v>
      </c>
      <c r="K994" s="50">
        <v>4.8</v>
      </c>
      <c r="L994" s="241"/>
    </row>
    <row r="995" spans="4:12" hidden="1" x14ac:dyDescent="0.2">
      <c r="D995" s="45" t="str">
        <f>CONCATENATE(kategorie[[#This Row],[rok]],"::",kategorie[[#This Row],[závod]],"::",kategorie[[#This Row],[m/ž]],"::",kategorie[[#This Row],[věk]])</f>
        <v>2012::běh starosty::Z::23</v>
      </c>
      <c r="E995" s="34">
        <v>2012</v>
      </c>
      <c r="F995" s="48" t="s">
        <v>293</v>
      </c>
      <c r="G995" s="49" t="s">
        <v>438</v>
      </c>
      <c r="H995" s="49">
        <f>kategorie[[#This Row],[rok]]-kategorie[[#This Row],[věk]]</f>
        <v>1989</v>
      </c>
      <c r="I995" s="49">
        <v>23</v>
      </c>
      <c r="J995" s="46" t="s">
        <v>436</v>
      </c>
      <c r="K995" s="50">
        <v>4.8</v>
      </c>
      <c r="L995" s="241"/>
    </row>
    <row r="996" spans="4:12" hidden="1" x14ac:dyDescent="0.2">
      <c r="D996" s="45" t="str">
        <f>CONCATENATE(kategorie[[#This Row],[rok]],"::",kategorie[[#This Row],[závod]],"::",kategorie[[#This Row],[m/ž]],"::",kategorie[[#This Row],[věk]])</f>
        <v>2012::běh starosty::Z::24</v>
      </c>
      <c r="E996" s="34">
        <v>2012</v>
      </c>
      <c r="F996" s="48" t="s">
        <v>293</v>
      </c>
      <c r="G996" s="49" t="s">
        <v>438</v>
      </c>
      <c r="H996" s="49">
        <f>kategorie[[#This Row],[rok]]-kategorie[[#This Row],[věk]]</f>
        <v>1988</v>
      </c>
      <c r="I996" s="49">
        <v>24</v>
      </c>
      <c r="J996" s="46" t="s">
        <v>436</v>
      </c>
      <c r="K996" s="50">
        <v>4.8</v>
      </c>
      <c r="L996" s="241"/>
    </row>
    <row r="997" spans="4:12" hidden="1" x14ac:dyDescent="0.2">
      <c r="D997" s="45" t="str">
        <f>CONCATENATE(kategorie[[#This Row],[rok]],"::",kategorie[[#This Row],[závod]],"::",kategorie[[#This Row],[m/ž]],"::",kategorie[[#This Row],[věk]])</f>
        <v>2012::běh starosty::Z::25</v>
      </c>
      <c r="E997" s="34">
        <v>2012</v>
      </c>
      <c r="F997" s="48" t="s">
        <v>293</v>
      </c>
      <c r="G997" s="49" t="s">
        <v>438</v>
      </c>
      <c r="H997" s="49">
        <f>kategorie[[#This Row],[rok]]-kategorie[[#This Row],[věk]]</f>
        <v>1987</v>
      </c>
      <c r="I997" s="49">
        <v>25</v>
      </c>
      <c r="J997" s="46" t="s">
        <v>436</v>
      </c>
      <c r="K997" s="50">
        <v>4.8</v>
      </c>
      <c r="L997" s="241"/>
    </row>
    <row r="998" spans="4:12" hidden="1" x14ac:dyDescent="0.2">
      <c r="D998" s="45" t="str">
        <f>CONCATENATE(kategorie[[#This Row],[rok]],"::",kategorie[[#This Row],[závod]],"::",kategorie[[#This Row],[m/ž]],"::",kategorie[[#This Row],[věk]])</f>
        <v>2012::běh starosty::Z::26</v>
      </c>
      <c r="E998" s="34">
        <v>2012</v>
      </c>
      <c r="F998" s="48" t="s">
        <v>293</v>
      </c>
      <c r="G998" s="49" t="s">
        <v>438</v>
      </c>
      <c r="H998" s="49">
        <f>kategorie[[#This Row],[rok]]-kategorie[[#This Row],[věk]]</f>
        <v>1986</v>
      </c>
      <c r="I998" s="49">
        <v>26</v>
      </c>
      <c r="J998" s="46" t="s">
        <v>436</v>
      </c>
      <c r="K998" s="50">
        <v>4.8</v>
      </c>
      <c r="L998" s="241"/>
    </row>
    <row r="999" spans="4:12" hidden="1" x14ac:dyDescent="0.2">
      <c r="D999" s="45" t="str">
        <f>CONCATENATE(kategorie[[#This Row],[rok]],"::",kategorie[[#This Row],[závod]],"::",kategorie[[#This Row],[m/ž]],"::",kategorie[[#This Row],[věk]])</f>
        <v>2012::běh starosty::Z::27</v>
      </c>
      <c r="E999" s="34">
        <v>2012</v>
      </c>
      <c r="F999" s="48" t="s">
        <v>293</v>
      </c>
      <c r="G999" s="49" t="s">
        <v>438</v>
      </c>
      <c r="H999" s="49">
        <f>kategorie[[#This Row],[rok]]-kategorie[[#This Row],[věk]]</f>
        <v>1985</v>
      </c>
      <c r="I999" s="49">
        <v>27</v>
      </c>
      <c r="J999" s="46" t="s">
        <v>436</v>
      </c>
      <c r="K999" s="50">
        <v>4.8</v>
      </c>
      <c r="L999" s="241"/>
    </row>
    <row r="1000" spans="4:12" hidden="1" x14ac:dyDescent="0.2">
      <c r="D1000" s="45" t="str">
        <f>CONCATENATE(kategorie[[#This Row],[rok]],"::",kategorie[[#This Row],[závod]],"::",kategorie[[#This Row],[m/ž]],"::",kategorie[[#This Row],[věk]])</f>
        <v>2012::běh starosty::Z::28</v>
      </c>
      <c r="E1000" s="34">
        <v>2012</v>
      </c>
      <c r="F1000" s="48" t="s">
        <v>293</v>
      </c>
      <c r="G1000" s="49" t="s">
        <v>438</v>
      </c>
      <c r="H1000" s="49">
        <f>kategorie[[#This Row],[rok]]-kategorie[[#This Row],[věk]]</f>
        <v>1984</v>
      </c>
      <c r="I1000" s="49">
        <v>28</v>
      </c>
      <c r="J1000" s="46" t="s">
        <v>436</v>
      </c>
      <c r="K1000" s="50">
        <v>4.8</v>
      </c>
      <c r="L1000" s="241"/>
    </row>
    <row r="1001" spans="4:12" hidden="1" x14ac:dyDescent="0.2">
      <c r="D1001" s="45" t="str">
        <f>CONCATENATE(kategorie[[#This Row],[rok]],"::",kategorie[[#This Row],[závod]],"::",kategorie[[#This Row],[m/ž]],"::",kategorie[[#This Row],[věk]])</f>
        <v>2012::běh starosty::Z::29</v>
      </c>
      <c r="E1001" s="34">
        <v>2012</v>
      </c>
      <c r="F1001" s="48" t="s">
        <v>293</v>
      </c>
      <c r="G1001" s="49" t="s">
        <v>438</v>
      </c>
      <c r="H1001" s="49">
        <f>kategorie[[#This Row],[rok]]-kategorie[[#This Row],[věk]]</f>
        <v>1983</v>
      </c>
      <c r="I1001" s="49">
        <v>29</v>
      </c>
      <c r="J1001" s="46" t="s">
        <v>436</v>
      </c>
      <c r="K1001" s="50">
        <v>4.8</v>
      </c>
      <c r="L1001" s="241"/>
    </row>
    <row r="1002" spans="4:12" hidden="1" x14ac:dyDescent="0.2">
      <c r="D1002" s="45" t="str">
        <f>CONCATENATE(kategorie[[#This Row],[rok]],"::",kategorie[[#This Row],[závod]],"::",kategorie[[#This Row],[m/ž]],"::",kategorie[[#This Row],[věk]])</f>
        <v>2012::běh starosty::Z::30</v>
      </c>
      <c r="E1002" s="34">
        <v>2012</v>
      </c>
      <c r="F1002" s="48" t="s">
        <v>293</v>
      </c>
      <c r="G1002" s="49" t="s">
        <v>438</v>
      </c>
      <c r="H1002" s="49">
        <f>kategorie[[#This Row],[rok]]-kategorie[[#This Row],[věk]]</f>
        <v>1982</v>
      </c>
      <c r="I1002" s="49">
        <v>30</v>
      </c>
      <c r="J1002" s="46" t="s">
        <v>436</v>
      </c>
      <c r="K1002" s="50">
        <v>4.8</v>
      </c>
      <c r="L1002" s="241"/>
    </row>
    <row r="1003" spans="4:12" hidden="1" x14ac:dyDescent="0.2">
      <c r="D1003" s="45" t="str">
        <f>CONCATENATE(kategorie[[#This Row],[rok]],"::",kategorie[[#This Row],[závod]],"::",kategorie[[#This Row],[m/ž]],"::",kategorie[[#This Row],[věk]])</f>
        <v>2012::běh starosty::Z::31</v>
      </c>
      <c r="E1003" s="34">
        <v>2012</v>
      </c>
      <c r="F1003" s="48" t="s">
        <v>293</v>
      </c>
      <c r="G1003" s="49" t="s">
        <v>438</v>
      </c>
      <c r="H1003" s="49">
        <f>kategorie[[#This Row],[rok]]-kategorie[[#This Row],[věk]]</f>
        <v>1981</v>
      </c>
      <c r="I1003" s="49">
        <v>31</v>
      </c>
      <c r="J1003" s="46" t="s">
        <v>436</v>
      </c>
      <c r="K1003" s="50">
        <v>4.8</v>
      </c>
      <c r="L1003" s="241"/>
    </row>
    <row r="1004" spans="4:12" hidden="1" x14ac:dyDescent="0.2">
      <c r="D1004" s="45" t="str">
        <f>CONCATENATE(kategorie[[#This Row],[rok]],"::",kategorie[[#This Row],[závod]],"::",kategorie[[#This Row],[m/ž]],"::",kategorie[[#This Row],[věk]])</f>
        <v>2012::běh starosty::Z::32</v>
      </c>
      <c r="E1004" s="34">
        <v>2012</v>
      </c>
      <c r="F1004" s="48" t="s">
        <v>293</v>
      </c>
      <c r="G1004" s="49" t="s">
        <v>438</v>
      </c>
      <c r="H1004" s="49">
        <f>kategorie[[#This Row],[rok]]-kategorie[[#This Row],[věk]]</f>
        <v>1980</v>
      </c>
      <c r="I1004" s="49">
        <v>32</v>
      </c>
      <c r="J1004" s="46" t="s">
        <v>436</v>
      </c>
      <c r="K1004" s="50">
        <v>4.8</v>
      </c>
      <c r="L1004" s="241"/>
    </row>
    <row r="1005" spans="4:12" hidden="1" x14ac:dyDescent="0.2">
      <c r="D1005" s="45" t="str">
        <f>CONCATENATE(kategorie[[#This Row],[rok]],"::",kategorie[[#This Row],[závod]],"::",kategorie[[#This Row],[m/ž]],"::",kategorie[[#This Row],[věk]])</f>
        <v>2012::běh starosty::Z::33</v>
      </c>
      <c r="E1005" s="34">
        <v>2012</v>
      </c>
      <c r="F1005" s="48" t="s">
        <v>293</v>
      </c>
      <c r="G1005" s="49" t="s">
        <v>438</v>
      </c>
      <c r="H1005" s="49">
        <f>kategorie[[#This Row],[rok]]-kategorie[[#This Row],[věk]]</f>
        <v>1979</v>
      </c>
      <c r="I1005" s="49">
        <v>33</v>
      </c>
      <c r="J1005" s="46" t="s">
        <v>436</v>
      </c>
      <c r="K1005" s="50">
        <v>4.8</v>
      </c>
      <c r="L1005" s="241"/>
    </row>
    <row r="1006" spans="4:12" hidden="1" x14ac:dyDescent="0.2">
      <c r="D1006" s="45" t="str">
        <f>CONCATENATE(kategorie[[#This Row],[rok]],"::",kategorie[[#This Row],[závod]],"::",kategorie[[#This Row],[m/ž]],"::",kategorie[[#This Row],[věk]])</f>
        <v>2012::běh starosty::Z::34</v>
      </c>
      <c r="E1006" s="34">
        <v>2012</v>
      </c>
      <c r="F1006" s="48" t="s">
        <v>293</v>
      </c>
      <c r="G1006" s="49" t="s">
        <v>438</v>
      </c>
      <c r="H1006" s="49">
        <f>kategorie[[#This Row],[rok]]-kategorie[[#This Row],[věk]]</f>
        <v>1978</v>
      </c>
      <c r="I1006" s="49">
        <v>34</v>
      </c>
      <c r="J1006" s="46" t="s">
        <v>436</v>
      </c>
      <c r="K1006" s="50">
        <v>4.8</v>
      </c>
      <c r="L1006" s="241"/>
    </row>
    <row r="1007" spans="4:12" hidden="1" x14ac:dyDescent="0.2">
      <c r="D1007" s="45" t="str">
        <f>CONCATENATE(kategorie[[#This Row],[rok]],"::",kategorie[[#This Row],[závod]],"::",kategorie[[#This Row],[m/ž]],"::",kategorie[[#This Row],[věk]])</f>
        <v>2012::běh starosty::Z::35</v>
      </c>
      <c r="E1007" s="34">
        <v>2012</v>
      </c>
      <c r="F1007" s="48" t="s">
        <v>293</v>
      </c>
      <c r="G1007" s="49" t="s">
        <v>438</v>
      </c>
      <c r="H1007" s="49">
        <f>kategorie[[#This Row],[rok]]-kategorie[[#This Row],[věk]]</f>
        <v>1977</v>
      </c>
      <c r="I1007" s="49">
        <v>35</v>
      </c>
      <c r="J1007" s="46" t="s">
        <v>436</v>
      </c>
      <c r="K1007" s="50">
        <v>4.8</v>
      </c>
      <c r="L1007" s="241"/>
    </row>
    <row r="1008" spans="4:12" hidden="1" x14ac:dyDescent="0.2">
      <c r="D1008" s="45" t="str">
        <f>CONCATENATE(kategorie[[#This Row],[rok]],"::",kategorie[[#This Row],[závod]],"::",kategorie[[#This Row],[m/ž]],"::",kategorie[[#This Row],[věk]])</f>
        <v>2012::běh starosty::Z::36</v>
      </c>
      <c r="E1008" s="34">
        <v>2012</v>
      </c>
      <c r="F1008" s="48" t="s">
        <v>293</v>
      </c>
      <c r="G1008" s="49" t="s">
        <v>438</v>
      </c>
      <c r="H1008" s="49">
        <f>kategorie[[#This Row],[rok]]-kategorie[[#This Row],[věk]]</f>
        <v>1976</v>
      </c>
      <c r="I1008" s="49">
        <v>36</v>
      </c>
      <c r="J1008" s="46" t="s">
        <v>436</v>
      </c>
      <c r="K1008" s="50">
        <v>4.8</v>
      </c>
      <c r="L1008" s="241"/>
    </row>
    <row r="1009" spans="4:12" hidden="1" x14ac:dyDescent="0.2">
      <c r="D1009" s="45" t="str">
        <f>CONCATENATE(kategorie[[#This Row],[rok]],"::",kategorie[[#This Row],[závod]],"::",kategorie[[#This Row],[m/ž]],"::",kategorie[[#This Row],[věk]])</f>
        <v>2012::běh starosty::Z::37</v>
      </c>
      <c r="E1009" s="34">
        <v>2012</v>
      </c>
      <c r="F1009" s="48" t="s">
        <v>293</v>
      </c>
      <c r="G1009" s="49" t="s">
        <v>438</v>
      </c>
      <c r="H1009" s="49">
        <f>kategorie[[#This Row],[rok]]-kategorie[[#This Row],[věk]]</f>
        <v>1975</v>
      </c>
      <c r="I1009" s="49">
        <v>37</v>
      </c>
      <c r="J1009" s="46" t="s">
        <v>436</v>
      </c>
      <c r="K1009" s="50">
        <v>4.8</v>
      </c>
      <c r="L1009" s="241"/>
    </row>
    <row r="1010" spans="4:12" hidden="1" x14ac:dyDescent="0.2">
      <c r="D1010" s="45" t="str">
        <f>CONCATENATE(kategorie[[#This Row],[rok]],"::",kategorie[[#This Row],[závod]],"::",kategorie[[#This Row],[m/ž]],"::",kategorie[[#This Row],[věk]])</f>
        <v>2012::běh starosty::Z::38</v>
      </c>
      <c r="E1010" s="34">
        <v>2012</v>
      </c>
      <c r="F1010" s="48" t="s">
        <v>293</v>
      </c>
      <c r="G1010" s="49" t="s">
        <v>438</v>
      </c>
      <c r="H1010" s="49">
        <f>kategorie[[#This Row],[rok]]-kategorie[[#This Row],[věk]]</f>
        <v>1974</v>
      </c>
      <c r="I1010" s="49">
        <v>38</v>
      </c>
      <c r="J1010" s="46" t="s">
        <v>436</v>
      </c>
      <c r="K1010" s="50">
        <v>4.8</v>
      </c>
      <c r="L1010" s="241"/>
    </row>
    <row r="1011" spans="4:12" hidden="1" x14ac:dyDescent="0.2">
      <c r="D1011" s="45" t="str">
        <f>CONCATENATE(kategorie[[#This Row],[rok]],"::",kategorie[[#This Row],[závod]],"::",kategorie[[#This Row],[m/ž]],"::",kategorie[[#This Row],[věk]])</f>
        <v>2012::běh starosty::Z::39</v>
      </c>
      <c r="E1011" s="34">
        <v>2012</v>
      </c>
      <c r="F1011" s="48" t="s">
        <v>293</v>
      </c>
      <c r="G1011" s="49" t="s">
        <v>438</v>
      </c>
      <c r="H1011" s="49">
        <f>kategorie[[#This Row],[rok]]-kategorie[[#This Row],[věk]]</f>
        <v>1973</v>
      </c>
      <c r="I1011" s="49">
        <v>39</v>
      </c>
      <c r="J1011" s="46" t="s">
        <v>436</v>
      </c>
      <c r="K1011" s="50">
        <v>4.8</v>
      </c>
      <c r="L1011" s="241"/>
    </row>
    <row r="1012" spans="4:12" hidden="1" x14ac:dyDescent="0.2">
      <c r="D1012" s="45" t="str">
        <f>CONCATENATE(kategorie[[#This Row],[rok]],"::",kategorie[[#This Row],[závod]],"::",kategorie[[#This Row],[m/ž]],"::",kategorie[[#This Row],[věk]])</f>
        <v>2012::běh starosty::Z::40</v>
      </c>
      <c r="E1012" s="34">
        <v>2012</v>
      </c>
      <c r="F1012" s="48" t="s">
        <v>293</v>
      </c>
      <c r="G1012" s="49" t="s">
        <v>438</v>
      </c>
      <c r="H1012" s="49">
        <f>kategorie[[#This Row],[rok]]-kategorie[[#This Row],[věk]]</f>
        <v>1972</v>
      </c>
      <c r="I1012" s="49">
        <v>40</v>
      </c>
      <c r="J1012" s="46" t="s">
        <v>436</v>
      </c>
      <c r="K1012" s="50">
        <v>4.8</v>
      </c>
      <c r="L1012" s="241"/>
    </row>
    <row r="1013" spans="4:12" hidden="1" x14ac:dyDescent="0.2">
      <c r="D1013" s="45" t="str">
        <f>CONCATENATE(kategorie[[#This Row],[rok]],"::",kategorie[[#This Row],[závod]],"::",kategorie[[#This Row],[m/ž]],"::",kategorie[[#This Row],[věk]])</f>
        <v>2012::běh starosty::Z::41</v>
      </c>
      <c r="E1013" s="34">
        <v>2012</v>
      </c>
      <c r="F1013" s="48" t="s">
        <v>293</v>
      </c>
      <c r="G1013" s="49" t="s">
        <v>438</v>
      </c>
      <c r="H1013" s="49">
        <f>kategorie[[#This Row],[rok]]-kategorie[[#This Row],[věk]]</f>
        <v>1971</v>
      </c>
      <c r="I1013" s="49">
        <v>41</v>
      </c>
      <c r="J1013" s="46" t="s">
        <v>436</v>
      </c>
      <c r="K1013" s="50">
        <v>4.8</v>
      </c>
      <c r="L1013" s="241"/>
    </row>
    <row r="1014" spans="4:12" hidden="1" x14ac:dyDescent="0.2">
      <c r="D1014" s="45" t="str">
        <f>CONCATENATE(kategorie[[#This Row],[rok]],"::",kategorie[[#This Row],[závod]],"::",kategorie[[#This Row],[m/ž]],"::",kategorie[[#This Row],[věk]])</f>
        <v>2012::běh starosty::Z::42</v>
      </c>
      <c r="E1014" s="34">
        <v>2012</v>
      </c>
      <c r="F1014" s="48" t="s">
        <v>293</v>
      </c>
      <c r="G1014" s="49" t="s">
        <v>438</v>
      </c>
      <c r="H1014" s="49">
        <f>kategorie[[#This Row],[rok]]-kategorie[[#This Row],[věk]]</f>
        <v>1970</v>
      </c>
      <c r="I1014" s="49">
        <v>42</v>
      </c>
      <c r="J1014" s="46" t="s">
        <v>436</v>
      </c>
      <c r="K1014" s="50">
        <v>4.8</v>
      </c>
      <c r="L1014" s="241"/>
    </row>
    <row r="1015" spans="4:12" hidden="1" x14ac:dyDescent="0.2">
      <c r="D1015" s="45" t="str">
        <f>CONCATENATE(kategorie[[#This Row],[rok]],"::",kategorie[[#This Row],[závod]],"::",kategorie[[#This Row],[m/ž]],"::",kategorie[[#This Row],[věk]])</f>
        <v>2012::běh starosty::Z::43</v>
      </c>
      <c r="E1015" s="34">
        <v>2012</v>
      </c>
      <c r="F1015" s="48" t="s">
        <v>293</v>
      </c>
      <c r="G1015" s="49" t="s">
        <v>438</v>
      </c>
      <c r="H1015" s="49">
        <f>kategorie[[#This Row],[rok]]-kategorie[[#This Row],[věk]]</f>
        <v>1969</v>
      </c>
      <c r="I1015" s="49">
        <v>43</v>
      </c>
      <c r="J1015" s="46" t="s">
        <v>436</v>
      </c>
      <c r="K1015" s="50">
        <v>4.8</v>
      </c>
      <c r="L1015" s="241"/>
    </row>
    <row r="1016" spans="4:12" hidden="1" x14ac:dyDescent="0.2">
      <c r="D1016" s="45" t="str">
        <f>CONCATENATE(kategorie[[#This Row],[rok]],"::",kategorie[[#This Row],[závod]],"::",kategorie[[#This Row],[m/ž]],"::",kategorie[[#This Row],[věk]])</f>
        <v>2012::běh starosty::Z::44</v>
      </c>
      <c r="E1016" s="34">
        <v>2012</v>
      </c>
      <c r="F1016" s="48" t="s">
        <v>293</v>
      </c>
      <c r="G1016" s="49" t="s">
        <v>438</v>
      </c>
      <c r="H1016" s="49">
        <f>kategorie[[#This Row],[rok]]-kategorie[[#This Row],[věk]]</f>
        <v>1968</v>
      </c>
      <c r="I1016" s="49">
        <v>44</v>
      </c>
      <c r="J1016" s="46" t="s">
        <v>436</v>
      </c>
      <c r="K1016" s="50">
        <v>4.8</v>
      </c>
      <c r="L1016" s="241"/>
    </row>
    <row r="1017" spans="4:12" hidden="1" x14ac:dyDescent="0.2">
      <c r="D1017" s="45" t="str">
        <f>CONCATENATE(kategorie[[#This Row],[rok]],"::",kategorie[[#This Row],[závod]],"::",kategorie[[#This Row],[m/ž]],"::",kategorie[[#This Row],[věk]])</f>
        <v>2012::běh starosty::Z::45</v>
      </c>
      <c r="E1017" s="34">
        <v>2012</v>
      </c>
      <c r="F1017" s="48" t="s">
        <v>293</v>
      </c>
      <c r="G1017" s="49" t="s">
        <v>438</v>
      </c>
      <c r="H1017" s="49">
        <f>kategorie[[#This Row],[rok]]-kategorie[[#This Row],[věk]]</f>
        <v>1967</v>
      </c>
      <c r="I1017" s="49">
        <v>45</v>
      </c>
      <c r="J1017" s="46" t="s">
        <v>436</v>
      </c>
      <c r="K1017" s="50">
        <v>4.8</v>
      </c>
      <c r="L1017" s="241"/>
    </row>
    <row r="1018" spans="4:12" ht="11.25" hidden="1" customHeight="1" x14ac:dyDescent="0.2">
      <c r="D1018" s="45" t="str">
        <f>CONCATENATE(kategorie[[#This Row],[rok]],"::",kategorie[[#This Row],[závod]],"::",kategorie[[#This Row],[m/ž]],"::",kategorie[[#This Row],[věk]])</f>
        <v>2012::běh starosty::Z::46</v>
      </c>
      <c r="E1018" s="34">
        <v>2012</v>
      </c>
      <c r="F1018" s="48" t="s">
        <v>293</v>
      </c>
      <c r="G1018" s="49" t="s">
        <v>438</v>
      </c>
      <c r="H1018" s="49">
        <f>kategorie[[#This Row],[rok]]-kategorie[[#This Row],[věk]]</f>
        <v>1966</v>
      </c>
      <c r="I1018" s="49">
        <v>46</v>
      </c>
      <c r="J1018" s="46" t="s">
        <v>436</v>
      </c>
      <c r="K1018" s="50">
        <v>4.8</v>
      </c>
      <c r="L1018" s="241"/>
    </row>
    <row r="1019" spans="4:12" ht="11.25" hidden="1" customHeight="1" x14ac:dyDescent="0.2">
      <c r="D1019" s="45" t="str">
        <f>CONCATENATE(kategorie[[#This Row],[rok]],"::",kategorie[[#This Row],[závod]],"::",kategorie[[#This Row],[m/ž]],"::",kategorie[[#This Row],[věk]])</f>
        <v>2012::běh starosty::Z::47</v>
      </c>
      <c r="E1019" s="34">
        <v>2012</v>
      </c>
      <c r="F1019" s="48" t="s">
        <v>293</v>
      </c>
      <c r="G1019" s="49" t="s">
        <v>438</v>
      </c>
      <c r="H1019" s="49">
        <f>kategorie[[#This Row],[rok]]-kategorie[[#This Row],[věk]]</f>
        <v>1965</v>
      </c>
      <c r="I1019" s="49">
        <v>47</v>
      </c>
      <c r="J1019" s="46" t="s">
        <v>436</v>
      </c>
      <c r="K1019" s="50">
        <v>4.8</v>
      </c>
      <c r="L1019" s="241"/>
    </row>
    <row r="1020" spans="4:12" ht="11.25" hidden="1" customHeight="1" x14ac:dyDescent="0.2">
      <c r="D1020" s="45" t="str">
        <f>CONCATENATE(kategorie[[#This Row],[rok]],"::",kategorie[[#This Row],[závod]],"::",kategorie[[#This Row],[m/ž]],"::",kategorie[[#This Row],[věk]])</f>
        <v>2012::běh starosty::Z::48</v>
      </c>
      <c r="E1020" s="34">
        <v>2012</v>
      </c>
      <c r="F1020" s="48" t="s">
        <v>293</v>
      </c>
      <c r="G1020" s="49" t="s">
        <v>438</v>
      </c>
      <c r="H1020" s="49">
        <f>kategorie[[#This Row],[rok]]-kategorie[[#This Row],[věk]]</f>
        <v>1964</v>
      </c>
      <c r="I1020" s="49">
        <v>48</v>
      </c>
      <c r="J1020" s="46" t="s">
        <v>436</v>
      </c>
      <c r="K1020" s="50">
        <v>4.8</v>
      </c>
      <c r="L1020" s="241"/>
    </row>
    <row r="1021" spans="4:12" ht="11.25" hidden="1" customHeight="1" x14ac:dyDescent="0.2">
      <c r="D1021" s="45" t="str">
        <f>CONCATENATE(kategorie[[#This Row],[rok]],"::",kategorie[[#This Row],[závod]],"::",kategorie[[#This Row],[m/ž]],"::",kategorie[[#This Row],[věk]])</f>
        <v>2012::běh starosty::Z::49</v>
      </c>
      <c r="E1021" s="34">
        <v>2012</v>
      </c>
      <c r="F1021" s="48" t="s">
        <v>293</v>
      </c>
      <c r="G1021" s="49" t="s">
        <v>438</v>
      </c>
      <c r="H1021" s="49">
        <f>kategorie[[#This Row],[rok]]-kategorie[[#This Row],[věk]]</f>
        <v>1963</v>
      </c>
      <c r="I1021" s="49">
        <v>49</v>
      </c>
      <c r="J1021" s="46" t="s">
        <v>436</v>
      </c>
      <c r="K1021" s="50">
        <v>4.8</v>
      </c>
      <c r="L1021" s="241"/>
    </row>
    <row r="1022" spans="4:12" ht="11.25" hidden="1" customHeight="1" x14ac:dyDescent="0.2">
      <c r="D1022" s="45" t="str">
        <f>CONCATENATE(kategorie[[#This Row],[rok]],"::",kategorie[[#This Row],[závod]],"::",kategorie[[#This Row],[m/ž]],"::",kategorie[[#This Row],[věk]])</f>
        <v>2012::běh starosty::Z::50</v>
      </c>
      <c r="E1022" s="34">
        <v>2012</v>
      </c>
      <c r="F1022" s="48" t="s">
        <v>293</v>
      </c>
      <c r="G1022" s="49" t="s">
        <v>438</v>
      </c>
      <c r="H1022" s="49">
        <f>kategorie[[#This Row],[rok]]-kategorie[[#This Row],[věk]]</f>
        <v>1962</v>
      </c>
      <c r="I1022" s="49">
        <v>50</v>
      </c>
      <c r="J1022" s="46" t="s">
        <v>436</v>
      </c>
      <c r="K1022" s="50">
        <v>4.8</v>
      </c>
      <c r="L1022" s="241"/>
    </row>
    <row r="1023" spans="4:12" ht="11.25" hidden="1" customHeight="1" x14ac:dyDescent="0.2">
      <c r="D1023" s="45" t="str">
        <f>CONCATENATE(kategorie[[#This Row],[rok]],"::",kategorie[[#This Row],[závod]],"::",kategorie[[#This Row],[m/ž]],"::",kategorie[[#This Row],[věk]])</f>
        <v>2012::běh starosty::Z::51</v>
      </c>
      <c r="E1023" s="34">
        <v>2012</v>
      </c>
      <c r="F1023" s="48" t="s">
        <v>293</v>
      </c>
      <c r="G1023" s="49" t="s">
        <v>438</v>
      </c>
      <c r="H1023" s="49">
        <f>kategorie[[#This Row],[rok]]-kategorie[[#This Row],[věk]]</f>
        <v>1961</v>
      </c>
      <c r="I1023" s="49">
        <v>51</v>
      </c>
      <c r="J1023" s="46" t="s">
        <v>436</v>
      </c>
      <c r="K1023" s="50">
        <v>4.8</v>
      </c>
      <c r="L1023" s="241"/>
    </row>
    <row r="1024" spans="4:12" ht="11.25" hidden="1" customHeight="1" x14ac:dyDescent="0.2">
      <c r="D1024" s="45" t="str">
        <f>CONCATENATE(kategorie[[#This Row],[rok]],"::",kategorie[[#This Row],[závod]],"::",kategorie[[#This Row],[m/ž]],"::",kategorie[[#This Row],[věk]])</f>
        <v>2012::běh starosty::Z::52</v>
      </c>
      <c r="E1024" s="34">
        <v>2012</v>
      </c>
      <c r="F1024" s="48" t="s">
        <v>293</v>
      </c>
      <c r="G1024" s="49" t="s">
        <v>438</v>
      </c>
      <c r="H1024" s="49">
        <f>kategorie[[#This Row],[rok]]-kategorie[[#This Row],[věk]]</f>
        <v>1960</v>
      </c>
      <c r="I1024" s="49">
        <v>52</v>
      </c>
      <c r="J1024" s="46" t="s">
        <v>436</v>
      </c>
      <c r="K1024" s="50">
        <v>4.8</v>
      </c>
      <c r="L1024" s="241"/>
    </row>
    <row r="1025" spans="4:12" ht="11.25" hidden="1" customHeight="1" x14ac:dyDescent="0.2">
      <c r="D1025" s="45" t="str">
        <f>CONCATENATE(kategorie[[#This Row],[rok]],"::",kategorie[[#This Row],[závod]],"::",kategorie[[#This Row],[m/ž]],"::",kategorie[[#This Row],[věk]])</f>
        <v>2012::běh starosty::Z::53</v>
      </c>
      <c r="E1025" s="34">
        <v>2012</v>
      </c>
      <c r="F1025" s="48" t="s">
        <v>293</v>
      </c>
      <c r="G1025" s="49" t="s">
        <v>438</v>
      </c>
      <c r="H1025" s="49">
        <f>kategorie[[#This Row],[rok]]-kategorie[[#This Row],[věk]]</f>
        <v>1959</v>
      </c>
      <c r="I1025" s="49">
        <v>53</v>
      </c>
      <c r="J1025" s="46" t="s">
        <v>436</v>
      </c>
      <c r="K1025" s="50">
        <v>4.8</v>
      </c>
      <c r="L1025" s="241"/>
    </row>
    <row r="1026" spans="4:12" ht="11.25" hidden="1" customHeight="1" x14ac:dyDescent="0.2">
      <c r="D1026" s="45" t="str">
        <f>CONCATENATE(kategorie[[#This Row],[rok]],"::",kategorie[[#This Row],[závod]],"::",kategorie[[#This Row],[m/ž]],"::",kategorie[[#This Row],[věk]])</f>
        <v>2012::běh starosty::Z::54</v>
      </c>
      <c r="E1026" s="34">
        <v>2012</v>
      </c>
      <c r="F1026" s="48" t="s">
        <v>293</v>
      </c>
      <c r="G1026" s="49" t="s">
        <v>438</v>
      </c>
      <c r="H1026" s="49">
        <f>kategorie[[#This Row],[rok]]-kategorie[[#This Row],[věk]]</f>
        <v>1958</v>
      </c>
      <c r="I1026" s="49">
        <v>54</v>
      </c>
      <c r="J1026" s="46" t="s">
        <v>436</v>
      </c>
      <c r="K1026" s="50">
        <v>4.8</v>
      </c>
      <c r="L1026" s="241"/>
    </row>
    <row r="1027" spans="4:12" ht="11.25" hidden="1" customHeight="1" x14ac:dyDescent="0.2">
      <c r="D1027" s="45" t="str">
        <f>CONCATENATE(kategorie[[#This Row],[rok]],"::",kategorie[[#This Row],[závod]],"::",kategorie[[#This Row],[m/ž]],"::",kategorie[[#This Row],[věk]])</f>
        <v>2012::běh starosty::Z::55</v>
      </c>
      <c r="E1027" s="34">
        <v>2012</v>
      </c>
      <c r="F1027" s="48" t="s">
        <v>293</v>
      </c>
      <c r="G1027" s="49" t="s">
        <v>438</v>
      </c>
      <c r="H1027" s="49">
        <f>kategorie[[#This Row],[rok]]-kategorie[[#This Row],[věk]]</f>
        <v>1957</v>
      </c>
      <c r="I1027" s="49">
        <v>55</v>
      </c>
      <c r="J1027" s="46" t="s">
        <v>436</v>
      </c>
      <c r="K1027" s="50">
        <v>4.8</v>
      </c>
      <c r="L1027" s="241"/>
    </row>
    <row r="1028" spans="4:12" ht="11.25" hidden="1" customHeight="1" x14ac:dyDescent="0.2">
      <c r="D1028" s="45" t="str">
        <f>CONCATENATE(kategorie[[#This Row],[rok]],"::",kategorie[[#This Row],[závod]],"::",kategorie[[#This Row],[m/ž]],"::",kategorie[[#This Row],[věk]])</f>
        <v>2012::pivaři::M::19</v>
      </c>
      <c r="E1028" s="34">
        <v>2012</v>
      </c>
      <c r="F1028" s="37" t="s">
        <v>410</v>
      </c>
      <c r="G1028" s="34" t="s">
        <v>278</v>
      </c>
      <c r="H1028" s="34">
        <f>kategorie[[#This Row],[rok]]-kategorie[[#This Row],[věk]]</f>
        <v>1993</v>
      </c>
      <c r="I1028" s="34">
        <v>19</v>
      </c>
      <c r="J1028" s="46" t="s">
        <v>436</v>
      </c>
      <c r="K1028" s="50">
        <v>0.16</v>
      </c>
      <c r="L1028" s="241"/>
    </row>
    <row r="1029" spans="4:12" ht="11.25" hidden="1" customHeight="1" x14ac:dyDescent="0.2">
      <c r="D1029" s="45" t="str">
        <f>CONCATENATE(kategorie[[#This Row],[rok]],"::",kategorie[[#This Row],[závod]],"::",kategorie[[#This Row],[m/ž]],"::",kategorie[[#This Row],[věk]])</f>
        <v>2012::pivaři::M::20</v>
      </c>
      <c r="E1029" s="34">
        <v>2012</v>
      </c>
      <c r="F1029" s="37" t="s">
        <v>410</v>
      </c>
      <c r="G1029" s="34" t="s">
        <v>278</v>
      </c>
      <c r="H1029" s="34">
        <f>kategorie[[#This Row],[rok]]-kategorie[[#This Row],[věk]]</f>
        <v>1992</v>
      </c>
      <c r="I1029" s="34">
        <v>20</v>
      </c>
      <c r="J1029" s="46" t="s">
        <v>436</v>
      </c>
      <c r="K1029" s="50">
        <v>0.16</v>
      </c>
      <c r="L1029" s="241"/>
    </row>
    <row r="1030" spans="4:12" ht="11.25" hidden="1" customHeight="1" x14ac:dyDescent="0.2">
      <c r="D1030" s="45" t="str">
        <f>CONCATENATE(kategorie[[#This Row],[rok]],"::",kategorie[[#This Row],[závod]],"::",kategorie[[#This Row],[m/ž]],"::",kategorie[[#This Row],[věk]])</f>
        <v>2012::pivaři::M::21</v>
      </c>
      <c r="E1030" s="34">
        <v>2012</v>
      </c>
      <c r="F1030" s="37" t="s">
        <v>410</v>
      </c>
      <c r="G1030" s="34" t="s">
        <v>278</v>
      </c>
      <c r="H1030" s="34">
        <f>kategorie[[#This Row],[rok]]-kategorie[[#This Row],[věk]]</f>
        <v>1991</v>
      </c>
      <c r="I1030" s="34">
        <v>21</v>
      </c>
      <c r="J1030" s="46" t="s">
        <v>436</v>
      </c>
      <c r="K1030" s="50">
        <v>0.16</v>
      </c>
      <c r="L1030" s="241"/>
    </row>
    <row r="1031" spans="4:12" ht="11.25" hidden="1" customHeight="1" x14ac:dyDescent="0.2">
      <c r="D1031" s="45" t="str">
        <f>CONCATENATE(kategorie[[#This Row],[rok]],"::",kategorie[[#This Row],[závod]],"::",kategorie[[#This Row],[m/ž]],"::",kategorie[[#This Row],[věk]])</f>
        <v>2012::pivaři::M::22</v>
      </c>
      <c r="E1031" s="34">
        <v>2012</v>
      </c>
      <c r="F1031" s="37" t="s">
        <v>410</v>
      </c>
      <c r="G1031" s="34" t="s">
        <v>278</v>
      </c>
      <c r="H1031" s="34">
        <f>kategorie[[#This Row],[rok]]-kategorie[[#This Row],[věk]]</f>
        <v>1990</v>
      </c>
      <c r="I1031" s="34">
        <v>22</v>
      </c>
      <c r="J1031" s="46" t="s">
        <v>436</v>
      </c>
      <c r="K1031" s="50">
        <v>0.16</v>
      </c>
      <c r="L1031" s="241"/>
    </row>
    <row r="1032" spans="4:12" ht="11.25" hidden="1" customHeight="1" x14ac:dyDescent="0.2">
      <c r="D1032" s="45" t="str">
        <f>CONCATENATE(kategorie[[#This Row],[rok]],"::",kategorie[[#This Row],[závod]],"::",kategorie[[#This Row],[m/ž]],"::",kategorie[[#This Row],[věk]])</f>
        <v>2012::pivaři::M::23</v>
      </c>
      <c r="E1032" s="34">
        <v>2012</v>
      </c>
      <c r="F1032" s="37" t="s">
        <v>410</v>
      </c>
      <c r="G1032" s="34" t="s">
        <v>278</v>
      </c>
      <c r="H1032" s="34">
        <f>kategorie[[#This Row],[rok]]-kategorie[[#This Row],[věk]]</f>
        <v>1989</v>
      </c>
      <c r="I1032" s="34">
        <v>23</v>
      </c>
      <c r="J1032" s="46" t="s">
        <v>436</v>
      </c>
      <c r="K1032" s="50">
        <v>0.16</v>
      </c>
      <c r="L1032" s="241"/>
    </row>
    <row r="1033" spans="4:12" ht="11.25" hidden="1" customHeight="1" x14ac:dyDescent="0.2">
      <c r="D1033" s="45" t="str">
        <f>CONCATENATE(kategorie[[#This Row],[rok]],"::",kategorie[[#This Row],[závod]],"::",kategorie[[#This Row],[m/ž]],"::",kategorie[[#This Row],[věk]])</f>
        <v>2012::pivaři::M::24</v>
      </c>
      <c r="E1033" s="34">
        <v>2012</v>
      </c>
      <c r="F1033" s="37" t="s">
        <v>410</v>
      </c>
      <c r="G1033" s="34" t="s">
        <v>278</v>
      </c>
      <c r="H1033" s="34">
        <f>kategorie[[#This Row],[rok]]-kategorie[[#This Row],[věk]]</f>
        <v>1988</v>
      </c>
      <c r="I1033" s="34">
        <v>24</v>
      </c>
      <c r="J1033" s="46" t="s">
        <v>436</v>
      </c>
      <c r="K1033" s="50">
        <v>0.16</v>
      </c>
      <c r="L1033" s="241"/>
    </row>
    <row r="1034" spans="4:12" ht="11.25" hidden="1" customHeight="1" x14ac:dyDescent="0.2">
      <c r="D1034" s="45" t="str">
        <f>CONCATENATE(kategorie[[#This Row],[rok]],"::",kategorie[[#This Row],[závod]],"::",kategorie[[#This Row],[m/ž]],"::",kategorie[[#This Row],[věk]])</f>
        <v>2012::pivaři::M::25</v>
      </c>
      <c r="E1034" s="34">
        <v>2012</v>
      </c>
      <c r="F1034" s="37" t="s">
        <v>410</v>
      </c>
      <c r="G1034" s="34" t="s">
        <v>278</v>
      </c>
      <c r="H1034" s="34">
        <f>kategorie[[#This Row],[rok]]-kategorie[[#This Row],[věk]]</f>
        <v>1987</v>
      </c>
      <c r="I1034" s="34">
        <v>25</v>
      </c>
      <c r="J1034" s="46" t="s">
        <v>436</v>
      </c>
      <c r="K1034" s="50">
        <v>0.16</v>
      </c>
      <c r="L1034" s="241"/>
    </row>
    <row r="1035" spans="4:12" ht="11.25" hidden="1" customHeight="1" x14ac:dyDescent="0.2">
      <c r="D1035" s="45" t="str">
        <f>CONCATENATE(kategorie[[#This Row],[rok]],"::",kategorie[[#This Row],[závod]],"::",kategorie[[#This Row],[m/ž]],"::",kategorie[[#This Row],[věk]])</f>
        <v>2012::pivaři::M::26</v>
      </c>
      <c r="E1035" s="34">
        <v>2012</v>
      </c>
      <c r="F1035" s="37" t="s">
        <v>410</v>
      </c>
      <c r="G1035" s="34" t="s">
        <v>278</v>
      </c>
      <c r="H1035" s="34">
        <f>kategorie[[#This Row],[rok]]-kategorie[[#This Row],[věk]]</f>
        <v>1986</v>
      </c>
      <c r="I1035" s="34">
        <v>26</v>
      </c>
      <c r="J1035" s="46" t="s">
        <v>436</v>
      </c>
      <c r="K1035" s="50">
        <v>0.16</v>
      </c>
      <c r="L1035" s="241"/>
    </row>
    <row r="1036" spans="4:12" ht="11.25" hidden="1" customHeight="1" x14ac:dyDescent="0.2">
      <c r="D1036" s="45" t="str">
        <f>CONCATENATE(kategorie[[#This Row],[rok]],"::",kategorie[[#This Row],[závod]],"::",kategorie[[#This Row],[m/ž]],"::",kategorie[[#This Row],[věk]])</f>
        <v>2012::pivaři::M::27</v>
      </c>
      <c r="E1036" s="34">
        <v>2012</v>
      </c>
      <c r="F1036" s="37" t="s">
        <v>410</v>
      </c>
      <c r="G1036" s="34" t="s">
        <v>278</v>
      </c>
      <c r="H1036" s="34">
        <f>kategorie[[#This Row],[rok]]-kategorie[[#This Row],[věk]]</f>
        <v>1985</v>
      </c>
      <c r="I1036" s="34">
        <v>27</v>
      </c>
      <c r="J1036" s="46" t="s">
        <v>436</v>
      </c>
      <c r="K1036" s="50">
        <v>0.16</v>
      </c>
      <c r="L1036" s="241"/>
    </row>
    <row r="1037" spans="4:12" ht="11.25" hidden="1" customHeight="1" x14ac:dyDescent="0.2">
      <c r="D1037" s="45" t="str">
        <f>CONCATENATE(kategorie[[#This Row],[rok]],"::",kategorie[[#This Row],[závod]],"::",kategorie[[#This Row],[m/ž]],"::",kategorie[[#This Row],[věk]])</f>
        <v>2012::pivaři::M::28</v>
      </c>
      <c r="E1037" s="34">
        <v>2012</v>
      </c>
      <c r="F1037" s="37" t="s">
        <v>410</v>
      </c>
      <c r="G1037" s="34" t="s">
        <v>278</v>
      </c>
      <c r="H1037" s="34">
        <f>kategorie[[#This Row],[rok]]-kategorie[[#This Row],[věk]]</f>
        <v>1984</v>
      </c>
      <c r="I1037" s="34">
        <v>28</v>
      </c>
      <c r="J1037" s="46" t="s">
        <v>436</v>
      </c>
      <c r="K1037" s="50">
        <v>0.16</v>
      </c>
      <c r="L1037" s="241"/>
    </row>
    <row r="1038" spans="4:12" ht="11.25" hidden="1" customHeight="1" x14ac:dyDescent="0.2">
      <c r="D1038" s="45" t="str">
        <f>CONCATENATE(kategorie[[#This Row],[rok]],"::",kategorie[[#This Row],[závod]],"::",kategorie[[#This Row],[m/ž]],"::",kategorie[[#This Row],[věk]])</f>
        <v>2012::pivaři::M::29</v>
      </c>
      <c r="E1038" s="34">
        <v>2012</v>
      </c>
      <c r="F1038" s="37" t="s">
        <v>410</v>
      </c>
      <c r="G1038" s="34" t="s">
        <v>278</v>
      </c>
      <c r="H1038" s="34">
        <f>kategorie[[#This Row],[rok]]-kategorie[[#This Row],[věk]]</f>
        <v>1983</v>
      </c>
      <c r="I1038" s="34">
        <v>29</v>
      </c>
      <c r="J1038" s="46" t="s">
        <v>436</v>
      </c>
      <c r="K1038" s="50">
        <v>0.16</v>
      </c>
      <c r="L1038" s="241"/>
    </row>
    <row r="1039" spans="4:12" ht="11.25" hidden="1" customHeight="1" x14ac:dyDescent="0.2">
      <c r="D1039" s="45" t="str">
        <f>CONCATENATE(kategorie[[#This Row],[rok]],"::",kategorie[[#This Row],[závod]],"::",kategorie[[#This Row],[m/ž]],"::",kategorie[[#This Row],[věk]])</f>
        <v>2012::pivaři::M::30</v>
      </c>
      <c r="E1039" s="34">
        <v>2012</v>
      </c>
      <c r="F1039" s="37" t="s">
        <v>410</v>
      </c>
      <c r="G1039" s="34" t="s">
        <v>278</v>
      </c>
      <c r="H1039" s="34">
        <f>kategorie[[#This Row],[rok]]-kategorie[[#This Row],[věk]]</f>
        <v>1982</v>
      </c>
      <c r="I1039" s="34">
        <v>30</v>
      </c>
      <c r="J1039" s="46" t="s">
        <v>436</v>
      </c>
      <c r="K1039" s="50">
        <v>0.16</v>
      </c>
      <c r="L1039" s="241"/>
    </row>
    <row r="1040" spans="4:12" ht="11.25" hidden="1" customHeight="1" x14ac:dyDescent="0.2">
      <c r="D1040" s="45" t="str">
        <f>CONCATENATE(kategorie[[#This Row],[rok]],"::",kategorie[[#This Row],[závod]],"::",kategorie[[#This Row],[m/ž]],"::",kategorie[[#This Row],[věk]])</f>
        <v>2012::pivaři::M::31</v>
      </c>
      <c r="E1040" s="34">
        <v>2012</v>
      </c>
      <c r="F1040" s="37" t="s">
        <v>410</v>
      </c>
      <c r="G1040" s="34" t="s">
        <v>278</v>
      </c>
      <c r="H1040" s="34">
        <f>kategorie[[#This Row],[rok]]-kategorie[[#This Row],[věk]]</f>
        <v>1981</v>
      </c>
      <c r="I1040" s="34">
        <v>31</v>
      </c>
      <c r="J1040" s="46" t="s">
        <v>436</v>
      </c>
      <c r="K1040" s="50">
        <v>0.16</v>
      </c>
      <c r="L1040" s="241"/>
    </row>
    <row r="1041" spans="4:12" ht="11.25" hidden="1" customHeight="1" x14ac:dyDescent="0.2">
      <c r="D1041" s="45" t="str">
        <f>CONCATENATE(kategorie[[#This Row],[rok]],"::",kategorie[[#This Row],[závod]],"::",kategorie[[#This Row],[m/ž]],"::",kategorie[[#This Row],[věk]])</f>
        <v>2012::pivaři::M::32</v>
      </c>
      <c r="E1041" s="34">
        <v>2012</v>
      </c>
      <c r="F1041" s="37" t="s">
        <v>410</v>
      </c>
      <c r="G1041" s="34" t="s">
        <v>278</v>
      </c>
      <c r="H1041" s="34">
        <f>kategorie[[#This Row],[rok]]-kategorie[[#This Row],[věk]]</f>
        <v>1980</v>
      </c>
      <c r="I1041" s="34">
        <v>32</v>
      </c>
      <c r="J1041" s="46" t="s">
        <v>436</v>
      </c>
      <c r="K1041" s="50">
        <v>0.16</v>
      </c>
      <c r="L1041" s="241"/>
    </row>
    <row r="1042" spans="4:12" ht="11.25" hidden="1" customHeight="1" x14ac:dyDescent="0.2">
      <c r="D1042" s="45" t="str">
        <f>CONCATENATE(kategorie[[#This Row],[rok]],"::",kategorie[[#This Row],[závod]],"::",kategorie[[#This Row],[m/ž]],"::",kategorie[[#This Row],[věk]])</f>
        <v>2012::pivaři::M::33</v>
      </c>
      <c r="E1042" s="34">
        <v>2012</v>
      </c>
      <c r="F1042" s="37" t="s">
        <v>410</v>
      </c>
      <c r="G1042" s="34" t="s">
        <v>278</v>
      </c>
      <c r="H1042" s="34">
        <f>kategorie[[#This Row],[rok]]-kategorie[[#This Row],[věk]]</f>
        <v>1979</v>
      </c>
      <c r="I1042" s="34">
        <v>33</v>
      </c>
      <c r="J1042" s="46" t="s">
        <v>436</v>
      </c>
      <c r="K1042" s="50">
        <v>0.16</v>
      </c>
      <c r="L1042" s="241"/>
    </row>
    <row r="1043" spans="4:12" ht="11.25" hidden="1" customHeight="1" x14ac:dyDescent="0.2">
      <c r="D1043" s="45" t="str">
        <f>CONCATENATE(kategorie[[#This Row],[rok]],"::",kategorie[[#This Row],[závod]],"::",kategorie[[#This Row],[m/ž]],"::",kategorie[[#This Row],[věk]])</f>
        <v>2012::pivaři::M::34</v>
      </c>
      <c r="E1043" s="34">
        <v>2012</v>
      </c>
      <c r="F1043" s="37" t="s">
        <v>410</v>
      </c>
      <c r="G1043" s="34" t="s">
        <v>278</v>
      </c>
      <c r="H1043" s="34">
        <f>kategorie[[#This Row],[rok]]-kategorie[[#This Row],[věk]]</f>
        <v>1978</v>
      </c>
      <c r="I1043" s="34">
        <v>34</v>
      </c>
      <c r="J1043" s="46" t="s">
        <v>436</v>
      </c>
      <c r="K1043" s="50">
        <v>0.16</v>
      </c>
      <c r="L1043" s="241"/>
    </row>
    <row r="1044" spans="4:12" ht="11.25" hidden="1" customHeight="1" x14ac:dyDescent="0.2">
      <c r="D1044" s="45" t="str">
        <f>CONCATENATE(kategorie[[#This Row],[rok]],"::",kategorie[[#This Row],[závod]],"::",kategorie[[#This Row],[m/ž]],"::",kategorie[[#This Row],[věk]])</f>
        <v>2012::pivaři::M::35</v>
      </c>
      <c r="E1044" s="34">
        <v>2012</v>
      </c>
      <c r="F1044" s="37" t="s">
        <v>410</v>
      </c>
      <c r="G1044" s="34" t="s">
        <v>278</v>
      </c>
      <c r="H1044" s="34">
        <f>kategorie[[#This Row],[rok]]-kategorie[[#This Row],[věk]]</f>
        <v>1977</v>
      </c>
      <c r="I1044" s="34">
        <v>35</v>
      </c>
      <c r="J1044" s="46" t="s">
        <v>436</v>
      </c>
      <c r="K1044" s="50">
        <v>0.16</v>
      </c>
      <c r="L1044" s="241"/>
    </row>
    <row r="1045" spans="4:12" ht="11.25" hidden="1" customHeight="1" x14ac:dyDescent="0.2">
      <c r="D1045" s="45" t="str">
        <f>CONCATENATE(kategorie[[#This Row],[rok]],"::",kategorie[[#This Row],[závod]],"::",kategorie[[#This Row],[m/ž]],"::",kategorie[[#This Row],[věk]])</f>
        <v>2012::pivaři::M::36</v>
      </c>
      <c r="E1045" s="34">
        <v>2012</v>
      </c>
      <c r="F1045" s="37" t="s">
        <v>410</v>
      </c>
      <c r="G1045" s="34" t="s">
        <v>278</v>
      </c>
      <c r="H1045" s="34">
        <f>kategorie[[#This Row],[rok]]-kategorie[[#This Row],[věk]]</f>
        <v>1976</v>
      </c>
      <c r="I1045" s="34">
        <v>36</v>
      </c>
      <c r="J1045" s="46" t="s">
        <v>436</v>
      </c>
      <c r="K1045" s="50">
        <v>0.16</v>
      </c>
      <c r="L1045" s="241"/>
    </row>
    <row r="1046" spans="4:12" ht="11.25" hidden="1" customHeight="1" x14ac:dyDescent="0.2">
      <c r="D1046" s="45" t="str">
        <f>CONCATENATE(kategorie[[#This Row],[rok]],"::",kategorie[[#This Row],[závod]],"::",kategorie[[#This Row],[m/ž]],"::",kategorie[[#This Row],[věk]])</f>
        <v>2012::pivaři::M::37</v>
      </c>
      <c r="E1046" s="34">
        <v>2012</v>
      </c>
      <c r="F1046" s="37" t="s">
        <v>410</v>
      </c>
      <c r="G1046" s="34" t="s">
        <v>278</v>
      </c>
      <c r="H1046" s="34">
        <f>kategorie[[#This Row],[rok]]-kategorie[[#This Row],[věk]]</f>
        <v>1975</v>
      </c>
      <c r="I1046" s="34">
        <v>37</v>
      </c>
      <c r="J1046" s="46" t="s">
        <v>436</v>
      </c>
      <c r="K1046" s="50">
        <v>0.16</v>
      </c>
      <c r="L1046" s="241"/>
    </row>
    <row r="1047" spans="4:12" ht="11.25" hidden="1" customHeight="1" x14ac:dyDescent="0.2">
      <c r="D1047" s="45" t="str">
        <f>CONCATENATE(kategorie[[#This Row],[rok]],"::",kategorie[[#This Row],[závod]],"::",kategorie[[#This Row],[m/ž]],"::",kategorie[[#This Row],[věk]])</f>
        <v>2012::pivaři::M::38</v>
      </c>
      <c r="E1047" s="34">
        <v>2012</v>
      </c>
      <c r="F1047" s="37" t="s">
        <v>410</v>
      </c>
      <c r="G1047" s="34" t="s">
        <v>278</v>
      </c>
      <c r="H1047" s="34">
        <f>kategorie[[#This Row],[rok]]-kategorie[[#This Row],[věk]]</f>
        <v>1974</v>
      </c>
      <c r="I1047" s="34">
        <v>38</v>
      </c>
      <c r="J1047" s="46" t="s">
        <v>436</v>
      </c>
      <c r="K1047" s="50">
        <v>0.16</v>
      </c>
      <c r="L1047" s="241"/>
    </row>
    <row r="1048" spans="4:12" ht="11.25" hidden="1" customHeight="1" x14ac:dyDescent="0.2">
      <c r="D1048" s="45" t="str">
        <f>CONCATENATE(kategorie[[#This Row],[rok]],"::",kategorie[[#This Row],[závod]],"::",kategorie[[#This Row],[m/ž]],"::",kategorie[[#This Row],[věk]])</f>
        <v>2012::pivaři::M::39</v>
      </c>
      <c r="E1048" s="34">
        <v>2012</v>
      </c>
      <c r="F1048" s="37" t="s">
        <v>410</v>
      </c>
      <c r="G1048" s="34" t="s">
        <v>278</v>
      </c>
      <c r="H1048" s="34">
        <f>kategorie[[#This Row],[rok]]-kategorie[[#This Row],[věk]]</f>
        <v>1973</v>
      </c>
      <c r="I1048" s="34">
        <v>39</v>
      </c>
      <c r="J1048" s="46" t="s">
        <v>436</v>
      </c>
      <c r="K1048" s="50">
        <v>0.16</v>
      </c>
      <c r="L1048" s="241"/>
    </row>
    <row r="1049" spans="4:12" ht="11.25" hidden="1" customHeight="1" x14ac:dyDescent="0.2">
      <c r="D1049" s="45" t="str">
        <f>CONCATENATE(kategorie[[#This Row],[rok]],"::",kategorie[[#This Row],[závod]],"::",kategorie[[#This Row],[m/ž]],"::",kategorie[[#This Row],[věk]])</f>
        <v>2012::pivaři::M::40</v>
      </c>
      <c r="E1049" s="34">
        <v>2012</v>
      </c>
      <c r="F1049" s="37" t="s">
        <v>410</v>
      </c>
      <c r="G1049" s="34" t="s">
        <v>278</v>
      </c>
      <c r="H1049" s="34">
        <f>kategorie[[#This Row],[rok]]-kategorie[[#This Row],[věk]]</f>
        <v>1972</v>
      </c>
      <c r="I1049" s="34">
        <v>40</v>
      </c>
      <c r="J1049" s="46" t="s">
        <v>436</v>
      </c>
      <c r="K1049" s="50">
        <v>0.16</v>
      </c>
      <c r="L1049" s="241"/>
    </row>
    <row r="1050" spans="4:12" ht="11.25" hidden="1" customHeight="1" x14ac:dyDescent="0.2">
      <c r="D1050" s="45" t="str">
        <f>CONCATENATE(kategorie[[#This Row],[rok]],"::",kategorie[[#This Row],[závod]],"::",kategorie[[#This Row],[m/ž]],"::",kategorie[[#This Row],[věk]])</f>
        <v>2012::pivaři::M::41</v>
      </c>
      <c r="E1050" s="34">
        <v>2012</v>
      </c>
      <c r="F1050" s="37" t="s">
        <v>410</v>
      </c>
      <c r="G1050" s="34" t="s">
        <v>278</v>
      </c>
      <c r="H1050" s="34">
        <f>kategorie[[#This Row],[rok]]-kategorie[[#This Row],[věk]]</f>
        <v>1971</v>
      </c>
      <c r="I1050" s="34">
        <v>41</v>
      </c>
      <c r="J1050" s="46" t="s">
        <v>436</v>
      </c>
      <c r="K1050" s="50">
        <v>0.16</v>
      </c>
      <c r="L1050" s="241"/>
    </row>
    <row r="1051" spans="4:12" ht="11.25" hidden="1" customHeight="1" x14ac:dyDescent="0.2">
      <c r="D1051" s="45" t="str">
        <f>CONCATENATE(kategorie[[#This Row],[rok]],"::",kategorie[[#This Row],[závod]],"::",kategorie[[#This Row],[m/ž]],"::",kategorie[[#This Row],[věk]])</f>
        <v>2012::pivaři::M::42</v>
      </c>
      <c r="E1051" s="34">
        <v>2012</v>
      </c>
      <c r="F1051" s="37" t="s">
        <v>410</v>
      </c>
      <c r="G1051" s="34" t="s">
        <v>278</v>
      </c>
      <c r="H1051" s="34">
        <f>kategorie[[#This Row],[rok]]-kategorie[[#This Row],[věk]]</f>
        <v>1970</v>
      </c>
      <c r="I1051" s="34">
        <v>42</v>
      </c>
      <c r="J1051" s="46" t="s">
        <v>436</v>
      </c>
      <c r="K1051" s="50">
        <v>0.16</v>
      </c>
      <c r="L1051" s="241"/>
    </row>
    <row r="1052" spans="4:12" ht="11.25" hidden="1" customHeight="1" x14ac:dyDescent="0.2">
      <c r="D1052" s="45" t="str">
        <f>CONCATENATE(kategorie[[#This Row],[rok]],"::",kategorie[[#This Row],[závod]],"::",kategorie[[#This Row],[m/ž]],"::",kategorie[[#This Row],[věk]])</f>
        <v>2012::pivaři::M::43</v>
      </c>
      <c r="E1052" s="34">
        <v>2012</v>
      </c>
      <c r="F1052" s="37" t="s">
        <v>410</v>
      </c>
      <c r="G1052" s="34" t="s">
        <v>278</v>
      </c>
      <c r="H1052" s="34">
        <f>kategorie[[#This Row],[rok]]-kategorie[[#This Row],[věk]]</f>
        <v>1969</v>
      </c>
      <c r="I1052" s="34">
        <v>43</v>
      </c>
      <c r="J1052" s="46" t="s">
        <v>436</v>
      </c>
      <c r="K1052" s="50">
        <v>0.16</v>
      </c>
      <c r="L1052" s="241"/>
    </row>
    <row r="1053" spans="4:12" ht="11.25" hidden="1" customHeight="1" x14ac:dyDescent="0.2">
      <c r="D1053" s="45" t="str">
        <f>CONCATENATE(kategorie[[#This Row],[rok]],"::",kategorie[[#This Row],[závod]],"::",kategorie[[#This Row],[m/ž]],"::",kategorie[[#This Row],[věk]])</f>
        <v>2012::pivaři::M::44</v>
      </c>
      <c r="E1053" s="34">
        <v>2012</v>
      </c>
      <c r="F1053" s="37" t="s">
        <v>410</v>
      </c>
      <c r="G1053" s="34" t="s">
        <v>278</v>
      </c>
      <c r="H1053" s="34">
        <f>kategorie[[#This Row],[rok]]-kategorie[[#This Row],[věk]]</f>
        <v>1968</v>
      </c>
      <c r="I1053" s="34">
        <v>44</v>
      </c>
      <c r="J1053" s="46" t="s">
        <v>436</v>
      </c>
      <c r="K1053" s="50">
        <v>0.16</v>
      </c>
      <c r="L1053" s="241"/>
    </row>
    <row r="1054" spans="4:12" ht="11.25" hidden="1" customHeight="1" x14ac:dyDescent="0.2">
      <c r="D1054" s="45" t="str">
        <f>CONCATENATE(kategorie[[#This Row],[rok]],"::",kategorie[[#This Row],[závod]],"::",kategorie[[#This Row],[m/ž]],"::",kategorie[[#This Row],[věk]])</f>
        <v>2012::pivaři::M::45</v>
      </c>
      <c r="E1054" s="34">
        <v>2012</v>
      </c>
      <c r="F1054" s="37" t="s">
        <v>410</v>
      </c>
      <c r="G1054" s="34" t="s">
        <v>278</v>
      </c>
      <c r="H1054" s="34">
        <f>kategorie[[#This Row],[rok]]-kategorie[[#This Row],[věk]]</f>
        <v>1967</v>
      </c>
      <c r="I1054" s="34">
        <v>45</v>
      </c>
      <c r="J1054" s="46" t="s">
        <v>436</v>
      </c>
      <c r="K1054" s="50">
        <v>0.16</v>
      </c>
      <c r="L1054" s="241"/>
    </row>
    <row r="1055" spans="4:12" ht="11.25" hidden="1" customHeight="1" x14ac:dyDescent="0.2">
      <c r="D1055" s="45" t="str">
        <f>CONCATENATE(kategorie[[#This Row],[rok]],"::",kategorie[[#This Row],[závod]],"::",kategorie[[#This Row],[m/ž]],"::",kategorie[[#This Row],[věk]])</f>
        <v>2012::pivaři::M::46</v>
      </c>
      <c r="E1055" s="34">
        <v>2012</v>
      </c>
      <c r="F1055" s="37" t="s">
        <v>410</v>
      </c>
      <c r="G1055" s="34" t="s">
        <v>278</v>
      </c>
      <c r="H1055" s="34">
        <f>kategorie[[#This Row],[rok]]-kategorie[[#This Row],[věk]]</f>
        <v>1966</v>
      </c>
      <c r="I1055" s="34">
        <v>46</v>
      </c>
      <c r="J1055" s="46" t="s">
        <v>436</v>
      </c>
      <c r="K1055" s="50">
        <v>0.16</v>
      </c>
      <c r="L1055" s="241"/>
    </row>
    <row r="1056" spans="4:12" ht="11.25" hidden="1" customHeight="1" x14ac:dyDescent="0.2">
      <c r="D1056" s="45" t="str">
        <f>CONCATENATE(kategorie[[#This Row],[rok]],"::",kategorie[[#This Row],[závod]],"::",kategorie[[#This Row],[m/ž]],"::",kategorie[[#This Row],[věk]])</f>
        <v>2012::pivaři::M::47</v>
      </c>
      <c r="E1056" s="34">
        <v>2012</v>
      </c>
      <c r="F1056" s="37" t="s">
        <v>410</v>
      </c>
      <c r="G1056" s="34" t="s">
        <v>278</v>
      </c>
      <c r="H1056" s="34">
        <f>kategorie[[#This Row],[rok]]-kategorie[[#This Row],[věk]]</f>
        <v>1965</v>
      </c>
      <c r="I1056" s="34">
        <v>47</v>
      </c>
      <c r="J1056" s="46" t="s">
        <v>436</v>
      </c>
      <c r="K1056" s="50">
        <v>0.16</v>
      </c>
      <c r="L1056" s="241"/>
    </row>
    <row r="1057" spans="4:12" ht="11.25" hidden="1" customHeight="1" x14ac:dyDescent="0.2">
      <c r="D1057" s="45" t="str">
        <f>CONCATENATE(kategorie[[#This Row],[rok]],"::",kategorie[[#This Row],[závod]],"::",kategorie[[#This Row],[m/ž]],"::",kategorie[[#This Row],[věk]])</f>
        <v>2012::pivaři::M::48</v>
      </c>
      <c r="E1057" s="34">
        <v>2012</v>
      </c>
      <c r="F1057" s="37" t="s">
        <v>410</v>
      </c>
      <c r="G1057" s="34" t="s">
        <v>278</v>
      </c>
      <c r="H1057" s="34">
        <f>kategorie[[#This Row],[rok]]-kategorie[[#This Row],[věk]]</f>
        <v>1964</v>
      </c>
      <c r="I1057" s="34">
        <v>48</v>
      </c>
      <c r="J1057" s="46" t="s">
        <v>436</v>
      </c>
      <c r="K1057" s="50">
        <v>0.16</v>
      </c>
      <c r="L1057" s="241"/>
    </row>
    <row r="1058" spans="4:12" ht="11.25" hidden="1" customHeight="1" x14ac:dyDescent="0.2">
      <c r="D1058" s="45" t="str">
        <f>CONCATENATE(kategorie[[#This Row],[rok]],"::",kategorie[[#This Row],[závod]],"::",kategorie[[#This Row],[m/ž]],"::",kategorie[[#This Row],[věk]])</f>
        <v>2012::pivaři::M::49</v>
      </c>
      <c r="E1058" s="34">
        <v>2012</v>
      </c>
      <c r="F1058" s="37" t="s">
        <v>410</v>
      </c>
      <c r="G1058" s="34" t="s">
        <v>278</v>
      </c>
      <c r="H1058" s="34">
        <f>kategorie[[#This Row],[rok]]-kategorie[[#This Row],[věk]]</f>
        <v>1963</v>
      </c>
      <c r="I1058" s="34">
        <v>49</v>
      </c>
      <c r="J1058" s="46" t="s">
        <v>436</v>
      </c>
      <c r="K1058" s="50">
        <v>0.16</v>
      </c>
      <c r="L1058" s="241"/>
    </row>
    <row r="1059" spans="4:12" ht="11.25" hidden="1" customHeight="1" x14ac:dyDescent="0.2">
      <c r="D1059" s="45" t="str">
        <f>CONCATENATE(kategorie[[#This Row],[rok]],"::",kategorie[[#This Row],[závod]],"::",kategorie[[#This Row],[m/ž]],"::",kategorie[[#This Row],[věk]])</f>
        <v>2012::pivaři::M::50</v>
      </c>
      <c r="E1059" s="34">
        <v>2012</v>
      </c>
      <c r="F1059" s="37" t="s">
        <v>410</v>
      </c>
      <c r="G1059" s="34" t="s">
        <v>278</v>
      </c>
      <c r="H1059" s="34">
        <f>kategorie[[#This Row],[rok]]-kategorie[[#This Row],[věk]]</f>
        <v>1962</v>
      </c>
      <c r="I1059" s="34">
        <v>50</v>
      </c>
      <c r="J1059" s="46" t="s">
        <v>436</v>
      </c>
      <c r="K1059" s="50">
        <v>0.16</v>
      </c>
      <c r="L1059" s="241"/>
    </row>
    <row r="1060" spans="4:12" ht="11.25" hidden="1" customHeight="1" x14ac:dyDescent="0.2">
      <c r="D1060" s="45" t="str">
        <f>CONCATENATE(kategorie[[#This Row],[rok]],"::",kategorie[[#This Row],[závod]],"::",kategorie[[#This Row],[m/ž]],"::",kategorie[[#This Row],[věk]])</f>
        <v>2012::pivaři::M::51</v>
      </c>
      <c r="E1060" s="34">
        <v>2012</v>
      </c>
      <c r="F1060" s="37" t="s">
        <v>410</v>
      </c>
      <c r="G1060" s="34" t="s">
        <v>278</v>
      </c>
      <c r="H1060" s="34">
        <f>kategorie[[#This Row],[rok]]-kategorie[[#This Row],[věk]]</f>
        <v>1961</v>
      </c>
      <c r="I1060" s="34">
        <v>51</v>
      </c>
      <c r="J1060" s="46" t="s">
        <v>436</v>
      </c>
      <c r="K1060" s="50">
        <v>0.16</v>
      </c>
      <c r="L1060" s="241"/>
    </row>
    <row r="1061" spans="4:12" ht="11.25" hidden="1" customHeight="1" x14ac:dyDescent="0.2">
      <c r="D1061" s="45" t="str">
        <f>CONCATENATE(kategorie[[#This Row],[rok]],"::",kategorie[[#This Row],[závod]],"::",kategorie[[#This Row],[m/ž]],"::",kategorie[[#This Row],[věk]])</f>
        <v>2012::pivaři::M::52</v>
      </c>
      <c r="E1061" s="34">
        <v>2012</v>
      </c>
      <c r="F1061" s="37" t="s">
        <v>410</v>
      </c>
      <c r="G1061" s="34" t="s">
        <v>278</v>
      </c>
      <c r="H1061" s="34">
        <f>kategorie[[#This Row],[rok]]-kategorie[[#This Row],[věk]]</f>
        <v>1960</v>
      </c>
      <c r="I1061" s="34">
        <v>52</v>
      </c>
      <c r="J1061" s="46" t="s">
        <v>436</v>
      </c>
      <c r="K1061" s="50">
        <v>0.16</v>
      </c>
      <c r="L1061" s="241"/>
    </row>
    <row r="1062" spans="4:12" ht="11.25" hidden="1" customHeight="1" x14ac:dyDescent="0.2">
      <c r="D1062" s="45" t="str">
        <f>CONCATENATE(kategorie[[#This Row],[rok]],"::",kategorie[[#This Row],[závod]],"::",kategorie[[#This Row],[m/ž]],"::",kategorie[[#This Row],[věk]])</f>
        <v>2012::pivaři::M::53</v>
      </c>
      <c r="E1062" s="34">
        <v>2012</v>
      </c>
      <c r="F1062" s="37" t="s">
        <v>410</v>
      </c>
      <c r="G1062" s="34" t="s">
        <v>278</v>
      </c>
      <c r="H1062" s="34">
        <f>kategorie[[#This Row],[rok]]-kategorie[[#This Row],[věk]]</f>
        <v>1959</v>
      </c>
      <c r="I1062" s="34">
        <v>53</v>
      </c>
      <c r="J1062" s="46" t="s">
        <v>436</v>
      </c>
      <c r="K1062" s="50">
        <v>0.16</v>
      </c>
      <c r="L1062" s="241"/>
    </row>
    <row r="1063" spans="4:12" ht="11.25" hidden="1" customHeight="1" x14ac:dyDescent="0.2">
      <c r="D1063" s="45" t="str">
        <f>CONCATENATE(kategorie[[#This Row],[rok]],"::",kategorie[[#This Row],[závod]],"::",kategorie[[#This Row],[m/ž]],"::",kategorie[[#This Row],[věk]])</f>
        <v>2012::pivaři::M::54</v>
      </c>
      <c r="E1063" s="34">
        <v>2012</v>
      </c>
      <c r="F1063" s="37" t="s">
        <v>410</v>
      </c>
      <c r="G1063" s="34" t="s">
        <v>278</v>
      </c>
      <c r="H1063" s="34">
        <f>kategorie[[#This Row],[rok]]-kategorie[[#This Row],[věk]]</f>
        <v>1958</v>
      </c>
      <c r="I1063" s="34">
        <v>54</v>
      </c>
      <c r="J1063" s="46" t="s">
        <v>436</v>
      </c>
      <c r="K1063" s="50">
        <v>0.16</v>
      </c>
      <c r="L1063" s="241"/>
    </row>
    <row r="1064" spans="4:12" ht="11.25" hidden="1" customHeight="1" x14ac:dyDescent="0.2">
      <c r="D1064" s="45" t="str">
        <f>CONCATENATE(kategorie[[#This Row],[rok]],"::",kategorie[[#This Row],[závod]],"::",kategorie[[#This Row],[m/ž]],"::",kategorie[[#This Row],[věk]])</f>
        <v>2012::pivaři::M::55</v>
      </c>
      <c r="E1064" s="34">
        <v>2012</v>
      </c>
      <c r="F1064" s="37" t="s">
        <v>410</v>
      </c>
      <c r="G1064" s="34" t="s">
        <v>278</v>
      </c>
      <c r="H1064" s="34">
        <f>kategorie[[#This Row],[rok]]-kategorie[[#This Row],[věk]]</f>
        <v>1957</v>
      </c>
      <c r="I1064" s="34">
        <v>55</v>
      </c>
      <c r="J1064" s="46" t="s">
        <v>436</v>
      </c>
      <c r="K1064" s="50">
        <v>0.16</v>
      </c>
      <c r="L1064" s="241"/>
    </row>
    <row r="1065" spans="4:12" ht="11.25" hidden="1" customHeight="1" x14ac:dyDescent="0.2">
      <c r="D1065" s="45" t="str">
        <f>CONCATENATE(kategorie[[#This Row],[rok]],"::",kategorie[[#This Row],[závod]],"::",kategorie[[#This Row],[m/ž]],"::",kategorie[[#This Row],[věk]])</f>
        <v>2012::pivaři::M::56</v>
      </c>
      <c r="E1065" s="34">
        <v>2012</v>
      </c>
      <c r="F1065" s="37" t="s">
        <v>410</v>
      </c>
      <c r="G1065" s="34" t="s">
        <v>278</v>
      </c>
      <c r="H1065" s="34">
        <f>kategorie[[#This Row],[rok]]-kategorie[[#This Row],[věk]]</f>
        <v>1956</v>
      </c>
      <c r="I1065" s="34">
        <v>56</v>
      </c>
      <c r="J1065" s="46" t="s">
        <v>436</v>
      </c>
      <c r="K1065" s="50">
        <v>0.16</v>
      </c>
      <c r="L1065" s="241"/>
    </row>
    <row r="1066" spans="4:12" ht="11.25" hidden="1" customHeight="1" x14ac:dyDescent="0.2">
      <c r="D1066" s="45" t="str">
        <f>CONCATENATE(kategorie[[#This Row],[rok]],"::",kategorie[[#This Row],[závod]],"::",kategorie[[#This Row],[m/ž]],"::",kategorie[[#This Row],[věk]])</f>
        <v>2012::pivaři::M::57</v>
      </c>
      <c r="E1066" s="34">
        <v>2012</v>
      </c>
      <c r="F1066" s="37" t="s">
        <v>410</v>
      </c>
      <c r="G1066" s="34" t="s">
        <v>278</v>
      </c>
      <c r="H1066" s="34">
        <f>kategorie[[#This Row],[rok]]-kategorie[[#This Row],[věk]]</f>
        <v>1955</v>
      </c>
      <c r="I1066" s="34">
        <v>57</v>
      </c>
      <c r="J1066" s="46" t="s">
        <v>436</v>
      </c>
      <c r="K1066" s="50">
        <v>0.16</v>
      </c>
      <c r="L1066" s="241"/>
    </row>
    <row r="1067" spans="4:12" ht="11.25" hidden="1" customHeight="1" x14ac:dyDescent="0.2">
      <c r="D1067" s="45" t="str">
        <f>CONCATENATE(kategorie[[#This Row],[rok]],"::",kategorie[[#This Row],[závod]],"::",kategorie[[#This Row],[m/ž]],"::",kategorie[[#This Row],[věk]])</f>
        <v>2012::pivaři::M::58</v>
      </c>
      <c r="E1067" s="34">
        <v>2012</v>
      </c>
      <c r="F1067" s="37" t="s">
        <v>410</v>
      </c>
      <c r="G1067" s="34" t="s">
        <v>278</v>
      </c>
      <c r="H1067" s="34">
        <f>kategorie[[#This Row],[rok]]-kategorie[[#This Row],[věk]]</f>
        <v>1954</v>
      </c>
      <c r="I1067" s="34">
        <v>58</v>
      </c>
      <c r="J1067" s="46" t="s">
        <v>436</v>
      </c>
      <c r="K1067" s="50">
        <v>0.16</v>
      </c>
      <c r="L1067" s="241"/>
    </row>
    <row r="1068" spans="4:12" ht="11.25" hidden="1" customHeight="1" x14ac:dyDescent="0.2">
      <c r="D1068" s="45" t="str">
        <f>CONCATENATE(kategorie[[#This Row],[rok]],"::",kategorie[[#This Row],[závod]],"::",kategorie[[#This Row],[m/ž]],"::",kategorie[[#This Row],[věk]])</f>
        <v>2012::pivaři::M::59</v>
      </c>
      <c r="E1068" s="34">
        <v>2012</v>
      </c>
      <c r="F1068" s="37" t="s">
        <v>410</v>
      </c>
      <c r="G1068" s="34" t="s">
        <v>278</v>
      </c>
      <c r="H1068" s="34">
        <f>kategorie[[#This Row],[rok]]-kategorie[[#This Row],[věk]]</f>
        <v>1953</v>
      </c>
      <c r="I1068" s="34">
        <v>59</v>
      </c>
      <c r="J1068" s="46" t="s">
        <v>436</v>
      </c>
      <c r="K1068" s="50">
        <v>0.16</v>
      </c>
      <c r="L1068" s="241"/>
    </row>
    <row r="1069" spans="4:12" ht="11.25" hidden="1" customHeight="1" x14ac:dyDescent="0.2">
      <c r="D1069" s="45" t="str">
        <f>CONCATENATE(kategorie[[#This Row],[rok]],"::",kategorie[[#This Row],[závod]],"::",kategorie[[#This Row],[m/ž]],"::",kategorie[[#This Row],[věk]])</f>
        <v>2012::pivaři::M::60</v>
      </c>
      <c r="E1069" s="34">
        <v>2012</v>
      </c>
      <c r="F1069" s="37" t="s">
        <v>410</v>
      </c>
      <c r="G1069" s="34" t="s">
        <v>278</v>
      </c>
      <c r="H1069" s="34">
        <f>kategorie[[#This Row],[rok]]-kategorie[[#This Row],[věk]]</f>
        <v>1952</v>
      </c>
      <c r="I1069" s="34">
        <v>60</v>
      </c>
      <c r="J1069" s="46" t="s">
        <v>436</v>
      </c>
      <c r="K1069" s="50">
        <v>0.16</v>
      </c>
      <c r="L1069" s="241"/>
    </row>
    <row r="1070" spans="4:12" ht="11.25" hidden="1" customHeight="1" x14ac:dyDescent="0.2">
      <c r="D1070" s="45" t="str">
        <f>CONCATENATE(kategorie[[#This Row],[rok]],"::",kategorie[[#This Row],[závod]],"::",kategorie[[#This Row],[m/ž]],"::",kategorie[[#This Row],[věk]])</f>
        <v>2012::pivaři::M::61</v>
      </c>
      <c r="E1070" s="34">
        <v>2012</v>
      </c>
      <c r="F1070" s="37" t="s">
        <v>410</v>
      </c>
      <c r="G1070" s="34" t="s">
        <v>278</v>
      </c>
      <c r="H1070" s="34">
        <f>kategorie[[#This Row],[rok]]-kategorie[[#This Row],[věk]]</f>
        <v>1951</v>
      </c>
      <c r="I1070" s="34">
        <v>61</v>
      </c>
      <c r="J1070" s="46" t="s">
        <v>436</v>
      </c>
      <c r="K1070" s="50">
        <v>0.16</v>
      </c>
      <c r="L1070" s="241"/>
    </row>
    <row r="1071" spans="4:12" ht="11.25" hidden="1" customHeight="1" x14ac:dyDescent="0.2">
      <c r="D1071" s="45" t="str">
        <f>CONCATENATE(kategorie[[#This Row],[rok]],"::",kategorie[[#This Row],[závod]],"::",kategorie[[#This Row],[m/ž]],"::",kategorie[[#This Row],[věk]])</f>
        <v>2012::pivaři::M::62</v>
      </c>
      <c r="E1071" s="34">
        <v>2012</v>
      </c>
      <c r="F1071" s="37" t="s">
        <v>410</v>
      </c>
      <c r="G1071" s="34" t="s">
        <v>278</v>
      </c>
      <c r="H1071" s="34">
        <f>kategorie[[#This Row],[rok]]-kategorie[[#This Row],[věk]]</f>
        <v>1950</v>
      </c>
      <c r="I1071" s="34">
        <v>62</v>
      </c>
      <c r="J1071" s="46" t="s">
        <v>436</v>
      </c>
      <c r="K1071" s="50">
        <v>0.16</v>
      </c>
      <c r="L1071" s="241"/>
    </row>
    <row r="1072" spans="4:12" ht="11.25" hidden="1" customHeight="1" x14ac:dyDescent="0.2">
      <c r="D1072" s="45" t="str">
        <f>CONCATENATE(kategorie[[#This Row],[rok]],"::",kategorie[[#This Row],[závod]],"::",kategorie[[#This Row],[m/ž]],"::",kategorie[[#This Row],[věk]])</f>
        <v>2012::pivaři::M::63</v>
      </c>
      <c r="E1072" s="34">
        <v>2012</v>
      </c>
      <c r="F1072" s="37" t="s">
        <v>410</v>
      </c>
      <c r="G1072" s="49" t="s">
        <v>278</v>
      </c>
      <c r="H1072" s="49">
        <f>kategorie[[#This Row],[rok]]-kategorie[[#This Row],[věk]]</f>
        <v>1949</v>
      </c>
      <c r="I1072" s="49">
        <v>63</v>
      </c>
      <c r="J1072" s="46" t="s">
        <v>436</v>
      </c>
      <c r="K1072" s="50">
        <v>0.16</v>
      </c>
      <c r="L1072" s="241"/>
    </row>
    <row r="1073" spans="4:12" ht="11.25" hidden="1" customHeight="1" x14ac:dyDescent="0.2">
      <c r="D1073" s="45" t="str">
        <f>CONCATENATE(kategorie[[#This Row],[rok]],"::",kategorie[[#This Row],[závod]],"::",kategorie[[#This Row],[m/ž]],"::",kategorie[[#This Row],[věk]])</f>
        <v>2012::pivaři::M::64</v>
      </c>
      <c r="E1073" s="34">
        <v>2012</v>
      </c>
      <c r="F1073" s="37" t="s">
        <v>410</v>
      </c>
      <c r="G1073" s="49" t="s">
        <v>278</v>
      </c>
      <c r="H1073" s="49">
        <f>kategorie[[#This Row],[rok]]-kategorie[[#This Row],[věk]]</f>
        <v>1948</v>
      </c>
      <c r="I1073" s="49">
        <v>64</v>
      </c>
      <c r="J1073" s="46" t="s">
        <v>436</v>
      </c>
      <c r="K1073" s="50">
        <v>0.16</v>
      </c>
      <c r="L1073" s="241"/>
    </row>
    <row r="1074" spans="4:12" ht="11.25" hidden="1" customHeight="1" x14ac:dyDescent="0.2">
      <c r="D1074" s="45" t="str">
        <f>CONCATENATE(kategorie[[#This Row],[rok]],"::",kategorie[[#This Row],[závod]],"::",kategorie[[#This Row],[m/ž]],"::",kategorie[[#This Row],[věk]])</f>
        <v>2012::pivaři::M::65</v>
      </c>
      <c r="E1074" s="34">
        <v>2012</v>
      </c>
      <c r="F1074" s="37" t="s">
        <v>410</v>
      </c>
      <c r="G1074" s="49" t="s">
        <v>278</v>
      </c>
      <c r="H1074" s="49">
        <f>kategorie[[#This Row],[rok]]-kategorie[[#This Row],[věk]]</f>
        <v>1947</v>
      </c>
      <c r="I1074" s="49">
        <v>65</v>
      </c>
      <c r="J1074" s="46" t="s">
        <v>436</v>
      </c>
      <c r="K1074" s="50">
        <v>0.16</v>
      </c>
      <c r="L1074" s="241"/>
    </row>
    <row r="1075" spans="4:12" ht="11.25" hidden="1" customHeight="1" x14ac:dyDescent="0.2">
      <c r="D1075" s="45" t="str">
        <f>CONCATENATE(kategorie[[#This Row],[rok]],"::",kategorie[[#This Row],[závod]],"::",kategorie[[#This Row],[m/ž]],"::",kategorie[[#This Row],[věk]])</f>
        <v>2012::pivaři::M::66</v>
      </c>
      <c r="E1075" s="34">
        <v>2012</v>
      </c>
      <c r="F1075" s="37" t="s">
        <v>410</v>
      </c>
      <c r="G1075" s="49" t="s">
        <v>278</v>
      </c>
      <c r="H1075" s="49">
        <f>kategorie[[#This Row],[rok]]-kategorie[[#This Row],[věk]]</f>
        <v>1946</v>
      </c>
      <c r="I1075" s="49">
        <v>66</v>
      </c>
      <c r="J1075" s="46" t="s">
        <v>436</v>
      </c>
      <c r="K1075" s="50">
        <v>0.16</v>
      </c>
      <c r="L1075" s="241"/>
    </row>
    <row r="1076" spans="4:12" ht="11.25" hidden="1" customHeight="1" x14ac:dyDescent="0.2">
      <c r="D1076" s="45" t="str">
        <f>CONCATENATE(kategorie[[#This Row],[rok]],"::",kategorie[[#This Row],[závod]],"::",kategorie[[#This Row],[m/ž]],"::",kategorie[[#This Row],[věk]])</f>
        <v>2012::pivaři::M::67</v>
      </c>
      <c r="E1076" s="34">
        <v>2012</v>
      </c>
      <c r="F1076" s="37" t="s">
        <v>410</v>
      </c>
      <c r="G1076" s="49" t="s">
        <v>278</v>
      </c>
      <c r="H1076" s="49">
        <f>kategorie[[#This Row],[rok]]-kategorie[[#This Row],[věk]]</f>
        <v>1945</v>
      </c>
      <c r="I1076" s="49">
        <v>67</v>
      </c>
      <c r="J1076" s="46" t="s">
        <v>436</v>
      </c>
      <c r="K1076" s="50">
        <v>0.16</v>
      </c>
      <c r="L1076" s="241"/>
    </row>
    <row r="1077" spans="4:12" ht="11.25" hidden="1" customHeight="1" x14ac:dyDescent="0.2">
      <c r="D1077" s="45" t="str">
        <f>CONCATENATE(kategorie[[#This Row],[rok]],"::",kategorie[[#This Row],[závod]],"::",kategorie[[#This Row],[m/ž]],"::",kategorie[[#This Row],[věk]])</f>
        <v>2012::pivaři::M::68</v>
      </c>
      <c r="E1077" s="34">
        <v>2012</v>
      </c>
      <c r="F1077" s="37" t="s">
        <v>410</v>
      </c>
      <c r="G1077" s="49" t="s">
        <v>278</v>
      </c>
      <c r="H1077" s="49">
        <f>kategorie[[#This Row],[rok]]-kategorie[[#This Row],[věk]]</f>
        <v>1944</v>
      </c>
      <c r="I1077" s="49">
        <v>68</v>
      </c>
      <c r="J1077" s="46" t="s">
        <v>436</v>
      </c>
      <c r="K1077" s="50">
        <v>0.16</v>
      </c>
      <c r="L1077" s="241"/>
    </row>
    <row r="1078" spans="4:12" ht="11.25" hidden="1" customHeight="1" x14ac:dyDescent="0.2">
      <c r="D1078" s="45" t="str">
        <f>CONCATENATE(kategorie[[#This Row],[rok]],"::",kategorie[[#This Row],[závod]],"::",kategorie[[#This Row],[m/ž]],"::",kategorie[[#This Row],[věk]])</f>
        <v>2012::pivaři::M::69</v>
      </c>
      <c r="E1078" s="34">
        <v>2012</v>
      </c>
      <c r="F1078" s="37" t="s">
        <v>410</v>
      </c>
      <c r="G1078" s="49" t="s">
        <v>278</v>
      </c>
      <c r="H1078" s="49">
        <f>kategorie[[#This Row],[rok]]-kategorie[[#This Row],[věk]]</f>
        <v>1943</v>
      </c>
      <c r="I1078" s="49">
        <v>69</v>
      </c>
      <c r="J1078" s="46" t="s">
        <v>436</v>
      </c>
      <c r="K1078" s="50">
        <v>0.16</v>
      </c>
      <c r="L1078" s="241"/>
    </row>
    <row r="1079" spans="4:12" ht="11.25" hidden="1" customHeight="1" x14ac:dyDescent="0.2">
      <c r="D1079" s="45" t="str">
        <f>CONCATENATE(kategorie[[#This Row],[rok]],"::",kategorie[[#This Row],[závod]],"::",kategorie[[#This Row],[m/ž]],"::",kategorie[[#This Row],[věk]])</f>
        <v>2012::pivaři::M::70</v>
      </c>
      <c r="E1079" s="34">
        <v>2012</v>
      </c>
      <c r="F1079" s="37" t="s">
        <v>410</v>
      </c>
      <c r="G1079" s="49" t="s">
        <v>278</v>
      </c>
      <c r="H1079" s="49">
        <f>kategorie[[#This Row],[rok]]-kategorie[[#This Row],[věk]]</f>
        <v>1942</v>
      </c>
      <c r="I1079" s="49">
        <v>70</v>
      </c>
      <c r="J1079" s="46" t="s">
        <v>436</v>
      </c>
      <c r="K1079" s="50">
        <v>0.16</v>
      </c>
      <c r="L1079" s="241"/>
    </row>
    <row r="1080" spans="4:12" ht="11.25" hidden="1" customHeight="1" x14ac:dyDescent="0.2">
      <c r="D1080" s="45" t="str">
        <f>CONCATENATE(kategorie[[#This Row],[rok]],"::",kategorie[[#This Row],[závod]],"::",kategorie[[#This Row],[m/ž]],"::",kategorie[[#This Row],[věk]])</f>
        <v>2012::pivaři::M::71</v>
      </c>
      <c r="E1080" s="34">
        <v>2012</v>
      </c>
      <c r="F1080" s="37" t="s">
        <v>410</v>
      </c>
      <c r="G1080" s="49" t="s">
        <v>278</v>
      </c>
      <c r="H1080" s="49">
        <f>kategorie[[#This Row],[rok]]-kategorie[[#This Row],[věk]]</f>
        <v>1941</v>
      </c>
      <c r="I1080" s="49">
        <v>71</v>
      </c>
      <c r="J1080" s="46" t="s">
        <v>436</v>
      </c>
      <c r="K1080" s="50">
        <v>0.16</v>
      </c>
      <c r="L1080" s="241"/>
    </row>
    <row r="1081" spans="4:12" ht="11.25" hidden="1" customHeight="1" x14ac:dyDescent="0.2">
      <c r="D1081" s="45" t="str">
        <f>CONCATENATE(kategorie[[#This Row],[rok]],"::",kategorie[[#This Row],[závod]],"::",kategorie[[#This Row],[m/ž]],"::",kategorie[[#This Row],[věk]])</f>
        <v>2012::pivaři::M::72</v>
      </c>
      <c r="E1081" s="34">
        <v>2012</v>
      </c>
      <c r="F1081" s="37" t="s">
        <v>410</v>
      </c>
      <c r="G1081" s="49" t="s">
        <v>278</v>
      </c>
      <c r="H1081" s="49">
        <f>kategorie[[#This Row],[rok]]-kategorie[[#This Row],[věk]]</f>
        <v>1940</v>
      </c>
      <c r="I1081" s="49">
        <v>72</v>
      </c>
      <c r="J1081" s="46" t="s">
        <v>436</v>
      </c>
      <c r="K1081" s="50">
        <v>0.16</v>
      </c>
      <c r="L1081" s="241"/>
    </row>
    <row r="1082" spans="4:12" ht="11.25" hidden="1" customHeight="1" x14ac:dyDescent="0.2">
      <c r="D1082" s="45" t="str">
        <f>CONCATENATE(kategorie[[#This Row],[rok]],"::",kategorie[[#This Row],[závod]],"::",kategorie[[#This Row],[m/ž]],"::",kategorie[[#This Row],[věk]])</f>
        <v>2012::pivaři::M::73</v>
      </c>
      <c r="E1082" s="34">
        <v>2012</v>
      </c>
      <c r="F1082" s="37" t="s">
        <v>410</v>
      </c>
      <c r="G1082" s="49" t="s">
        <v>278</v>
      </c>
      <c r="H1082" s="49">
        <f>kategorie[[#This Row],[rok]]-kategorie[[#This Row],[věk]]</f>
        <v>1939</v>
      </c>
      <c r="I1082" s="49">
        <v>73</v>
      </c>
      <c r="J1082" s="46" t="s">
        <v>436</v>
      </c>
      <c r="K1082" s="50">
        <v>0.16</v>
      </c>
      <c r="L1082" s="241"/>
    </row>
    <row r="1083" spans="4:12" ht="11.25" hidden="1" customHeight="1" x14ac:dyDescent="0.2">
      <c r="D1083" s="45" t="str">
        <f>CONCATENATE(kategorie[[#This Row],[rok]],"::",kategorie[[#This Row],[závod]],"::",kategorie[[#This Row],[m/ž]],"::",kategorie[[#This Row],[věk]])</f>
        <v>2012::pivaři::M::74</v>
      </c>
      <c r="E1083" s="34">
        <v>2012</v>
      </c>
      <c r="F1083" s="37" t="s">
        <v>410</v>
      </c>
      <c r="G1083" s="49" t="s">
        <v>278</v>
      </c>
      <c r="H1083" s="49">
        <f>kategorie[[#This Row],[rok]]-kategorie[[#This Row],[věk]]</f>
        <v>1938</v>
      </c>
      <c r="I1083" s="49">
        <v>74</v>
      </c>
      <c r="J1083" s="46" t="s">
        <v>436</v>
      </c>
      <c r="K1083" s="50">
        <v>0.16</v>
      </c>
      <c r="L1083" s="241"/>
    </row>
    <row r="1084" spans="4:12" ht="11.25" hidden="1" customHeight="1" x14ac:dyDescent="0.2">
      <c r="D1084" s="45" t="str">
        <f>CONCATENATE(kategorie[[#This Row],[rok]],"::",kategorie[[#This Row],[závod]],"::",kategorie[[#This Row],[m/ž]],"::",kategorie[[#This Row],[věk]])</f>
        <v>2012::pivaři::M::75</v>
      </c>
      <c r="E1084" s="34">
        <v>2012</v>
      </c>
      <c r="F1084" s="37" t="s">
        <v>410</v>
      </c>
      <c r="G1084" s="49" t="s">
        <v>278</v>
      </c>
      <c r="H1084" s="49">
        <f>kategorie[[#This Row],[rok]]-kategorie[[#This Row],[věk]]</f>
        <v>1937</v>
      </c>
      <c r="I1084" s="49">
        <v>75</v>
      </c>
      <c r="J1084" s="46" t="s">
        <v>436</v>
      </c>
      <c r="K1084" s="50">
        <v>0.16</v>
      </c>
      <c r="L1084" s="241"/>
    </row>
    <row r="1085" spans="4:12" ht="11.25" hidden="1" customHeight="1" x14ac:dyDescent="0.2">
      <c r="D1085" s="45" t="str">
        <f>CONCATENATE(kategorie[[#This Row],[rok]],"::",kategorie[[#This Row],[závod]],"::",kategorie[[#This Row],[m/ž]],"::",kategorie[[#This Row],[věk]])</f>
        <v>2012::pivaři::M::76</v>
      </c>
      <c r="E1085" s="34">
        <v>2012</v>
      </c>
      <c r="F1085" s="37" t="s">
        <v>410</v>
      </c>
      <c r="G1085" s="49" t="s">
        <v>278</v>
      </c>
      <c r="H1085" s="49">
        <f>kategorie[[#This Row],[rok]]-kategorie[[#This Row],[věk]]</f>
        <v>1936</v>
      </c>
      <c r="I1085" s="49">
        <v>76</v>
      </c>
      <c r="J1085" s="46" t="s">
        <v>436</v>
      </c>
      <c r="K1085" s="50">
        <v>0.16</v>
      </c>
      <c r="L1085" s="241"/>
    </row>
    <row r="1086" spans="4:12" ht="11.25" hidden="1" customHeight="1" x14ac:dyDescent="0.2">
      <c r="D1086" s="45" t="str">
        <f>CONCATENATE(kategorie[[#This Row],[rok]],"::",kategorie[[#This Row],[závod]],"::",kategorie[[#This Row],[m/ž]],"::",kategorie[[#This Row],[věk]])</f>
        <v>2012::pivaři::M::77</v>
      </c>
      <c r="E1086" s="34">
        <v>2012</v>
      </c>
      <c r="F1086" s="37" t="s">
        <v>410</v>
      </c>
      <c r="G1086" s="49" t="s">
        <v>278</v>
      </c>
      <c r="H1086" s="49">
        <f>kategorie[[#This Row],[rok]]-kategorie[[#This Row],[věk]]</f>
        <v>1935</v>
      </c>
      <c r="I1086" s="49">
        <v>77</v>
      </c>
      <c r="J1086" s="46" t="s">
        <v>436</v>
      </c>
      <c r="K1086" s="50">
        <v>0.16</v>
      </c>
      <c r="L1086" s="241"/>
    </row>
    <row r="1087" spans="4:12" ht="11.25" hidden="1" customHeight="1" x14ac:dyDescent="0.2">
      <c r="D1087" s="45" t="str">
        <f>CONCATENATE(kategorie[[#This Row],[rok]],"::",kategorie[[#This Row],[závod]],"::",kategorie[[#This Row],[m/ž]],"::",kategorie[[#This Row],[věk]])</f>
        <v>2012::pivaři::M::78</v>
      </c>
      <c r="E1087" s="34">
        <v>2012</v>
      </c>
      <c r="F1087" s="37" t="s">
        <v>410</v>
      </c>
      <c r="G1087" s="49" t="s">
        <v>278</v>
      </c>
      <c r="H1087" s="49">
        <f>kategorie[[#This Row],[rok]]-kategorie[[#This Row],[věk]]</f>
        <v>1934</v>
      </c>
      <c r="I1087" s="49">
        <v>78</v>
      </c>
      <c r="J1087" s="46" t="s">
        <v>436</v>
      </c>
      <c r="K1087" s="50">
        <v>0.16</v>
      </c>
      <c r="L1087" s="241"/>
    </row>
    <row r="1088" spans="4:12" ht="11.25" hidden="1" customHeight="1" x14ac:dyDescent="0.2">
      <c r="D1088" s="45" t="str">
        <f>CONCATENATE(kategorie[[#This Row],[rok]],"::",kategorie[[#This Row],[závod]],"::",kategorie[[#This Row],[m/ž]],"::",kategorie[[#This Row],[věk]])</f>
        <v>2012::pivaři::M::79</v>
      </c>
      <c r="E1088" s="34">
        <v>2012</v>
      </c>
      <c r="F1088" s="37" t="s">
        <v>410</v>
      </c>
      <c r="G1088" s="49" t="s">
        <v>278</v>
      </c>
      <c r="H1088" s="49">
        <f>kategorie[[#This Row],[rok]]-kategorie[[#This Row],[věk]]</f>
        <v>1933</v>
      </c>
      <c r="I1088" s="49">
        <v>79</v>
      </c>
      <c r="J1088" s="46" t="s">
        <v>436</v>
      </c>
      <c r="K1088" s="50">
        <v>0.16</v>
      </c>
      <c r="L1088" s="241"/>
    </row>
    <row r="1089" spans="4:12" ht="11.25" hidden="1" customHeight="1" x14ac:dyDescent="0.2">
      <c r="D1089" s="45" t="str">
        <f>CONCATENATE(kategorie[[#This Row],[rok]],"::",kategorie[[#This Row],[závod]],"::",kategorie[[#This Row],[m/ž]],"::",kategorie[[#This Row],[věk]])</f>
        <v>2012::pivaři::M::80</v>
      </c>
      <c r="E1089" s="34">
        <v>2012</v>
      </c>
      <c r="F1089" s="37" t="s">
        <v>410</v>
      </c>
      <c r="G1089" s="49" t="s">
        <v>278</v>
      </c>
      <c r="H1089" s="49">
        <f>kategorie[[#This Row],[rok]]-kategorie[[#This Row],[věk]]</f>
        <v>1932</v>
      </c>
      <c r="I1089" s="49">
        <v>80</v>
      </c>
      <c r="J1089" s="46" t="s">
        <v>436</v>
      </c>
      <c r="K1089" s="50">
        <v>0.16</v>
      </c>
      <c r="L1089" s="241"/>
    </row>
    <row r="1090" spans="4:12" ht="11.25" hidden="1" customHeight="1" x14ac:dyDescent="0.2">
      <c r="D1090" s="45" t="str">
        <f>CONCATENATE(kategorie[[#This Row],[rok]],"::",kategorie[[#This Row],[závod]],"::",kategorie[[#This Row],[m/ž]],"::",kategorie[[#This Row],[věk]])</f>
        <v>2012::pivaři::Z::19</v>
      </c>
      <c r="E1090" s="34">
        <v>2012</v>
      </c>
      <c r="F1090" s="37" t="s">
        <v>410</v>
      </c>
      <c r="G1090" s="49" t="s">
        <v>438</v>
      </c>
      <c r="H1090" s="49">
        <f>kategorie[[#This Row],[rok]]-kategorie[[#This Row],[věk]]</f>
        <v>1993</v>
      </c>
      <c r="I1090" s="49">
        <v>19</v>
      </c>
      <c r="J1090" s="46" t="s">
        <v>436</v>
      </c>
      <c r="K1090" s="50">
        <v>0.16</v>
      </c>
      <c r="L1090" s="241"/>
    </row>
    <row r="1091" spans="4:12" ht="11.25" hidden="1" customHeight="1" x14ac:dyDescent="0.2">
      <c r="D1091" s="45" t="str">
        <f>CONCATENATE(kategorie[[#This Row],[rok]],"::",kategorie[[#This Row],[závod]],"::",kategorie[[#This Row],[m/ž]],"::",kategorie[[#This Row],[věk]])</f>
        <v>2012::pivaři::Z::20</v>
      </c>
      <c r="E1091" s="34">
        <v>2012</v>
      </c>
      <c r="F1091" s="37" t="s">
        <v>410</v>
      </c>
      <c r="G1091" s="49" t="s">
        <v>438</v>
      </c>
      <c r="H1091" s="49">
        <f>kategorie[[#This Row],[rok]]-kategorie[[#This Row],[věk]]</f>
        <v>1992</v>
      </c>
      <c r="I1091" s="49">
        <v>20</v>
      </c>
      <c r="J1091" s="46" t="s">
        <v>436</v>
      </c>
      <c r="K1091" s="50">
        <v>0.16</v>
      </c>
      <c r="L1091" s="241"/>
    </row>
    <row r="1092" spans="4:12" ht="11.25" hidden="1" customHeight="1" x14ac:dyDescent="0.2">
      <c r="D1092" s="45" t="str">
        <f>CONCATENATE(kategorie[[#This Row],[rok]],"::",kategorie[[#This Row],[závod]],"::",kategorie[[#This Row],[m/ž]],"::",kategorie[[#This Row],[věk]])</f>
        <v>2012::pivaři::Z::21</v>
      </c>
      <c r="E1092" s="34">
        <v>2012</v>
      </c>
      <c r="F1092" s="37" t="s">
        <v>410</v>
      </c>
      <c r="G1092" s="49" t="s">
        <v>438</v>
      </c>
      <c r="H1092" s="49">
        <f>kategorie[[#This Row],[rok]]-kategorie[[#This Row],[věk]]</f>
        <v>1991</v>
      </c>
      <c r="I1092" s="49">
        <v>21</v>
      </c>
      <c r="J1092" s="46" t="s">
        <v>436</v>
      </c>
      <c r="K1092" s="50">
        <v>0.16</v>
      </c>
      <c r="L1092" s="241"/>
    </row>
    <row r="1093" spans="4:12" ht="11.25" hidden="1" customHeight="1" x14ac:dyDescent="0.2">
      <c r="D1093" s="45" t="str">
        <f>CONCATENATE(kategorie[[#This Row],[rok]],"::",kategorie[[#This Row],[závod]],"::",kategorie[[#This Row],[m/ž]],"::",kategorie[[#This Row],[věk]])</f>
        <v>2012::pivaři::Z::22</v>
      </c>
      <c r="E1093" s="34">
        <v>2012</v>
      </c>
      <c r="F1093" s="37" t="s">
        <v>410</v>
      </c>
      <c r="G1093" s="49" t="s">
        <v>438</v>
      </c>
      <c r="H1093" s="49">
        <f>kategorie[[#This Row],[rok]]-kategorie[[#This Row],[věk]]</f>
        <v>1990</v>
      </c>
      <c r="I1093" s="49">
        <v>22</v>
      </c>
      <c r="J1093" s="46" t="s">
        <v>436</v>
      </c>
      <c r="K1093" s="50">
        <v>0.16</v>
      </c>
      <c r="L1093" s="241"/>
    </row>
    <row r="1094" spans="4:12" ht="11.25" hidden="1" customHeight="1" x14ac:dyDescent="0.2">
      <c r="D1094" s="45" t="str">
        <f>CONCATENATE(kategorie[[#This Row],[rok]],"::",kategorie[[#This Row],[závod]],"::",kategorie[[#This Row],[m/ž]],"::",kategorie[[#This Row],[věk]])</f>
        <v>2012::pivaři::Z::23</v>
      </c>
      <c r="E1094" s="34">
        <v>2012</v>
      </c>
      <c r="F1094" s="37" t="s">
        <v>410</v>
      </c>
      <c r="G1094" s="49" t="s">
        <v>438</v>
      </c>
      <c r="H1094" s="49">
        <f>kategorie[[#This Row],[rok]]-kategorie[[#This Row],[věk]]</f>
        <v>1989</v>
      </c>
      <c r="I1094" s="49">
        <v>23</v>
      </c>
      <c r="J1094" s="46" t="s">
        <v>436</v>
      </c>
      <c r="K1094" s="50">
        <v>0.16</v>
      </c>
      <c r="L1094" s="241"/>
    </row>
    <row r="1095" spans="4:12" ht="11.25" hidden="1" customHeight="1" x14ac:dyDescent="0.2">
      <c r="D1095" s="45" t="str">
        <f>CONCATENATE(kategorie[[#This Row],[rok]],"::",kategorie[[#This Row],[závod]],"::",kategorie[[#This Row],[m/ž]],"::",kategorie[[#This Row],[věk]])</f>
        <v>2012::pivaři::Z::24</v>
      </c>
      <c r="E1095" s="34">
        <v>2012</v>
      </c>
      <c r="F1095" s="37" t="s">
        <v>410</v>
      </c>
      <c r="G1095" s="49" t="s">
        <v>438</v>
      </c>
      <c r="H1095" s="49">
        <f>kategorie[[#This Row],[rok]]-kategorie[[#This Row],[věk]]</f>
        <v>1988</v>
      </c>
      <c r="I1095" s="49">
        <v>24</v>
      </c>
      <c r="J1095" s="46" t="s">
        <v>436</v>
      </c>
      <c r="K1095" s="50">
        <v>0.16</v>
      </c>
      <c r="L1095" s="241"/>
    </row>
    <row r="1096" spans="4:12" ht="11.25" hidden="1" customHeight="1" x14ac:dyDescent="0.2">
      <c r="D1096" s="45" t="str">
        <f>CONCATENATE(kategorie[[#This Row],[rok]],"::",kategorie[[#This Row],[závod]],"::",kategorie[[#This Row],[m/ž]],"::",kategorie[[#This Row],[věk]])</f>
        <v>2012::pivaři::Z::25</v>
      </c>
      <c r="E1096" s="34">
        <v>2012</v>
      </c>
      <c r="F1096" s="37" t="s">
        <v>410</v>
      </c>
      <c r="G1096" s="49" t="s">
        <v>438</v>
      </c>
      <c r="H1096" s="49">
        <f>kategorie[[#This Row],[rok]]-kategorie[[#This Row],[věk]]</f>
        <v>1987</v>
      </c>
      <c r="I1096" s="49">
        <v>25</v>
      </c>
      <c r="J1096" s="46" t="s">
        <v>436</v>
      </c>
      <c r="K1096" s="50">
        <v>0.16</v>
      </c>
      <c r="L1096" s="241"/>
    </row>
    <row r="1097" spans="4:12" ht="11.25" hidden="1" customHeight="1" x14ac:dyDescent="0.2">
      <c r="D1097" s="45" t="str">
        <f>CONCATENATE(kategorie[[#This Row],[rok]],"::",kategorie[[#This Row],[závod]],"::",kategorie[[#This Row],[m/ž]],"::",kategorie[[#This Row],[věk]])</f>
        <v>2012::pivaři::Z::26</v>
      </c>
      <c r="E1097" s="34">
        <v>2012</v>
      </c>
      <c r="F1097" s="37" t="s">
        <v>410</v>
      </c>
      <c r="G1097" s="49" t="s">
        <v>438</v>
      </c>
      <c r="H1097" s="49">
        <f>kategorie[[#This Row],[rok]]-kategorie[[#This Row],[věk]]</f>
        <v>1986</v>
      </c>
      <c r="I1097" s="49">
        <v>26</v>
      </c>
      <c r="J1097" s="46" t="s">
        <v>436</v>
      </c>
      <c r="K1097" s="50">
        <v>0.16</v>
      </c>
      <c r="L1097" s="241"/>
    </row>
    <row r="1098" spans="4:12" ht="11.25" hidden="1" customHeight="1" x14ac:dyDescent="0.2">
      <c r="D1098" s="45" t="str">
        <f>CONCATENATE(kategorie[[#This Row],[rok]],"::",kategorie[[#This Row],[závod]],"::",kategorie[[#This Row],[m/ž]],"::",kategorie[[#This Row],[věk]])</f>
        <v>2012::pivaři::Z::27</v>
      </c>
      <c r="E1098" s="34">
        <v>2012</v>
      </c>
      <c r="F1098" s="37" t="s">
        <v>410</v>
      </c>
      <c r="G1098" s="49" t="s">
        <v>438</v>
      </c>
      <c r="H1098" s="49">
        <f>kategorie[[#This Row],[rok]]-kategorie[[#This Row],[věk]]</f>
        <v>1985</v>
      </c>
      <c r="I1098" s="49">
        <v>27</v>
      </c>
      <c r="J1098" s="46" t="s">
        <v>436</v>
      </c>
      <c r="K1098" s="50">
        <v>0.16</v>
      </c>
      <c r="L1098" s="241"/>
    </row>
    <row r="1099" spans="4:12" ht="11.25" hidden="1" customHeight="1" x14ac:dyDescent="0.2">
      <c r="D1099" s="45" t="str">
        <f>CONCATENATE(kategorie[[#This Row],[rok]],"::",kategorie[[#This Row],[závod]],"::",kategorie[[#This Row],[m/ž]],"::",kategorie[[#This Row],[věk]])</f>
        <v>2012::pivaři::Z::28</v>
      </c>
      <c r="E1099" s="34">
        <v>2012</v>
      </c>
      <c r="F1099" s="37" t="s">
        <v>410</v>
      </c>
      <c r="G1099" s="49" t="s">
        <v>438</v>
      </c>
      <c r="H1099" s="49">
        <f>kategorie[[#This Row],[rok]]-kategorie[[#This Row],[věk]]</f>
        <v>1984</v>
      </c>
      <c r="I1099" s="49">
        <v>28</v>
      </c>
      <c r="J1099" s="46" t="s">
        <v>436</v>
      </c>
      <c r="K1099" s="50">
        <v>0.16</v>
      </c>
      <c r="L1099" s="241"/>
    </row>
    <row r="1100" spans="4:12" ht="11.25" hidden="1" customHeight="1" x14ac:dyDescent="0.2">
      <c r="D1100" s="45" t="str">
        <f>CONCATENATE(kategorie[[#This Row],[rok]],"::",kategorie[[#This Row],[závod]],"::",kategorie[[#This Row],[m/ž]],"::",kategorie[[#This Row],[věk]])</f>
        <v>2012::pivaři::Z::29</v>
      </c>
      <c r="E1100" s="34">
        <v>2012</v>
      </c>
      <c r="F1100" s="37" t="s">
        <v>410</v>
      </c>
      <c r="G1100" s="49" t="s">
        <v>438</v>
      </c>
      <c r="H1100" s="49">
        <f>kategorie[[#This Row],[rok]]-kategorie[[#This Row],[věk]]</f>
        <v>1983</v>
      </c>
      <c r="I1100" s="49">
        <v>29</v>
      </c>
      <c r="J1100" s="46" t="s">
        <v>436</v>
      </c>
      <c r="K1100" s="50">
        <v>0.16</v>
      </c>
      <c r="L1100" s="241"/>
    </row>
    <row r="1101" spans="4:12" ht="11.25" hidden="1" customHeight="1" x14ac:dyDescent="0.2">
      <c r="D1101" s="45" t="str">
        <f>CONCATENATE(kategorie[[#This Row],[rok]],"::",kategorie[[#This Row],[závod]],"::",kategorie[[#This Row],[m/ž]],"::",kategorie[[#This Row],[věk]])</f>
        <v>2012::pivaři::Z::30</v>
      </c>
      <c r="E1101" s="34">
        <v>2012</v>
      </c>
      <c r="F1101" s="37" t="s">
        <v>410</v>
      </c>
      <c r="G1101" s="49" t="s">
        <v>438</v>
      </c>
      <c r="H1101" s="49">
        <f>kategorie[[#This Row],[rok]]-kategorie[[#This Row],[věk]]</f>
        <v>1982</v>
      </c>
      <c r="I1101" s="49">
        <v>30</v>
      </c>
      <c r="J1101" s="46" t="s">
        <v>436</v>
      </c>
      <c r="K1101" s="50">
        <v>0.16</v>
      </c>
      <c r="L1101" s="241"/>
    </row>
    <row r="1102" spans="4:12" ht="11.25" hidden="1" customHeight="1" x14ac:dyDescent="0.2">
      <c r="D1102" s="45" t="str">
        <f>CONCATENATE(kategorie[[#This Row],[rok]],"::",kategorie[[#This Row],[závod]],"::",kategorie[[#This Row],[m/ž]],"::",kategorie[[#This Row],[věk]])</f>
        <v>2012::pivaři::Z::31</v>
      </c>
      <c r="E1102" s="34">
        <v>2012</v>
      </c>
      <c r="F1102" s="37" t="s">
        <v>410</v>
      </c>
      <c r="G1102" s="49" t="s">
        <v>438</v>
      </c>
      <c r="H1102" s="49">
        <f>kategorie[[#This Row],[rok]]-kategorie[[#This Row],[věk]]</f>
        <v>1981</v>
      </c>
      <c r="I1102" s="49">
        <v>31</v>
      </c>
      <c r="J1102" s="46" t="s">
        <v>436</v>
      </c>
      <c r="K1102" s="50">
        <v>0.16</v>
      </c>
      <c r="L1102" s="241"/>
    </row>
    <row r="1103" spans="4:12" ht="11.25" hidden="1" customHeight="1" x14ac:dyDescent="0.2">
      <c r="D1103" s="45" t="str">
        <f>CONCATENATE(kategorie[[#This Row],[rok]],"::",kategorie[[#This Row],[závod]],"::",kategorie[[#This Row],[m/ž]],"::",kategorie[[#This Row],[věk]])</f>
        <v>2012::pivaři::Z::32</v>
      </c>
      <c r="E1103" s="34">
        <v>2012</v>
      </c>
      <c r="F1103" s="37" t="s">
        <v>410</v>
      </c>
      <c r="G1103" s="49" t="s">
        <v>438</v>
      </c>
      <c r="H1103" s="49">
        <f>kategorie[[#This Row],[rok]]-kategorie[[#This Row],[věk]]</f>
        <v>1980</v>
      </c>
      <c r="I1103" s="49">
        <v>32</v>
      </c>
      <c r="J1103" s="46" t="s">
        <v>436</v>
      </c>
      <c r="K1103" s="50">
        <v>0.16</v>
      </c>
      <c r="L1103" s="241"/>
    </row>
    <row r="1104" spans="4:12" ht="11.25" hidden="1" customHeight="1" x14ac:dyDescent="0.2">
      <c r="D1104" s="45" t="str">
        <f>CONCATENATE(kategorie[[#This Row],[rok]],"::",kategorie[[#This Row],[závod]],"::",kategorie[[#This Row],[m/ž]],"::",kategorie[[#This Row],[věk]])</f>
        <v>2012::pivaři::Z::33</v>
      </c>
      <c r="E1104" s="34">
        <v>2012</v>
      </c>
      <c r="F1104" s="37" t="s">
        <v>410</v>
      </c>
      <c r="G1104" s="49" t="s">
        <v>438</v>
      </c>
      <c r="H1104" s="49">
        <f>kategorie[[#This Row],[rok]]-kategorie[[#This Row],[věk]]</f>
        <v>1979</v>
      </c>
      <c r="I1104" s="49">
        <v>33</v>
      </c>
      <c r="J1104" s="46" t="s">
        <v>436</v>
      </c>
      <c r="K1104" s="50">
        <v>0.16</v>
      </c>
      <c r="L1104" s="241"/>
    </row>
    <row r="1105" spans="4:12" ht="11.25" hidden="1" customHeight="1" x14ac:dyDescent="0.2">
      <c r="D1105" s="45" t="str">
        <f>CONCATENATE(kategorie[[#This Row],[rok]],"::",kategorie[[#This Row],[závod]],"::",kategorie[[#This Row],[m/ž]],"::",kategorie[[#This Row],[věk]])</f>
        <v>2012::pivaři::Z::34</v>
      </c>
      <c r="E1105" s="34">
        <v>2012</v>
      </c>
      <c r="F1105" s="37" t="s">
        <v>410</v>
      </c>
      <c r="G1105" s="49" t="s">
        <v>438</v>
      </c>
      <c r="H1105" s="49">
        <f>kategorie[[#This Row],[rok]]-kategorie[[#This Row],[věk]]</f>
        <v>1978</v>
      </c>
      <c r="I1105" s="49">
        <v>34</v>
      </c>
      <c r="J1105" s="46" t="s">
        <v>436</v>
      </c>
      <c r="K1105" s="50">
        <v>0.16</v>
      </c>
      <c r="L1105" s="241"/>
    </row>
    <row r="1106" spans="4:12" ht="11.25" hidden="1" customHeight="1" x14ac:dyDescent="0.2">
      <c r="D1106" s="45" t="str">
        <f>CONCATENATE(kategorie[[#This Row],[rok]],"::",kategorie[[#This Row],[závod]],"::",kategorie[[#This Row],[m/ž]],"::",kategorie[[#This Row],[věk]])</f>
        <v>2012::pivaři::Z::35</v>
      </c>
      <c r="E1106" s="34">
        <v>2012</v>
      </c>
      <c r="F1106" s="37" t="s">
        <v>410</v>
      </c>
      <c r="G1106" s="49" t="s">
        <v>438</v>
      </c>
      <c r="H1106" s="49">
        <f>kategorie[[#This Row],[rok]]-kategorie[[#This Row],[věk]]</f>
        <v>1977</v>
      </c>
      <c r="I1106" s="49">
        <v>35</v>
      </c>
      <c r="J1106" s="46" t="s">
        <v>436</v>
      </c>
      <c r="K1106" s="50">
        <v>0.16</v>
      </c>
      <c r="L1106" s="241"/>
    </row>
    <row r="1107" spans="4:12" ht="11.25" hidden="1" customHeight="1" x14ac:dyDescent="0.2">
      <c r="D1107" s="45" t="str">
        <f>CONCATENATE(kategorie[[#This Row],[rok]],"::",kategorie[[#This Row],[závod]],"::",kategorie[[#This Row],[m/ž]],"::",kategorie[[#This Row],[věk]])</f>
        <v>2012::pivaři::Z::36</v>
      </c>
      <c r="E1107" s="34">
        <v>2012</v>
      </c>
      <c r="F1107" s="37" t="s">
        <v>410</v>
      </c>
      <c r="G1107" s="49" t="s">
        <v>438</v>
      </c>
      <c r="H1107" s="49">
        <f>kategorie[[#This Row],[rok]]-kategorie[[#This Row],[věk]]</f>
        <v>1976</v>
      </c>
      <c r="I1107" s="49">
        <v>36</v>
      </c>
      <c r="J1107" s="46" t="s">
        <v>436</v>
      </c>
      <c r="K1107" s="50">
        <v>0.16</v>
      </c>
      <c r="L1107" s="241"/>
    </row>
    <row r="1108" spans="4:12" ht="11.25" hidden="1" customHeight="1" x14ac:dyDescent="0.2">
      <c r="D1108" s="45" t="str">
        <f>CONCATENATE(kategorie[[#This Row],[rok]],"::",kategorie[[#This Row],[závod]],"::",kategorie[[#This Row],[m/ž]],"::",kategorie[[#This Row],[věk]])</f>
        <v>2012::pivaři::Z::37</v>
      </c>
      <c r="E1108" s="34">
        <v>2012</v>
      </c>
      <c r="F1108" s="37" t="s">
        <v>410</v>
      </c>
      <c r="G1108" s="49" t="s">
        <v>438</v>
      </c>
      <c r="H1108" s="49">
        <f>kategorie[[#This Row],[rok]]-kategorie[[#This Row],[věk]]</f>
        <v>1975</v>
      </c>
      <c r="I1108" s="49">
        <v>37</v>
      </c>
      <c r="J1108" s="46" t="s">
        <v>436</v>
      </c>
      <c r="K1108" s="50">
        <v>0.16</v>
      </c>
      <c r="L1108" s="241"/>
    </row>
    <row r="1109" spans="4:12" ht="11.25" hidden="1" customHeight="1" x14ac:dyDescent="0.2">
      <c r="D1109" s="45" t="str">
        <f>CONCATENATE(kategorie[[#This Row],[rok]],"::",kategorie[[#This Row],[závod]],"::",kategorie[[#This Row],[m/ž]],"::",kategorie[[#This Row],[věk]])</f>
        <v>2012::pivaři::Z::38</v>
      </c>
      <c r="E1109" s="34">
        <v>2012</v>
      </c>
      <c r="F1109" s="37" t="s">
        <v>410</v>
      </c>
      <c r="G1109" s="49" t="s">
        <v>438</v>
      </c>
      <c r="H1109" s="49">
        <f>kategorie[[#This Row],[rok]]-kategorie[[#This Row],[věk]]</f>
        <v>1974</v>
      </c>
      <c r="I1109" s="49">
        <v>38</v>
      </c>
      <c r="J1109" s="46" t="s">
        <v>436</v>
      </c>
      <c r="K1109" s="50">
        <v>0.16</v>
      </c>
      <c r="L1109" s="241"/>
    </row>
    <row r="1110" spans="4:12" ht="11.25" hidden="1" customHeight="1" x14ac:dyDescent="0.2">
      <c r="D1110" s="45" t="str">
        <f>CONCATENATE(kategorie[[#This Row],[rok]],"::",kategorie[[#This Row],[závod]],"::",kategorie[[#This Row],[m/ž]],"::",kategorie[[#This Row],[věk]])</f>
        <v>2012::pivaři::Z::39</v>
      </c>
      <c r="E1110" s="34">
        <v>2012</v>
      </c>
      <c r="F1110" s="37" t="s">
        <v>410</v>
      </c>
      <c r="G1110" s="49" t="s">
        <v>438</v>
      </c>
      <c r="H1110" s="49">
        <f>kategorie[[#This Row],[rok]]-kategorie[[#This Row],[věk]]</f>
        <v>1973</v>
      </c>
      <c r="I1110" s="49">
        <v>39</v>
      </c>
      <c r="J1110" s="46" t="s">
        <v>436</v>
      </c>
      <c r="K1110" s="50">
        <v>0.16</v>
      </c>
      <c r="L1110" s="241"/>
    </row>
    <row r="1111" spans="4:12" ht="11.25" hidden="1" customHeight="1" x14ac:dyDescent="0.2">
      <c r="D1111" s="45" t="str">
        <f>CONCATENATE(kategorie[[#This Row],[rok]],"::",kategorie[[#This Row],[závod]],"::",kategorie[[#This Row],[m/ž]],"::",kategorie[[#This Row],[věk]])</f>
        <v>2012::pivaři::Z::40</v>
      </c>
      <c r="E1111" s="34">
        <v>2012</v>
      </c>
      <c r="F1111" s="37" t="s">
        <v>410</v>
      </c>
      <c r="G1111" s="49" t="s">
        <v>438</v>
      </c>
      <c r="H1111" s="49">
        <f>kategorie[[#This Row],[rok]]-kategorie[[#This Row],[věk]]</f>
        <v>1972</v>
      </c>
      <c r="I1111" s="49">
        <v>40</v>
      </c>
      <c r="J1111" s="46" t="s">
        <v>436</v>
      </c>
      <c r="K1111" s="50">
        <v>0.16</v>
      </c>
      <c r="L1111" s="241"/>
    </row>
    <row r="1112" spans="4:12" ht="11.25" hidden="1" customHeight="1" x14ac:dyDescent="0.2">
      <c r="D1112" s="45" t="str">
        <f>CONCATENATE(kategorie[[#This Row],[rok]],"::",kategorie[[#This Row],[závod]],"::",kategorie[[#This Row],[m/ž]],"::",kategorie[[#This Row],[věk]])</f>
        <v>2012::pivaři::Z::41</v>
      </c>
      <c r="E1112" s="34">
        <v>2012</v>
      </c>
      <c r="F1112" s="37" t="s">
        <v>410</v>
      </c>
      <c r="G1112" s="49" t="s">
        <v>438</v>
      </c>
      <c r="H1112" s="49">
        <f>kategorie[[#This Row],[rok]]-kategorie[[#This Row],[věk]]</f>
        <v>1971</v>
      </c>
      <c r="I1112" s="49">
        <v>41</v>
      </c>
      <c r="J1112" s="46" t="s">
        <v>436</v>
      </c>
      <c r="K1112" s="50">
        <v>0.16</v>
      </c>
      <c r="L1112" s="241"/>
    </row>
    <row r="1113" spans="4:12" ht="11.25" hidden="1" customHeight="1" x14ac:dyDescent="0.2">
      <c r="D1113" s="45" t="str">
        <f>CONCATENATE(kategorie[[#This Row],[rok]],"::",kategorie[[#This Row],[závod]],"::",kategorie[[#This Row],[m/ž]],"::",kategorie[[#This Row],[věk]])</f>
        <v>2012::pivaři::Z::42</v>
      </c>
      <c r="E1113" s="34">
        <v>2012</v>
      </c>
      <c r="F1113" s="37" t="s">
        <v>410</v>
      </c>
      <c r="G1113" s="49" t="s">
        <v>438</v>
      </c>
      <c r="H1113" s="49">
        <f>kategorie[[#This Row],[rok]]-kategorie[[#This Row],[věk]]</f>
        <v>1970</v>
      </c>
      <c r="I1113" s="49">
        <v>42</v>
      </c>
      <c r="J1113" s="46" t="s">
        <v>436</v>
      </c>
      <c r="K1113" s="50">
        <v>0.16</v>
      </c>
      <c r="L1113" s="241"/>
    </row>
    <row r="1114" spans="4:12" ht="11.25" hidden="1" customHeight="1" x14ac:dyDescent="0.2">
      <c r="D1114" s="45" t="str">
        <f>CONCATENATE(kategorie[[#This Row],[rok]],"::",kategorie[[#This Row],[závod]],"::",kategorie[[#This Row],[m/ž]],"::",kategorie[[#This Row],[věk]])</f>
        <v>2012::pivaři::Z::43</v>
      </c>
      <c r="E1114" s="34">
        <v>2012</v>
      </c>
      <c r="F1114" s="37" t="s">
        <v>410</v>
      </c>
      <c r="G1114" s="49" t="s">
        <v>438</v>
      </c>
      <c r="H1114" s="49">
        <f>kategorie[[#This Row],[rok]]-kategorie[[#This Row],[věk]]</f>
        <v>1969</v>
      </c>
      <c r="I1114" s="49">
        <v>43</v>
      </c>
      <c r="J1114" s="46" t="s">
        <v>436</v>
      </c>
      <c r="K1114" s="50">
        <v>0.16</v>
      </c>
      <c r="L1114" s="241"/>
    </row>
    <row r="1115" spans="4:12" ht="11.25" hidden="1" customHeight="1" x14ac:dyDescent="0.2">
      <c r="D1115" s="45" t="str">
        <f>CONCATENATE(kategorie[[#This Row],[rok]],"::",kategorie[[#This Row],[závod]],"::",kategorie[[#This Row],[m/ž]],"::",kategorie[[#This Row],[věk]])</f>
        <v>2012::pivaři::Z::44</v>
      </c>
      <c r="E1115" s="34">
        <v>2012</v>
      </c>
      <c r="F1115" s="37" t="s">
        <v>410</v>
      </c>
      <c r="G1115" s="49" t="s">
        <v>438</v>
      </c>
      <c r="H1115" s="49">
        <f>kategorie[[#This Row],[rok]]-kategorie[[#This Row],[věk]]</f>
        <v>1968</v>
      </c>
      <c r="I1115" s="49">
        <v>44</v>
      </c>
      <c r="J1115" s="46" t="s">
        <v>436</v>
      </c>
      <c r="K1115" s="50">
        <v>0.16</v>
      </c>
      <c r="L1115" s="241"/>
    </row>
    <row r="1116" spans="4:12" ht="11.25" hidden="1" customHeight="1" x14ac:dyDescent="0.2">
      <c r="D1116" s="45" t="str">
        <f>CONCATENATE(kategorie[[#This Row],[rok]],"::",kategorie[[#This Row],[závod]],"::",kategorie[[#This Row],[m/ž]],"::",kategorie[[#This Row],[věk]])</f>
        <v>2012::pivaři::Z::45</v>
      </c>
      <c r="E1116" s="34">
        <v>2012</v>
      </c>
      <c r="F1116" s="37" t="s">
        <v>410</v>
      </c>
      <c r="G1116" s="49" t="s">
        <v>438</v>
      </c>
      <c r="H1116" s="49">
        <f>kategorie[[#This Row],[rok]]-kategorie[[#This Row],[věk]]</f>
        <v>1967</v>
      </c>
      <c r="I1116" s="49">
        <v>45</v>
      </c>
      <c r="J1116" s="46" t="s">
        <v>436</v>
      </c>
      <c r="K1116" s="50">
        <v>0.16</v>
      </c>
      <c r="L1116" s="241"/>
    </row>
    <row r="1117" spans="4:12" ht="11.25" hidden="1" customHeight="1" x14ac:dyDescent="0.2">
      <c r="D1117" s="45" t="str">
        <f>CONCATENATE(kategorie[[#This Row],[rok]],"::",kategorie[[#This Row],[závod]],"::",kategorie[[#This Row],[m/ž]],"::",kategorie[[#This Row],[věk]])</f>
        <v>2012::pivaři::Z::46</v>
      </c>
      <c r="E1117" s="34">
        <v>2012</v>
      </c>
      <c r="F1117" s="37" t="s">
        <v>410</v>
      </c>
      <c r="G1117" s="49" t="s">
        <v>438</v>
      </c>
      <c r="H1117" s="49">
        <f>kategorie[[#This Row],[rok]]-kategorie[[#This Row],[věk]]</f>
        <v>1966</v>
      </c>
      <c r="I1117" s="49">
        <v>46</v>
      </c>
      <c r="J1117" s="46" t="s">
        <v>436</v>
      </c>
      <c r="K1117" s="50">
        <v>0.16</v>
      </c>
      <c r="L1117" s="241"/>
    </row>
    <row r="1118" spans="4:12" ht="11.25" hidden="1" customHeight="1" x14ac:dyDescent="0.2">
      <c r="D1118" s="45" t="str">
        <f>CONCATENATE(kategorie[[#This Row],[rok]],"::",kategorie[[#This Row],[závod]],"::",kategorie[[#This Row],[m/ž]],"::",kategorie[[#This Row],[věk]])</f>
        <v>2012::pivaři::Z::47</v>
      </c>
      <c r="E1118" s="34">
        <v>2012</v>
      </c>
      <c r="F1118" s="37" t="s">
        <v>410</v>
      </c>
      <c r="G1118" s="49" t="s">
        <v>438</v>
      </c>
      <c r="H1118" s="49">
        <f>kategorie[[#This Row],[rok]]-kategorie[[#This Row],[věk]]</f>
        <v>1965</v>
      </c>
      <c r="I1118" s="49">
        <v>47</v>
      </c>
      <c r="J1118" s="46" t="s">
        <v>436</v>
      </c>
      <c r="K1118" s="50">
        <v>0.16</v>
      </c>
      <c r="L1118" s="241"/>
    </row>
    <row r="1119" spans="4:12" ht="11.25" hidden="1" customHeight="1" x14ac:dyDescent="0.2">
      <c r="D1119" s="45" t="str">
        <f>CONCATENATE(kategorie[[#This Row],[rok]],"::",kategorie[[#This Row],[závod]],"::",kategorie[[#This Row],[m/ž]],"::",kategorie[[#This Row],[věk]])</f>
        <v>2012::pivaři::Z::48</v>
      </c>
      <c r="E1119" s="34">
        <v>2012</v>
      </c>
      <c r="F1119" s="37" t="s">
        <v>410</v>
      </c>
      <c r="G1119" s="49" t="s">
        <v>438</v>
      </c>
      <c r="H1119" s="49">
        <f>kategorie[[#This Row],[rok]]-kategorie[[#This Row],[věk]]</f>
        <v>1964</v>
      </c>
      <c r="I1119" s="49">
        <v>48</v>
      </c>
      <c r="J1119" s="46" t="s">
        <v>436</v>
      </c>
      <c r="K1119" s="50">
        <v>0.16</v>
      </c>
      <c r="L1119" s="241"/>
    </row>
    <row r="1120" spans="4:12" ht="11.25" hidden="1" customHeight="1" x14ac:dyDescent="0.2">
      <c r="D1120" s="45" t="str">
        <f>CONCATENATE(kategorie[[#This Row],[rok]],"::",kategorie[[#This Row],[závod]],"::",kategorie[[#This Row],[m/ž]],"::",kategorie[[#This Row],[věk]])</f>
        <v>2012::pivaři::Z::49</v>
      </c>
      <c r="E1120" s="34">
        <v>2012</v>
      </c>
      <c r="F1120" s="37" t="s">
        <v>410</v>
      </c>
      <c r="G1120" s="49" t="s">
        <v>438</v>
      </c>
      <c r="H1120" s="49">
        <f>kategorie[[#This Row],[rok]]-kategorie[[#This Row],[věk]]</f>
        <v>1963</v>
      </c>
      <c r="I1120" s="49">
        <v>49</v>
      </c>
      <c r="J1120" s="46" t="s">
        <v>436</v>
      </c>
      <c r="K1120" s="50">
        <v>0.16</v>
      </c>
      <c r="L1120" s="241"/>
    </row>
    <row r="1121" spans="4:12" ht="11.25" hidden="1" customHeight="1" x14ac:dyDescent="0.2">
      <c r="D1121" s="45" t="str">
        <f>CONCATENATE(kategorie[[#This Row],[rok]],"::",kategorie[[#This Row],[závod]],"::",kategorie[[#This Row],[m/ž]],"::",kategorie[[#This Row],[věk]])</f>
        <v>2012::pivaři::Z::50</v>
      </c>
      <c r="E1121" s="34">
        <v>2012</v>
      </c>
      <c r="F1121" s="37" t="s">
        <v>410</v>
      </c>
      <c r="G1121" s="49" t="s">
        <v>438</v>
      </c>
      <c r="H1121" s="49">
        <f>kategorie[[#This Row],[rok]]-kategorie[[#This Row],[věk]]</f>
        <v>1962</v>
      </c>
      <c r="I1121" s="49">
        <v>50</v>
      </c>
      <c r="J1121" s="46" t="s">
        <v>436</v>
      </c>
      <c r="K1121" s="50">
        <v>0.16</v>
      </c>
      <c r="L1121" s="241"/>
    </row>
    <row r="1122" spans="4:12" ht="11.25" hidden="1" customHeight="1" x14ac:dyDescent="0.2">
      <c r="D1122" s="37" t="str">
        <f>CONCATENATE(kategorie[[#This Row],[rok]],"::",kategorie[[#This Row],[závod]],"::",kategorie[[#This Row],[m/ž]],"::",kategorie[[#This Row],[věk]])</f>
        <v>2013::dětský::M::0</v>
      </c>
      <c r="E1122" s="34">
        <v>2013</v>
      </c>
      <c r="F1122" s="37" t="s">
        <v>411</v>
      </c>
      <c r="G1122" s="34" t="s">
        <v>278</v>
      </c>
      <c r="H1122" s="34">
        <f>kategorie[[#This Row],[rok]]-kategorie[[#This Row],[věk]]</f>
        <v>2013</v>
      </c>
      <c r="I1122" s="34">
        <v>0</v>
      </c>
      <c r="J1122" s="46" t="s">
        <v>958</v>
      </c>
      <c r="K1122" s="50">
        <v>0.16</v>
      </c>
      <c r="L1122" s="241"/>
    </row>
    <row r="1123" spans="4:12" ht="11.25" hidden="1" customHeight="1" x14ac:dyDescent="0.2">
      <c r="D1123" s="37" t="str">
        <f>CONCATENATE(kategorie[[#This Row],[rok]],"::",kategorie[[#This Row],[závod]],"::",kategorie[[#This Row],[m/ž]],"::",kategorie[[#This Row],[věk]])</f>
        <v>2013::dětský::M::1</v>
      </c>
      <c r="E1123" s="34">
        <v>2013</v>
      </c>
      <c r="F1123" s="37" t="s">
        <v>411</v>
      </c>
      <c r="G1123" s="34" t="s">
        <v>278</v>
      </c>
      <c r="H1123" s="34">
        <f>kategorie[[#This Row],[rok]]-kategorie[[#This Row],[věk]]</f>
        <v>2012</v>
      </c>
      <c r="I1123" s="34">
        <v>1</v>
      </c>
      <c r="J1123" s="46" t="s">
        <v>958</v>
      </c>
      <c r="K1123" s="50">
        <v>0.16</v>
      </c>
      <c r="L1123" s="241"/>
    </row>
    <row r="1124" spans="4:12" ht="11.25" hidden="1" customHeight="1" x14ac:dyDescent="0.2">
      <c r="D1124" s="37" t="str">
        <f>CONCATENATE(kategorie[[#This Row],[rok]],"::",kategorie[[#This Row],[závod]],"::",kategorie[[#This Row],[m/ž]],"::",kategorie[[#This Row],[věk]])</f>
        <v>2013::dětský::M::2</v>
      </c>
      <c r="E1124" s="34">
        <v>2013</v>
      </c>
      <c r="F1124" s="37" t="s">
        <v>411</v>
      </c>
      <c r="G1124" s="34" t="s">
        <v>278</v>
      </c>
      <c r="H1124" s="34">
        <f>kategorie[[#This Row],[rok]]-kategorie[[#This Row],[věk]]</f>
        <v>2011</v>
      </c>
      <c r="I1124" s="34">
        <v>2</v>
      </c>
      <c r="J1124" s="46" t="s">
        <v>958</v>
      </c>
      <c r="K1124" s="50">
        <v>0.16</v>
      </c>
      <c r="L1124" s="241"/>
    </row>
    <row r="1125" spans="4:12" ht="11.25" hidden="1" customHeight="1" x14ac:dyDescent="0.2">
      <c r="D1125" s="37" t="str">
        <f>CONCATENATE(kategorie[[#This Row],[rok]],"::",kategorie[[#This Row],[závod]],"::",kategorie[[#This Row],[m/ž]],"::",kategorie[[#This Row],[věk]])</f>
        <v>2013::dětský::M::3</v>
      </c>
      <c r="E1125" s="34">
        <v>2013</v>
      </c>
      <c r="F1125" s="37" t="s">
        <v>411</v>
      </c>
      <c r="G1125" s="34" t="s">
        <v>278</v>
      </c>
      <c r="H1125" s="34">
        <f>kategorie[[#This Row],[rok]]-kategorie[[#This Row],[věk]]</f>
        <v>2010</v>
      </c>
      <c r="I1125" s="34">
        <v>3</v>
      </c>
      <c r="J1125" s="46" t="s">
        <v>958</v>
      </c>
      <c r="K1125" s="50">
        <v>0.16</v>
      </c>
      <c r="L1125" s="241"/>
    </row>
    <row r="1126" spans="4:12" ht="11.25" hidden="1" customHeight="1" x14ac:dyDescent="0.2">
      <c r="D1126" s="37" t="str">
        <f>CONCATENATE(kategorie[[#This Row],[rok]],"::",kategorie[[#This Row],[závod]],"::",kategorie[[#This Row],[m/ž]],"::",kategorie[[#This Row],[věk]])</f>
        <v>2013::dětský::M::4</v>
      </c>
      <c r="E1126" s="34">
        <v>2013</v>
      </c>
      <c r="F1126" s="37" t="s">
        <v>411</v>
      </c>
      <c r="G1126" s="34" t="s">
        <v>278</v>
      </c>
      <c r="H1126" s="34">
        <f>kategorie[[#This Row],[rok]]-kategorie[[#This Row],[věk]]</f>
        <v>2009</v>
      </c>
      <c r="I1126" s="34">
        <v>4</v>
      </c>
      <c r="J1126" s="46" t="s">
        <v>958</v>
      </c>
      <c r="K1126" s="50">
        <v>0.16</v>
      </c>
      <c r="L1126" s="241"/>
    </row>
    <row r="1127" spans="4:12" ht="11.25" hidden="1" customHeight="1" x14ac:dyDescent="0.2">
      <c r="D1127" s="37" t="str">
        <f>CONCATENATE(kategorie[[#This Row],[rok]],"::",kategorie[[#This Row],[závod]],"::",kategorie[[#This Row],[m/ž]],"::",kategorie[[#This Row],[věk]])</f>
        <v>2013::dětský::M::5</v>
      </c>
      <c r="E1127" s="34">
        <v>2013</v>
      </c>
      <c r="F1127" s="37" t="s">
        <v>411</v>
      </c>
      <c r="G1127" s="34" t="s">
        <v>278</v>
      </c>
      <c r="H1127" s="34">
        <f>kategorie[[#This Row],[rok]]-kategorie[[#This Row],[věk]]</f>
        <v>2008</v>
      </c>
      <c r="I1127" s="34">
        <v>5</v>
      </c>
      <c r="J1127" s="46" t="s">
        <v>959</v>
      </c>
      <c r="K1127" s="50">
        <v>0.16</v>
      </c>
      <c r="L1127" s="241"/>
    </row>
    <row r="1128" spans="4:12" ht="11.25" hidden="1" customHeight="1" x14ac:dyDescent="0.2">
      <c r="D1128" s="37" t="str">
        <f>CONCATENATE(kategorie[[#This Row],[rok]],"::",kategorie[[#This Row],[závod]],"::",kategorie[[#This Row],[m/ž]],"::",kategorie[[#This Row],[věk]])</f>
        <v>2013::dětský::M::6</v>
      </c>
      <c r="E1128" s="34">
        <v>2013</v>
      </c>
      <c r="F1128" s="37" t="s">
        <v>411</v>
      </c>
      <c r="G1128" s="34" t="s">
        <v>278</v>
      </c>
      <c r="H1128" s="34">
        <f>kategorie[[#This Row],[rok]]-kategorie[[#This Row],[věk]]</f>
        <v>2007</v>
      </c>
      <c r="I1128" s="34">
        <v>6</v>
      </c>
      <c r="J1128" s="46" t="s">
        <v>959</v>
      </c>
      <c r="K1128" s="50">
        <v>0.16</v>
      </c>
      <c r="L1128" s="241"/>
    </row>
    <row r="1129" spans="4:12" ht="11.25" hidden="1" customHeight="1" x14ac:dyDescent="0.2">
      <c r="D1129" s="37" t="str">
        <f>CONCATENATE(kategorie[[#This Row],[rok]],"::",kategorie[[#This Row],[závod]],"::",kategorie[[#This Row],[m/ž]],"::",kategorie[[#This Row],[věk]])</f>
        <v>2013::dětský::M::7</v>
      </c>
      <c r="E1129" s="34">
        <v>2013</v>
      </c>
      <c r="F1129" s="37" t="s">
        <v>411</v>
      </c>
      <c r="G1129" s="34" t="s">
        <v>278</v>
      </c>
      <c r="H1129" s="34">
        <f>kategorie[[#This Row],[rok]]-kategorie[[#This Row],[věk]]</f>
        <v>2006</v>
      </c>
      <c r="I1129" s="34">
        <v>7</v>
      </c>
      <c r="J1129" s="46" t="s">
        <v>959</v>
      </c>
      <c r="K1129" s="50">
        <v>0.16</v>
      </c>
      <c r="L1129" s="241"/>
    </row>
    <row r="1130" spans="4:12" ht="11.25" hidden="1" customHeight="1" x14ac:dyDescent="0.2">
      <c r="D1130" s="37" t="str">
        <f>CONCATENATE(kategorie[[#This Row],[rok]],"::",kategorie[[#This Row],[závod]],"::",kategorie[[#This Row],[m/ž]],"::",kategorie[[#This Row],[věk]])</f>
        <v>2013::dětský::M::8</v>
      </c>
      <c r="E1130" s="34">
        <v>2013</v>
      </c>
      <c r="F1130" s="37" t="s">
        <v>411</v>
      </c>
      <c r="G1130" s="34" t="s">
        <v>278</v>
      </c>
      <c r="H1130" s="34">
        <f>kategorie[[#This Row],[rok]]-kategorie[[#This Row],[věk]]</f>
        <v>2005</v>
      </c>
      <c r="I1130" s="34">
        <v>8</v>
      </c>
      <c r="J1130" s="46" t="s">
        <v>960</v>
      </c>
      <c r="K1130" s="50">
        <v>0.32</v>
      </c>
      <c r="L1130" s="241"/>
    </row>
    <row r="1131" spans="4:12" ht="11.25" hidden="1" customHeight="1" x14ac:dyDescent="0.2">
      <c r="D1131" s="37" t="str">
        <f>CONCATENATE(kategorie[[#This Row],[rok]],"::",kategorie[[#This Row],[závod]],"::",kategorie[[#This Row],[m/ž]],"::",kategorie[[#This Row],[věk]])</f>
        <v>2013::dětský::M::9</v>
      </c>
      <c r="E1131" s="34">
        <v>2013</v>
      </c>
      <c r="F1131" s="37" t="s">
        <v>411</v>
      </c>
      <c r="G1131" s="34" t="s">
        <v>278</v>
      </c>
      <c r="H1131" s="34">
        <f>kategorie[[#This Row],[rok]]-kategorie[[#This Row],[věk]]</f>
        <v>2004</v>
      </c>
      <c r="I1131" s="34">
        <v>9</v>
      </c>
      <c r="J1131" s="46" t="s">
        <v>960</v>
      </c>
      <c r="K1131" s="50">
        <v>0.32</v>
      </c>
      <c r="L1131" s="241"/>
    </row>
    <row r="1132" spans="4:12" ht="11.25" hidden="1" customHeight="1" x14ac:dyDescent="0.2">
      <c r="D1132" s="37" t="str">
        <f>CONCATENATE(kategorie[[#This Row],[rok]],"::",kategorie[[#This Row],[závod]],"::",kategorie[[#This Row],[m/ž]],"::",kategorie[[#This Row],[věk]])</f>
        <v>2013::dětský::M::10</v>
      </c>
      <c r="E1132" s="34">
        <v>2013</v>
      </c>
      <c r="F1132" s="37" t="s">
        <v>411</v>
      </c>
      <c r="G1132" s="34" t="s">
        <v>278</v>
      </c>
      <c r="H1132" s="34">
        <f>kategorie[[#This Row],[rok]]-kategorie[[#This Row],[věk]]</f>
        <v>2003</v>
      </c>
      <c r="I1132" s="34">
        <v>10</v>
      </c>
      <c r="J1132" s="46" t="s">
        <v>960</v>
      </c>
      <c r="K1132" s="50">
        <v>0.32</v>
      </c>
      <c r="L1132" s="241"/>
    </row>
    <row r="1133" spans="4:12" ht="11.25" hidden="1" customHeight="1" x14ac:dyDescent="0.2">
      <c r="D1133" s="37" t="str">
        <f>CONCATENATE(kategorie[[#This Row],[rok]],"::",kategorie[[#This Row],[závod]],"::",kategorie[[#This Row],[m/ž]],"::",kategorie[[#This Row],[věk]])</f>
        <v>2013::dětský::M::11</v>
      </c>
      <c r="E1133" s="34">
        <v>2013</v>
      </c>
      <c r="F1133" s="37" t="s">
        <v>411</v>
      </c>
      <c r="G1133" s="34" t="s">
        <v>278</v>
      </c>
      <c r="H1133" s="34">
        <f>kategorie[[#This Row],[rok]]-kategorie[[#This Row],[věk]]</f>
        <v>2002</v>
      </c>
      <c r="I1133" s="34">
        <v>11</v>
      </c>
      <c r="J1133" s="46" t="s">
        <v>399</v>
      </c>
      <c r="K1133" s="50">
        <v>0.48</v>
      </c>
      <c r="L1133" s="241"/>
    </row>
    <row r="1134" spans="4:12" ht="11.25" hidden="1" customHeight="1" x14ac:dyDescent="0.2">
      <c r="D1134" s="37" t="str">
        <f>CONCATENATE(kategorie[[#This Row],[rok]],"::",kategorie[[#This Row],[závod]],"::",kategorie[[#This Row],[m/ž]],"::",kategorie[[#This Row],[věk]])</f>
        <v>2013::dětský::M::12</v>
      </c>
      <c r="E1134" s="34">
        <v>2013</v>
      </c>
      <c r="F1134" s="37" t="s">
        <v>411</v>
      </c>
      <c r="G1134" s="34" t="s">
        <v>278</v>
      </c>
      <c r="H1134" s="34">
        <f>kategorie[[#This Row],[rok]]-kategorie[[#This Row],[věk]]</f>
        <v>2001</v>
      </c>
      <c r="I1134" s="34">
        <v>12</v>
      </c>
      <c r="J1134" s="46" t="s">
        <v>399</v>
      </c>
      <c r="K1134" s="50">
        <v>0.48</v>
      </c>
      <c r="L1134" s="241"/>
    </row>
    <row r="1135" spans="4:12" ht="11.25" hidden="1" customHeight="1" x14ac:dyDescent="0.2">
      <c r="D1135" s="37" t="str">
        <f>CONCATENATE(kategorie[[#This Row],[rok]],"::",kategorie[[#This Row],[závod]],"::",kategorie[[#This Row],[m/ž]],"::",kategorie[[#This Row],[věk]])</f>
        <v>2013::dětský::M::13</v>
      </c>
      <c r="E1135" s="34">
        <v>2013</v>
      </c>
      <c r="F1135" s="37" t="s">
        <v>411</v>
      </c>
      <c r="G1135" s="34" t="s">
        <v>278</v>
      </c>
      <c r="H1135" s="34">
        <f>kategorie[[#This Row],[rok]]-kategorie[[#This Row],[věk]]</f>
        <v>2000</v>
      </c>
      <c r="I1135" s="34">
        <v>13</v>
      </c>
      <c r="J1135" s="46" t="s">
        <v>400</v>
      </c>
      <c r="K1135" s="50">
        <v>0.48</v>
      </c>
      <c r="L1135" s="241"/>
    </row>
    <row r="1136" spans="4:12" ht="11.25" hidden="1" customHeight="1" x14ac:dyDescent="0.2">
      <c r="D1136" s="37" t="str">
        <f>CONCATENATE(kategorie[[#This Row],[rok]],"::",kategorie[[#This Row],[závod]],"::",kategorie[[#This Row],[m/ž]],"::",kategorie[[#This Row],[věk]])</f>
        <v>2013::dětský::M::14</v>
      </c>
      <c r="E1136" s="34">
        <v>2013</v>
      </c>
      <c r="F1136" s="37" t="s">
        <v>411</v>
      </c>
      <c r="G1136" s="34" t="s">
        <v>278</v>
      </c>
      <c r="H1136" s="34">
        <f>kategorie[[#This Row],[rok]]-kategorie[[#This Row],[věk]]</f>
        <v>1999</v>
      </c>
      <c r="I1136" s="34">
        <v>14</v>
      </c>
      <c r="J1136" s="46" t="s">
        <v>400</v>
      </c>
      <c r="K1136" s="50">
        <v>0.48</v>
      </c>
      <c r="L1136" s="241"/>
    </row>
    <row r="1137" spans="4:12" ht="11.25" hidden="1" customHeight="1" x14ac:dyDescent="0.2">
      <c r="D1137" s="37" t="str">
        <f>CONCATENATE(kategorie[[#This Row],[rok]],"::",kategorie[[#This Row],[závod]],"::",kategorie[[#This Row],[m/ž]],"::",kategorie[[#This Row],[věk]])</f>
        <v>2013::dětský::M::15</v>
      </c>
      <c r="E1137" s="34">
        <v>2013</v>
      </c>
      <c r="F1137" s="37" t="s">
        <v>411</v>
      </c>
      <c r="G1137" s="34" t="s">
        <v>278</v>
      </c>
      <c r="H1137" s="34">
        <f>kategorie[[#This Row],[rok]]-kategorie[[#This Row],[věk]]</f>
        <v>1998</v>
      </c>
      <c r="I1137" s="34">
        <v>15</v>
      </c>
      <c r="J1137" s="46" t="s">
        <v>401</v>
      </c>
      <c r="K1137" s="50">
        <v>1</v>
      </c>
      <c r="L1137" s="241"/>
    </row>
    <row r="1138" spans="4:12" ht="11.25" hidden="1" customHeight="1" x14ac:dyDescent="0.2">
      <c r="D1138" s="37" t="str">
        <f>CONCATENATE(kategorie[[#This Row],[rok]],"::",kategorie[[#This Row],[závod]],"::",kategorie[[#This Row],[m/ž]],"::",kategorie[[#This Row],[věk]])</f>
        <v>2013::dětský::M::16</v>
      </c>
      <c r="E1138" s="34">
        <v>2013</v>
      </c>
      <c r="F1138" s="37" t="s">
        <v>411</v>
      </c>
      <c r="G1138" s="34" t="s">
        <v>278</v>
      </c>
      <c r="H1138" s="34">
        <f>kategorie[[#This Row],[rok]]-kategorie[[#This Row],[věk]]</f>
        <v>1997</v>
      </c>
      <c r="I1138" s="34">
        <v>16</v>
      </c>
      <c r="J1138" s="46" t="s">
        <v>401</v>
      </c>
      <c r="K1138" s="50">
        <v>1</v>
      </c>
      <c r="L1138" s="241"/>
    </row>
    <row r="1139" spans="4:12" ht="11.25" hidden="1" customHeight="1" x14ac:dyDescent="0.2">
      <c r="D1139" s="37" t="str">
        <f>CONCATENATE(kategorie[[#This Row],[rok]],"::",kategorie[[#This Row],[závod]],"::",kategorie[[#This Row],[m/ž]],"::",kategorie[[#This Row],[věk]])</f>
        <v>2013::dětský::M::17</v>
      </c>
      <c r="E1139" s="34">
        <v>2013</v>
      </c>
      <c r="F1139" s="37" t="s">
        <v>411</v>
      </c>
      <c r="G1139" s="34" t="s">
        <v>278</v>
      </c>
      <c r="H1139" s="34">
        <f>kategorie[[#This Row],[rok]]-kategorie[[#This Row],[věk]]</f>
        <v>1996</v>
      </c>
      <c r="I1139" s="34">
        <v>17</v>
      </c>
      <c r="J1139" s="46" t="s">
        <v>402</v>
      </c>
      <c r="K1139" s="50">
        <v>1.7</v>
      </c>
      <c r="L1139" s="241"/>
    </row>
    <row r="1140" spans="4:12" ht="11.25" hidden="1" customHeight="1" x14ac:dyDescent="0.2">
      <c r="D1140" s="37" t="str">
        <f>CONCATENATE(kategorie[[#This Row],[rok]],"::",kategorie[[#This Row],[závod]],"::",kategorie[[#This Row],[m/ž]],"::",kategorie[[#This Row],[věk]])</f>
        <v>2013::dětský::M::18</v>
      </c>
      <c r="E1140" s="34">
        <v>2013</v>
      </c>
      <c r="F1140" s="37" t="s">
        <v>411</v>
      </c>
      <c r="G1140" s="34" t="s">
        <v>278</v>
      </c>
      <c r="H1140" s="34">
        <f>kategorie[[#This Row],[rok]]-kategorie[[#This Row],[věk]]</f>
        <v>1995</v>
      </c>
      <c r="I1140" s="34">
        <v>18</v>
      </c>
      <c r="J1140" s="46" t="s">
        <v>402</v>
      </c>
      <c r="K1140" s="50">
        <v>1.7</v>
      </c>
      <c r="L1140" s="241"/>
    </row>
    <row r="1141" spans="4:12" ht="11.25" hidden="1" customHeight="1" x14ac:dyDescent="0.2">
      <c r="D1141" s="37" t="str">
        <f>CONCATENATE(kategorie[[#This Row],[rok]],"::",kategorie[[#This Row],[závod]],"::",kategorie[[#This Row],[m/ž]],"::",kategorie[[#This Row],[věk]])</f>
        <v>2013::dětský::Z::0</v>
      </c>
      <c r="E1141" s="34">
        <v>2013</v>
      </c>
      <c r="F1141" s="37" t="s">
        <v>411</v>
      </c>
      <c r="G1141" s="34" t="s">
        <v>438</v>
      </c>
      <c r="H1141" s="34">
        <f>kategorie[[#This Row],[rok]]-kategorie[[#This Row],[věk]]</f>
        <v>2013</v>
      </c>
      <c r="I1141" s="34">
        <v>0</v>
      </c>
      <c r="J1141" s="46" t="s">
        <v>958</v>
      </c>
      <c r="K1141" s="50">
        <v>0.16</v>
      </c>
      <c r="L1141" s="241"/>
    </row>
    <row r="1142" spans="4:12" ht="11.25" hidden="1" customHeight="1" x14ac:dyDescent="0.2">
      <c r="D1142" s="37" t="str">
        <f>CONCATENATE(kategorie[[#This Row],[rok]],"::",kategorie[[#This Row],[závod]],"::",kategorie[[#This Row],[m/ž]],"::",kategorie[[#This Row],[věk]])</f>
        <v>2013::dětský::Z::1</v>
      </c>
      <c r="E1142" s="34">
        <v>2013</v>
      </c>
      <c r="F1142" s="37" t="s">
        <v>411</v>
      </c>
      <c r="G1142" s="34" t="s">
        <v>438</v>
      </c>
      <c r="H1142" s="34">
        <f>kategorie[[#This Row],[rok]]-kategorie[[#This Row],[věk]]</f>
        <v>2012</v>
      </c>
      <c r="I1142" s="34">
        <v>1</v>
      </c>
      <c r="J1142" s="46" t="s">
        <v>958</v>
      </c>
      <c r="K1142" s="50">
        <v>0.16</v>
      </c>
      <c r="L1142" s="241"/>
    </row>
    <row r="1143" spans="4:12" ht="11.25" hidden="1" customHeight="1" x14ac:dyDescent="0.2">
      <c r="D1143" s="37" t="str">
        <f>CONCATENATE(kategorie[[#This Row],[rok]],"::",kategorie[[#This Row],[závod]],"::",kategorie[[#This Row],[m/ž]],"::",kategorie[[#This Row],[věk]])</f>
        <v>2013::dětský::Z::2</v>
      </c>
      <c r="E1143" s="34">
        <v>2013</v>
      </c>
      <c r="F1143" s="37" t="s">
        <v>411</v>
      </c>
      <c r="G1143" s="34" t="s">
        <v>438</v>
      </c>
      <c r="H1143" s="34">
        <f>kategorie[[#This Row],[rok]]-kategorie[[#This Row],[věk]]</f>
        <v>2011</v>
      </c>
      <c r="I1143" s="34">
        <v>2</v>
      </c>
      <c r="J1143" s="46" t="s">
        <v>958</v>
      </c>
      <c r="K1143" s="50">
        <v>0.16</v>
      </c>
      <c r="L1143" s="241"/>
    </row>
    <row r="1144" spans="4:12" ht="11.25" hidden="1" customHeight="1" x14ac:dyDescent="0.2">
      <c r="D1144" s="37" t="str">
        <f>CONCATENATE(kategorie[[#This Row],[rok]],"::",kategorie[[#This Row],[závod]],"::",kategorie[[#This Row],[m/ž]],"::",kategorie[[#This Row],[věk]])</f>
        <v>2013::dětský::Z::3</v>
      </c>
      <c r="E1144" s="34">
        <v>2013</v>
      </c>
      <c r="F1144" s="37" t="s">
        <v>411</v>
      </c>
      <c r="G1144" s="34" t="s">
        <v>438</v>
      </c>
      <c r="H1144" s="34">
        <f>kategorie[[#This Row],[rok]]-kategorie[[#This Row],[věk]]</f>
        <v>2010</v>
      </c>
      <c r="I1144" s="34">
        <v>3</v>
      </c>
      <c r="J1144" s="46" t="s">
        <v>958</v>
      </c>
      <c r="K1144" s="50">
        <v>0.16</v>
      </c>
      <c r="L1144" s="241"/>
    </row>
    <row r="1145" spans="4:12" ht="11.25" hidden="1" customHeight="1" x14ac:dyDescent="0.2">
      <c r="D1145" s="37" t="str">
        <f>CONCATENATE(kategorie[[#This Row],[rok]],"::",kategorie[[#This Row],[závod]],"::",kategorie[[#This Row],[m/ž]],"::",kategorie[[#This Row],[věk]])</f>
        <v>2013::dětský::Z::4</v>
      </c>
      <c r="E1145" s="34">
        <v>2013</v>
      </c>
      <c r="F1145" s="37" t="s">
        <v>411</v>
      </c>
      <c r="G1145" s="34" t="s">
        <v>438</v>
      </c>
      <c r="H1145" s="34">
        <f>kategorie[[#This Row],[rok]]-kategorie[[#This Row],[věk]]</f>
        <v>2009</v>
      </c>
      <c r="I1145" s="34">
        <v>4</v>
      </c>
      <c r="J1145" s="46" t="s">
        <v>958</v>
      </c>
      <c r="K1145" s="50">
        <v>0.16</v>
      </c>
      <c r="L1145" s="241"/>
    </row>
    <row r="1146" spans="4:12" ht="11.25" hidden="1" customHeight="1" x14ac:dyDescent="0.2">
      <c r="D1146" s="37" t="str">
        <f>CONCATENATE(kategorie[[#This Row],[rok]],"::",kategorie[[#This Row],[závod]],"::",kategorie[[#This Row],[m/ž]],"::",kategorie[[#This Row],[věk]])</f>
        <v>2013::dětský::Z::5</v>
      </c>
      <c r="E1146" s="34">
        <v>2013</v>
      </c>
      <c r="F1146" s="37" t="s">
        <v>411</v>
      </c>
      <c r="G1146" s="34" t="s">
        <v>438</v>
      </c>
      <c r="H1146" s="34">
        <f>kategorie[[#This Row],[rok]]-kategorie[[#This Row],[věk]]</f>
        <v>2008</v>
      </c>
      <c r="I1146" s="34">
        <v>5</v>
      </c>
      <c r="J1146" s="46" t="s">
        <v>959</v>
      </c>
      <c r="K1146" s="50">
        <v>0.16</v>
      </c>
      <c r="L1146" s="241"/>
    </row>
    <row r="1147" spans="4:12" ht="11.25" hidden="1" customHeight="1" x14ac:dyDescent="0.2">
      <c r="D1147" s="37" t="str">
        <f>CONCATENATE(kategorie[[#This Row],[rok]],"::",kategorie[[#This Row],[závod]],"::",kategorie[[#This Row],[m/ž]],"::",kategorie[[#This Row],[věk]])</f>
        <v>2013::dětský::Z::6</v>
      </c>
      <c r="E1147" s="34">
        <v>2013</v>
      </c>
      <c r="F1147" s="37" t="s">
        <v>411</v>
      </c>
      <c r="G1147" s="34" t="s">
        <v>438</v>
      </c>
      <c r="H1147" s="34">
        <f>kategorie[[#This Row],[rok]]-kategorie[[#This Row],[věk]]</f>
        <v>2007</v>
      </c>
      <c r="I1147" s="34">
        <v>6</v>
      </c>
      <c r="J1147" s="46" t="s">
        <v>959</v>
      </c>
      <c r="K1147" s="50">
        <v>0.16</v>
      </c>
      <c r="L1147" s="241"/>
    </row>
    <row r="1148" spans="4:12" ht="11.25" hidden="1" customHeight="1" x14ac:dyDescent="0.2">
      <c r="D1148" s="37" t="str">
        <f>CONCATENATE(kategorie[[#This Row],[rok]],"::",kategorie[[#This Row],[závod]],"::",kategorie[[#This Row],[m/ž]],"::",kategorie[[#This Row],[věk]])</f>
        <v>2013::dětský::Z::7</v>
      </c>
      <c r="E1148" s="34">
        <v>2013</v>
      </c>
      <c r="F1148" s="37" t="s">
        <v>411</v>
      </c>
      <c r="G1148" s="34" t="s">
        <v>438</v>
      </c>
      <c r="H1148" s="34">
        <f>kategorie[[#This Row],[rok]]-kategorie[[#This Row],[věk]]</f>
        <v>2006</v>
      </c>
      <c r="I1148" s="34">
        <v>7</v>
      </c>
      <c r="J1148" s="46" t="s">
        <v>959</v>
      </c>
      <c r="K1148" s="50">
        <v>0.16</v>
      </c>
      <c r="L1148" s="241"/>
    </row>
    <row r="1149" spans="4:12" ht="11.25" hidden="1" customHeight="1" x14ac:dyDescent="0.2">
      <c r="D1149" s="37" t="str">
        <f>CONCATENATE(kategorie[[#This Row],[rok]],"::",kategorie[[#This Row],[závod]],"::",kategorie[[#This Row],[m/ž]],"::",kategorie[[#This Row],[věk]])</f>
        <v>2013::dětský::Z::8</v>
      </c>
      <c r="E1149" s="34">
        <v>2013</v>
      </c>
      <c r="F1149" s="37" t="s">
        <v>411</v>
      </c>
      <c r="G1149" s="34" t="s">
        <v>438</v>
      </c>
      <c r="H1149" s="34">
        <f>kategorie[[#This Row],[rok]]-kategorie[[#This Row],[věk]]</f>
        <v>2005</v>
      </c>
      <c r="I1149" s="34">
        <v>8</v>
      </c>
      <c r="J1149" s="46" t="s">
        <v>960</v>
      </c>
      <c r="K1149" s="50">
        <v>0.32</v>
      </c>
      <c r="L1149" s="241"/>
    </row>
    <row r="1150" spans="4:12" ht="11.25" hidden="1" customHeight="1" x14ac:dyDescent="0.2">
      <c r="D1150" s="37" t="str">
        <f>CONCATENATE(kategorie[[#This Row],[rok]],"::",kategorie[[#This Row],[závod]],"::",kategorie[[#This Row],[m/ž]],"::",kategorie[[#This Row],[věk]])</f>
        <v>2013::dětský::Z::9</v>
      </c>
      <c r="E1150" s="34">
        <v>2013</v>
      </c>
      <c r="F1150" s="37" t="s">
        <v>411</v>
      </c>
      <c r="G1150" s="34" t="s">
        <v>438</v>
      </c>
      <c r="H1150" s="34">
        <f>kategorie[[#This Row],[rok]]-kategorie[[#This Row],[věk]]</f>
        <v>2004</v>
      </c>
      <c r="I1150" s="34">
        <v>9</v>
      </c>
      <c r="J1150" s="46" t="s">
        <v>960</v>
      </c>
      <c r="K1150" s="50">
        <v>0.32</v>
      </c>
      <c r="L1150" s="241"/>
    </row>
    <row r="1151" spans="4:12" ht="11.25" hidden="1" customHeight="1" x14ac:dyDescent="0.2">
      <c r="D1151" s="37" t="str">
        <f>CONCATENATE(kategorie[[#This Row],[rok]],"::",kategorie[[#This Row],[závod]],"::",kategorie[[#This Row],[m/ž]],"::",kategorie[[#This Row],[věk]])</f>
        <v>2013::dětský::Z::10</v>
      </c>
      <c r="E1151" s="34">
        <v>2013</v>
      </c>
      <c r="F1151" s="37" t="s">
        <v>411</v>
      </c>
      <c r="G1151" s="34" t="s">
        <v>438</v>
      </c>
      <c r="H1151" s="34">
        <f>kategorie[[#This Row],[rok]]-kategorie[[#This Row],[věk]]</f>
        <v>2003</v>
      </c>
      <c r="I1151" s="34">
        <v>10</v>
      </c>
      <c r="J1151" s="46" t="s">
        <v>960</v>
      </c>
      <c r="K1151" s="50">
        <v>0.32</v>
      </c>
      <c r="L1151" s="241"/>
    </row>
    <row r="1152" spans="4:12" ht="11.25" hidden="1" customHeight="1" x14ac:dyDescent="0.2">
      <c r="D1152" s="37" t="str">
        <f>CONCATENATE(kategorie[[#This Row],[rok]],"::",kategorie[[#This Row],[závod]],"::",kategorie[[#This Row],[m/ž]],"::",kategorie[[#This Row],[věk]])</f>
        <v>2013::dětský::Z::11</v>
      </c>
      <c r="E1152" s="34">
        <v>2013</v>
      </c>
      <c r="F1152" s="37" t="s">
        <v>411</v>
      </c>
      <c r="G1152" s="34" t="s">
        <v>438</v>
      </c>
      <c r="H1152" s="34">
        <f>kategorie[[#This Row],[rok]]-kategorie[[#This Row],[věk]]</f>
        <v>2002</v>
      </c>
      <c r="I1152" s="34">
        <v>11</v>
      </c>
      <c r="J1152" s="46" t="s">
        <v>399</v>
      </c>
      <c r="K1152" s="50">
        <v>0.32</v>
      </c>
      <c r="L1152" s="241"/>
    </row>
    <row r="1153" spans="4:12" ht="11.25" hidden="1" customHeight="1" x14ac:dyDescent="0.2">
      <c r="D1153" s="37" t="str">
        <f>CONCATENATE(kategorie[[#This Row],[rok]],"::",kategorie[[#This Row],[závod]],"::",kategorie[[#This Row],[m/ž]],"::",kategorie[[#This Row],[věk]])</f>
        <v>2013::dětský::Z::12</v>
      </c>
      <c r="E1153" s="34">
        <v>2013</v>
      </c>
      <c r="F1153" s="37" t="s">
        <v>411</v>
      </c>
      <c r="G1153" s="34" t="s">
        <v>438</v>
      </c>
      <c r="H1153" s="34">
        <f>kategorie[[#This Row],[rok]]-kategorie[[#This Row],[věk]]</f>
        <v>2001</v>
      </c>
      <c r="I1153" s="34">
        <v>12</v>
      </c>
      <c r="J1153" s="46" t="s">
        <v>399</v>
      </c>
      <c r="K1153" s="50">
        <v>0.32</v>
      </c>
      <c r="L1153" s="241"/>
    </row>
    <row r="1154" spans="4:12" ht="11.25" hidden="1" customHeight="1" x14ac:dyDescent="0.2">
      <c r="D1154" s="37" t="str">
        <f>CONCATENATE(kategorie[[#This Row],[rok]],"::",kategorie[[#This Row],[závod]],"::",kategorie[[#This Row],[m/ž]],"::",kategorie[[#This Row],[věk]])</f>
        <v>2013::dětský::Z::13</v>
      </c>
      <c r="E1154" s="34">
        <v>2013</v>
      </c>
      <c r="F1154" s="37" t="s">
        <v>411</v>
      </c>
      <c r="G1154" s="34" t="s">
        <v>438</v>
      </c>
      <c r="H1154" s="34">
        <f>kategorie[[#This Row],[rok]]-kategorie[[#This Row],[věk]]</f>
        <v>2000</v>
      </c>
      <c r="I1154" s="34">
        <v>13</v>
      </c>
      <c r="J1154" s="46" t="s">
        <v>400</v>
      </c>
      <c r="K1154" s="50">
        <v>0.48</v>
      </c>
      <c r="L1154" s="241"/>
    </row>
    <row r="1155" spans="4:12" ht="11.25" hidden="1" customHeight="1" x14ac:dyDescent="0.2">
      <c r="D1155" s="37" t="str">
        <f>CONCATENATE(kategorie[[#This Row],[rok]],"::",kategorie[[#This Row],[závod]],"::",kategorie[[#This Row],[m/ž]],"::",kategorie[[#This Row],[věk]])</f>
        <v>2013::dětský::Z::14</v>
      </c>
      <c r="E1155" s="34">
        <v>2013</v>
      </c>
      <c r="F1155" s="37" t="s">
        <v>411</v>
      </c>
      <c r="G1155" s="34" t="s">
        <v>438</v>
      </c>
      <c r="H1155" s="34">
        <f>kategorie[[#This Row],[rok]]-kategorie[[#This Row],[věk]]</f>
        <v>1999</v>
      </c>
      <c r="I1155" s="34">
        <v>14</v>
      </c>
      <c r="J1155" s="46" t="s">
        <v>400</v>
      </c>
      <c r="K1155" s="50">
        <v>0.48</v>
      </c>
      <c r="L1155" s="241"/>
    </row>
    <row r="1156" spans="4:12" ht="11.25" hidden="1" customHeight="1" x14ac:dyDescent="0.2">
      <c r="D1156" s="37" t="str">
        <f>CONCATENATE(kategorie[[#This Row],[rok]],"::",kategorie[[#This Row],[závod]],"::",kategorie[[#This Row],[m/ž]],"::",kategorie[[#This Row],[věk]])</f>
        <v>2013::dětský::Z::15</v>
      </c>
      <c r="E1156" s="34">
        <v>2013</v>
      </c>
      <c r="F1156" s="37" t="s">
        <v>411</v>
      </c>
      <c r="G1156" s="34" t="s">
        <v>438</v>
      </c>
      <c r="H1156" s="34">
        <f>kategorie[[#This Row],[rok]]-kategorie[[#This Row],[věk]]</f>
        <v>1998</v>
      </c>
      <c r="I1156" s="34">
        <v>15</v>
      </c>
      <c r="J1156" s="46" t="s">
        <v>401</v>
      </c>
      <c r="K1156" s="50">
        <v>1</v>
      </c>
      <c r="L1156" s="241"/>
    </row>
    <row r="1157" spans="4:12" ht="11.25" hidden="1" customHeight="1" x14ac:dyDescent="0.2">
      <c r="D1157" s="37" t="str">
        <f>CONCATENATE(kategorie[[#This Row],[rok]],"::",kategorie[[#This Row],[závod]],"::",kategorie[[#This Row],[m/ž]],"::",kategorie[[#This Row],[věk]])</f>
        <v>2013::dětský::Z::16</v>
      </c>
      <c r="E1157" s="34">
        <v>2013</v>
      </c>
      <c r="F1157" s="37" t="s">
        <v>411</v>
      </c>
      <c r="G1157" s="34" t="s">
        <v>438</v>
      </c>
      <c r="H1157" s="34">
        <f>kategorie[[#This Row],[rok]]-kategorie[[#This Row],[věk]]</f>
        <v>1997</v>
      </c>
      <c r="I1157" s="34">
        <v>16</v>
      </c>
      <c r="J1157" s="46" t="s">
        <v>401</v>
      </c>
      <c r="K1157" s="50">
        <v>1</v>
      </c>
      <c r="L1157" s="241"/>
    </row>
    <row r="1158" spans="4:12" ht="11.25" hidden="1" customHeight="1" x14ac:dyDescent="0.2">
      <c r="D1158" s="37" t="str">
        <f>CONCATENATE(kategorie[[#This Row],[rok]],"::",kategorie[[#This Row],[závod]],"::",kategorie[[#This Row],[m/ž]],"::",kategorie[[#This Row],[věk]])</f>
        <v>2013::dětský::Z::17</v>
      </c>
      <c r="E1158" s="34">
        <v>2013</v>
      </c>
      <c r="F1158" s="37" t="s">
        <v>411</v>
      </c>
      <c r="G1158" s="34" t="s">
        <v>438</v>
      </c>
      <c r="H1158" s="34">
        <f>kategorie[[#This Row],[rok]]-kategorie[[#This Row],[věk]]</f>
        <v>1996</v>
      </c>
      <c r="I1158" s="34">
        <v>17</v>
      </c>
      <c r="J1158" s="46" t="s">
        <v>402</v>
      </c>
      <c r="K1158" s="50">
        <v>1.7</v>
      </c>
      <c r="L1158" s="241"/>
    </row>
    <row r="1159" spans="4:12" ht="11.25" hidden="1" customHeight="1" x14ac:dyDescent="0.2">
      <c r="D1159" s="37" t="str">
        <f>CONCATENATE(kategorie[[#This Row],[rok]],"::",kategorie[[#This Row],[závod]],"::",kategorie[[#This Row],[m/ž]],"::",kategorie[[#This Row],[věk]])</f>
        <v>2013::dětský::Z::18</v>
      </c>
      <c r="E1159" s="34">
        <v>2013</v>
      </c>
      <c r="F1159" s="37" t="s">
        <v>411</v>
      </c>
      <c r="G1159" s="34" t="s">
        <v>438</v>
      </c>
      <c r="H1159" s="34">
        <f>kategorie[[#This Row],[rok]]-kategorie[[#This Row],[věk]]</f>
        <v>1995</v>
      </c>
      <c r="I1159" s="34">
        <v>18</v>
      </c>
      <c r="J1159" s="46" t="s">
        <v>402</v>
      </c>
      <c r="K1159" s="50">
        <v>1.7</v>
      </c>
      <c r="L1159" s="241"/>
    </row>
    <row r="1160" spans="4:12" ht="11.25" hidden="1" customHeight="1" x14ac:dyDescent="0.2">
      <c r="D1160" s="37" t="str">
        <f>CONCATENATE(kategorie[[#This Row],[rok]],"::",kategorie[[#This Row],[závod]],"::",kategorie[[#This Row],[m/ž]],"::",kategorie[[#This Row],[věk]])</f>
        <v>2013::hlavní závod::M::15</v>
      </c>
      <c r="E1160" s="34">
        <v>2013</v>
      </c>
      <c r="F1160" s="37" t="s">
        <v>292</v>
      </c>
      <c r="G1160" s="34" t="s">
        <v>278</v>
      </c>
      <c r="H1160" s="34">
        <f>kategorie[[#This Row],[rok]]-kategorie[[#This Row],[věk]]</f>
        <v>1998</v>
      </c>
      <c r="I1160" s="34">
        <v>15</v>
      </c>
      <c r="J1160" s="46" t="s">
        <v>761</v>
      </c>
      <c r="K1160" s="50">
        <v>15.4</v>
      </c>
      <c r="L1160" s="241"/>
    </row>
    <row r="1161" spans="4:12" ht="11.25" hidden="1" customHeight="1" x14ac:dyDescent="0.2">
      <c r="D1161" s="37" t="str">
        <f>CONCATENATE(kategorie[[#This Row],[rok]],"::",kategorie[[#This Row],[závod]],"::",kategorie[[#This Row],[m/ž]],"::",kategorie[[#This Row],[věk]])</f>
        <v>2013::hlavní závod::M::16</v>
      </c>
      <c r="E1161" s="34">
        <v>2013</v>
      </c>
      <c r="F1161" s="37" t="s">
        <v>292</v>
      </c>
      <c r="G1161" s="34" t="s">
        <v>278</v>
      </c>
      <c r="H1161" s="34">
        <f>kategorie[[#This Row],[rok]]-kategorie[[#This Row],[věk]]</f>
        <v>1997</v>
      </c>
      <c r="I1161" s="34">
        <v>16</v>
      </c>
      <c r="J1161" s="46" t="s">
        <v>761</v>
      </c>
      <c r="K1161" s="50">
        <v>15.4</v>
      </c>
      <c r="L1161" s="241"/>
    </row>
    <row r="1162" spans="4:12" ht="11.25" hidden="1" customHeight="1" x14ac:dyDescent="0.2">
      <c r="D1162" s="37" t="str">
        <f>CONCATENATE(kategorie[[#This Row],[rok]],"::",kategorie[[#This Row],[závod]],"::",kategorie[[#This Row],[m/ž]],"::",kategorie[[#This Row],[věk]])</f>
        <v>2013::hlavní závod::M::17</v>
      </c>
      <c r="E1162" s="34">
        <v>2013</v>
      </c>
      <c r="F1162" s="37" t="s">
        <v>292</v>
      </c>
      <c r="G1162" s="34" t="s">
        <v>278</v>
      </c>
      <c r="H1162" s="34">
        <f>kategorie[[#This Row],[rok]]-kategorie[[#This Row],[věk]]</f>
        <v>1996</v>
      </c>
      <c r="I1162" s="34">
        <v>17</v>
      </c>
      <c r="J1162" s="46" t="s">
        <v>761</v>
      </c>
      <c r="K1162" s="50">
        <v>15.4</v>
      </c>
      <c r="L1162" s="241"/>
    </row>
    <row r="1163" spans="4:12" ht="11.25" hidden="1" customHeight="1" x14ac:dyDescent="0.2">
      <c r="D1163" s="37" t="str">
        <f>CONCATENATE(kategorie[[#This Row],[rok]],"::",kategorie[[#This Row],[závod]],"::",kategorie[[#This Row],[m/ž]],"::",kategorie[[#This Row],[věk]])</f>
        <v>2013::hlavní závod::M::18</v>
      </c>
      <c r="E1163" s="34">
        <v>2013</v>
      </c>
      <c r="F1163" s="37" t="s">
        <v>292</v>
      </c>
      <c r="G1163" s="34" t="s">
        <v>278</v>
      </c>
      <c r="H1163" s="34">
        <f>kategorie[[#This Row],[rok]]-kategorie[[#This Row],[věk]]</f>
        <v>1995</v>
      </c>
      <c r="I1163" s="34">
        <v>18</v>
      </c>
      <c r="J1163" s="46" t="s">
        <v>761</v>
      </c>
      <c r="K1163" s="50">
        <v>15.4</v>
      </c>
      <c r="L1163" s="241"/>
    </row>
    <row r="1164" spans="4:12" ht="11.25" hidden="1" customHeight="1" x14ac:dyDescent="0.2">
      <c r="D1164" s="37" t="str">
        <f>CONCATENATE(kategorie[[#This Row],[rok]],"::",kategorie[[#This Row],[závod]],"::",kategorie[[#This Row],[m/ž]],"::",kategorie[[#This Row],[věk]])</f>
        <v>2013::hlavní závod::M::19</v>
      </c>
      <c r="E1164" s="34">
        <v>2013</v>
      </c>
      <c r="F1164" s="37" t="s">
        <v>292</v>
      </c>
      <c r="G1164" s="34" t="s">
        <v>278</v>
      </c>
      <c r="H1164" s="34">
        <f>kategorie[[#This Row],[rok]]-kategorie[[#This Row],[věk]]</f>
        <v>1994</v>
      </c>
      <c r="I1164" s="34">
        <v>19</v>
      </c>
      <c r="J1164" s="46" t="s">
        <v>321</v>
      </c>
      <c r="K1164" s="50">
        <v>15.4</v>
      </c>
      <c r="L1164" s="241"/>
    </row>
    <row r="1165" spans="4:12" ht="11.25" hidden="1" customHeight="1" x14ac:dyDescent="0.2">
      <c r="D1165" s="37" t="str">
        <f>CONCATENATE(kategorie[[#This Row],[rok]],"::",kategorie[[#This Row],[závod]],"::",kategorie[[#This Row],[m/ž]],"::",kategorie[[#This Row],[věk]])</f>
        <v>2013::hlavní závod::M::20</v>
      </c>
      <c r="E1165" s="34">
        <v>2013</v>
      </c>
      <c r="F1165" s="37" t="s">
        <v>292</v>
      </c>
      <c r="G1165" s="34" t="s">
        <v>278</v>
      </c>
      <c r="H1165" s="34">
        <f>kategorie[[#This Row],[rok]]-kategorie[[#This Row],[věk]]</f>
        <v>1993</v>
      </c>
      <c r="I1165" s="34">
        <v>20</v>
      </c>
      <c r="J1165" s="46" t="s">
        <v>321</v>
      </c>
      <c r="K1165" s="50">
        <v>15.4</v>
      </c>
      <c r="L1165" s="241"/>
    </row>
    <row r="1166" spans="4:12" ht="11.25" hidden="1" customHeight="1" x14ac:dyDescent="0.2">
      <c r="D1166" s="37" t="str">
        <f>CONCATENATE(kategorie[[#This Row],[rok]],"::",kategorie[[#This Row],[závod]],"::",kategorie[[#This Row],[m/ž]],"::",kategorie[[#This Row],[věk]])</f>
        <v>2013::hlavní závod::M::21</v>
      </c>
      <c r="E1166" s="34">
        <v>2013</v>
      </c>
      <c r="F1166" s="37" t="s">
        <v>292</v>
      </c>
      <c r="G1166" s="34" t="s">
        <v>278</v>
      </c>
      <c r="H1166" s="34">
        <f>kategorie[[#This Row],[rok]]-kategorie[[#This Row],[věk]]</f>
        <v>1992</v>
      </c>
      <c r="I1166" s="34">
        <v>21</v>
      </c>
      <c r="J1166" s="46" t="s">
        <v>321</v>
      </c>
      <c r="K1166" s="50">
        <v>15.4</v>
      </c>
      <c r="L1166" s="241"/>
    </row>
    <row r="1167" spans="4:12" ht="11.25" hidden="1" customHeight="1" x14ac:dyDescent="0.2">
      <c r="D1167" s="37" t="str">
        <f>CONCATENATE(kategorie[[#This Row],[rok]],"::",kategorie[[#This Row],[závod]],"::",kategorie[[#This Row],[m/ž]],"::",kategorie[[#This Row],[věk]])</f>
        <v>2013::hlavní závod::M::22</v>
      </c>
      <c r="E1167" s="34">
        <v>2013</v>
      </c>
      <c r="F1167" s="37" t="s">
        <v>292</v>
      </c>
      <c r="G1167" s="34" t="s">
        <v>278</v>
      </c>
      <c r="H1167" s="34">
        <f>kategorie[[#This Row],[rok]]-kategorie[[#This Row],[věk]]</f>
        <v>1991</v>
      </c>
      <c r="I1167" s="34">
        <v>22</v>
      </c>
      <c r="J1167" s="46" t="s">
        <v>321</v>
      </c>
      <c r="K1167" s="50">
        <v>15.4</v>
      </c>
      <c r="L1167" s="241"/>
    </row>
    <row r="1168" spans="4:12" ht="11.25" hidden="1" customHeight="1" x14ac:dyDescent="0.2">
      <c r="D1168" s="37" t="str">
        <f>CONCATENATE(kategorie[[#This Row],[rok]],"::",kategorie[[#This Row],[závod]],"::",kategorie[[#This Row],[m/ž]],"::",kategorie[[#This Row],[věk]])</f>
        <v>2013::hlavní závod::M::23</v>
      </c>
      <c r="E1168" s="34">
        <v>2013</v>
      </c>
      <c r="F1168" s="37" t="s">
        <v>292</v>
      </c>
      <c r="G1168" s="34" t="s">
        <v>278</v>
      </c>
      <c r="H1168" s="34">
        <f>kategorie[[#This Row],[rok]]-kategorie[[#This Row],[věk]]</f>
        <v>1990</v>
      </c>
      <c r="I1168" s="34">
        <v>23</v>
      </c>
      <c r="J1168" s="46" t="s">
        <v>321</v>
      </c>
      <c r="K1168" s="50">
        <v>15.4</v>
      </c>
      <c r="L1168" s="241"/>
    </row>
    <row r="1169" spans="4:12" ht="11.25" hidden="1" customHeight="1" x14ac:dyDescent="0.2">
      <c r="D1169" s="37" t="str">
        <f>CONCATENATE(kategorie[[#This Row],[rok]],"::",kategorie[[#This Row],[závod]],"::",kategorie[[#This Row],[m/ž]],"::",kategorie[[#This Row],[věk]])</f>
        <v>2013::hlavní závod::M::24</v>
      </c>
      <c r="E1169" s="34">
        <v>2013</v>
      </c>
      <c r="F1169" s="37" t="s">
        <v>292</v>
      </c>
      <c r="G1169" s="34" t="s">
        <v>278</v>
      </c>
      <c r="H1169" s="34">
        <f>kategorie[[#This Row],[rok]]-kategorie[[#This Row],[věk]]</f>
        <v>1989</v>
      </c>
      <c r="I1169" s="34">
        <v>24</v>
      </c>
      <c r="J1169" s="46" t="s">
        <v>321</v>
      </c>
      <c r="K1169" s="50">
        <v>15.4</v>
      </c>
      <c r="L1169" s="241"/>
    </row>
    <row r="1170" spans="4:12" ht="11.25" hidden="1" customHeight="1" x14ac:dyDescent="0.2">
      <c r="D1170" s="37" t="str">
        <f>CONCATENATE(kategorie[[#This Row],[rok]],"::",kategorie[[#This Row],[závod]],"::",kategorie[[#This Row],[m/ž]],"::",kategorie[[#This Row],[věk]])</f>
        <v>2013::hlavní závod::M::25</v>
      </c>
      <c r="E1170" s="34">
        <v>2013</v>
      </c>
      <c r="F1170" s="37" t="s">
        <v>292</v>
      </c>
      <c r="G1170" s="34" t="s">
        <v>278</v>
      </c>
      <c r="H1170" s="34">
        <f>kategorie[[#This Row],[rok]]-kategorie[[#This Row],[věk]]</f>
        <v>1988</v>
      </c>
      <c r="I1170" s="34">
        <v>25</v>
      </c>
      <c r="J1170" s="46" t="s">
        <v>321</v>
      </c>
      <c r="K1170" s="50">
        <v>15.4</v>
      </c>
      <c r="L1170" s="241"/>
    </row>
    <row r="1171" spans="4:12" ht="11.25" hidden="1" customHeight="1" x14ac:dyDescent="0.2">
      <c r="D1171" s="37" t="str">
        <f>CONCATENATE(kategorie[[#This Row],[rok]],"::",kategorie[[#This Row],[závod]],"::",kategorie[[#This Row],[m/ž]],"::",kategorie[[#This Row],[věk]])</f>
        <v>2013::hlavní závod::M::26</v>
      </c>
      <c r="E1171" s="34">
        <v>2013</v>
      </c>
      <c r="F1171" s="37" t="s">
        <v>292</v>
      </c>
      <c r="G1171" s="34" t="s">
        <v>278</v>
      </c>
      <c r="H1171" s="34">
        <f>kategorie[[#This Row],[rok]]-kategorie[[#This Row],[věk]]</f>
        <v>1987</v>
      </c>
      <c r="I1171" s="34">
        <v>26</v>
      </c>
      <c r="J1171" s="46" t="s">
        <v>321</v>
      </c>
      <c r="K1171" s="50">
        <v>15.4</v>
      </c>
      <c r="L1171" s="241"/>
    </row>
    <row r="1172" spans="4:12" ht="11.25" hidden="1" customHeight="1" x14ac:dyDescent="0.2">
      <c r="D1172" s="37" t="str">
        <f>CONCATENATE(kategorie[[#This Row],[rok]],"::",kategorie[[#This Row],[závod]],"::",kategorie[[#This Row],[m/ž]],"::",kategorie[[#This Row],[věk]])</f>
        <v>2013::hlavní závod::M::27</v>
      </c>
      <c r="E1172" s="34">
        <v>2013</v>
      </c>
      <c r="F1172" s="37" t="s">
        <v>292</v>
      </c>
      <c r="G1172" s="34" t="s">
        <v>278</v>
      </c>
      <c r="H1172" s="34">
        <f>kategorie[[#This Row],[rok]]-kategorie[[#This Row],[věk]]</f>
        <v>1986</v>
      </c>
      <c r="I1172" s="34">
        <v>27</v>
      </c>
      <c r="J1172" s="46" t="s">
        <v>321</v>
      </c>
      <c r="K1172" s="50">
        <v>15.4</v>
      </c>
      <c r="L1172" s="241"/>
    </row>
    <row r="1173" spans="4:12" ht="11.25" hidden="1" customHeight="1" x14ac:dyDescent="0.2">
      <c r="D1173" s="37" t="str">
        <f>CONCATENATE(kategorie[[#This Row],[rok]],"::",kategorie[[#This Row],[závod]],"::",kategorie[[#This Row],[m/ž]],"::",kategorie[[#This Row],[věk]])</f>
        <v>2013::hlavní závod::M::28</v>
      </c>
      <c r="E1173" s="34">
        <v>2013</v>
      </c>
      <c r="F1173" s="37" t="s">
        <v>292</v>
      </c>
      <c r="G1173" s="34" t="s">
        <v>278</v>
      </c>
      <c r="H1173" s="34">
        <f>kategorie[[#This Row],[rok]]-kategorie[[#This Row],[věk]]</f>
        <v>1985</v>
      </c>
      <c r="I1173" s="34">
        <v>28</v>
      </c>
      <c r="J1173" s="46" t="s">
        <v>321</v>
      </c>
      <c r="K1173" s="50">
        <v>15.4</v>
      </c>
      <c r="L1173" s="241"/>
    </row>
    <row r="1174" spans="4:12" ht="11.25" hidden="1" customHeight="1" x14ac:dyDescent="0.2">
      <c r="D1174" s="37" t="str">
        <f>CONCATENATE(kategorie[[#This Row],[rok]],"::",kategorie[[#This Row],[závod]],"::",kategorie[[#This Row],[m/ž]],"::",kategorie[[#This Row],[věk]])</f>
        <v>2013::hlavní závod::M::29</v>
      </c>
      <c r="E1174" s="34">
        <v>2013</v>
      </c>
      <c r="F1174" s="37" t="s">
        <v>292</v>
      </c>
      <c r="G1174" s="34" t="s">
        <v>278</v>
      </c>
      <c r="H1174" s="34">
        <f>kategorie[[#This Row],[rok]]-kategorie[[#This Row],[věk]]</f>
        <v>1984</v>
      </c>
      <c r="I1174" s="34">
        <v>29</v>
      </c>
      <c r="J1174" s="46" t="s">
        <v>321</v>
      </c>
      <c r="K1174" s="50">
        <v>15.4</v>
      </c>
      <c r="L1174" s="241"/>
    </row>
    <row r="1175" spans="4:12" ht="11.25" hidden="1" customHeight="1" x14ac:dyDescent="0.2">
      <c r="D1175" s="37" t="str">
        <f>CONCATENATE(kategorie[[#This Row],[rok]],"::",kategorie[[#This Row],[závod]],"::",kategorie[[#This Row],[m/ž]],"::",kategorie[[#This Row],[věk]])</f>
        <v>2013::hlavní závod::M::30</v>
      </c>
      <c r="E1175" s="34">
        <v>2013</v>
      </c>
      <c r="F1175" s="37" t="s">
        <v>292</v>
      </c>
      <c r="G1175" s="34" t="s">
        <v>278</v>
      </c>
      <c r="H1175" s="34">
        <f>kategorie[[#This Row],[rok]]-kategorie[[#This Row],[věk]]</f>
        <v>1983</v>
      </c>
      <c r="I1175" s="34">
        <v>30</v>
      </c>
      <c r="J1175" s="46" t="s">
        <v>321</v>
      </c>
      <c r="K1175" s="50">
        <v>15.4</v>
      </c>
      <c r="L1175" s="241"/>
    </row>
    <row r="1176" spans="4:12" ht="11.25" hidden="1" customHeight="1" x14ac:dyDescent="0.2">
      <c r="D1176" s="37" t="str">
        <f>CONCATENATE(kategorie[[#This Row],[rok]],"::",kategorie[[#This Row],[závod]],"::",kategorie[[#This Row],[m/ž]],"::",kategorie[[#This Row],[věk]])</f>
        <v>2013::hlavní závod::M::31</v>
      </c>
      <c r="E1176" s="34">
        <v>2013</v>
      </c>
      <c r="F1176" s="37" t="s">
        <v>292</v>
      </c>
      <c r="G1176" s="34" t="s">
        <v>278</v>
      </c>
      <c r="H1176" s="34">
        <f>kategorie[[#This Row],[rok]]-kategorie[[#This Row],[věk]]</f>
        <v>1982</v>
      </c>
      <c r="I1176" s="34">
        <v>31</v>
      </c>
      <c r="J1176" s="46" t="s">
        <v>321</v>
      </c>
      <c r="K1176" s="50">
        <v>15.4</v>
      </c>
      <c r="L1176" s="241"/>
    </row>
    <row r="1177" spans="4:12" ht="11.25" hidden="1" customHeight="1" x14ac:dyDescent="0.2">
      <c r="D1177" s="37" t="str">
        <f>CONCATENATE(kategorie[[#This Row],[rok]],"::",kategorie[[#This Row],[závod]],"::",kategorie[[#This Row],[m/ž]],"::",kategorie[[#This Row],[věk]])</f>
        <v>2013::hlavní závod::M::32</v>
      </c>
      <c r="E1177" s="34">
        <v>2013</v>
      </c>
      <c r="F1177" s="37" t="s">
        <v>292</v>
      </c>
      <c r="G1177" s="34" t="s">
        <v>278</v>
      </c>
      <c r="H1177" s="34">
        <f>kategorie[[#This Row],[rok]]-kategorie[[#This Row],[věk]]</f>
        <v>1981</v>
      </c>
      <c r="I1177" s="34">
        <v>32</v>
      </c>
      <c r="J1177" s="46" t="s">
        <v>321</v>
      </c>
      <c r="K1177" s="50">
        <v>15.4</v>
      </c>
      <c r="L1177" s="241"/>
    </row>
    <row r="1178" spans="4:12" ht="11.25" hidden="1" customHeight="1" x14ac:dyDescent="0.2">
      <c r="D1178" s="37" t="str">
        <f>CONCATENATE(kategorie[[#This Row],[rok]],"::",kategorie[[#This Row],[závod]],"::",kategorie[[#This Row],[m/ž]],"::",kategorie[[#This Row],[věk]])</f>
        <v>2013::hlavní závod::M::33</v>
      </c>
      <c r="E1178" s="34">
        <v>2013</v>
      </c>
      <c r="F1178" s="37" t="s">
        <v>292</v>
      </c>
      <c r="G1178" s="34" t="s">
        <v>278</v>
      </c>
      <c r="H1178" s="34">
        <f>kategorie[[#This Row],[rok]]-kategorie[[#This Row],[věk]]</f>
        <v>1980</v>
      </c>
      <c r="I1178" s="34">
        <v>33</v>
      </c>
      <c r="J1178" s="46" t="s">
        <v>321</v>
      </c>
      <c r="K1178" s="50">
        <v>15.4</v>
      </c>
      <c r="L1178" s="241"/>
    </row>
    <row r="1179" spans="4:12" ht="11.25" hidden="1" customHeight="1" x14ac:dyDescent="0.2">
      <c r="D1179" s="37" t="str">
        <f>CONCATENATE(kategorie[[#This Row],[rok]],"::",kategorie[[#This Row],[závod]],"::",kategorie[[#This Row],[m/ž]],"::",kategorie[[#This Row],[věk]])</f>
        <v>2013::hlavní závod::M::34</v>
      </c>
      <c r="E1179" s="34">
        <v>2013</v>
      </c>
      <c r="F1179" s="37" t="s">
        <v>292</v>
      </c>
      <c r="G1179" s="34" t="s">
        <v>278</v>
      </c>
      <c r="H1179" s="34">
        <f>kategorie[[#This Row],[rok]]-kategorie[[#This Row],[věk]]</f>
        <v>1979</v>
      </c>
      <c r="I1179" s="34">
        <v>34</v>
      </c>
      <c r="J1179" s="46" t="s">
        <v>321</v>
      </c>
      <c r="K1179" s="50">
        <v>15.4</v>
      </c>
      <c r="L1179" s="241"/>
    </row>
    <row r="1180" spans="4:12" ht="11.25" hidden="1" customHeight="1" x14ac:dyDescent="0.2">
      <c r="D1180" s="37" t="str">
        <f>CONCATENATE(kategorie[[#This Row],[rok]],"::",kategorie[[#This Row],[závod]],"::",kategorie[[#This Row],[m/ž]],"::",kategorie[[#This Row],[věk]])</f>
        <v>2013::hlavní závod::M::35</v>
      </c>
      <c r="E1180" s="34">
        <v>2013</v>
      </c>
      <c r="F1180" s="37" t="s">
        <v>292</v>
      </c>
      <c r="G1180" s="34" t="s">
        <v>278</v>
      </c>
      <c r="H1180" s="34">
        <f>kategorie[[#This Row],[rok]]-kategorie[[#This Row],[věk]]</f>
        <v>1978</v>
      </c>
      <c r="I1180" s="34">
        <v>35</v>
      </c>
      <c r="J1180" s="46" t="s">
        <v>321</v>
      </c>
      <c r="K1180" s="50">
        <v>15.4</v>
      </c>
      <c r="L1180" s="241"/>
    </row>
    <row r="1181" spans="4:12" ht="11.25" hidden="1" customHeight="1" x14ac:dyDescent="0.2">
      <c r="D1181" s="37" t="str">
        <f>CONCATENATE(kategorie[[#This Row],[rok]],"::",kategorie[[#This Row],[závod]],"::",kategorie[[#This Row],[m/ž]],"::",kategorie[[#This Row],[věk]])</f>
        <v>2013::hlavní závod::M::36</v>
      </c>
      <c r="E1181" s="34">
        <v>2013</v>
      </c>
      <c r="F1181" s="37" t="s">
        <v>292</v>
      </c>
      <c r="G1181" s="34" t="s">
        <v>278</v>
      </c>
      <c r="H1181" s="34">
        <f>kategorie[[#This Row],[rok]]-kategorie[[#This Row],[věk]]</f>
        <v>1977</v>
      </c>
      <c r="I1181" s="34">
        <v>36</v>
      </c>
      <c r="J1181" s="46" t="s">
        <v>321</v>
      </c>
      <c r="K1181" s="50">
        <v>15.4</v>
      </c>
      <c r="L1181" s="241"/>
    </row>
    <row r="1182" spans="4:12" ht="11.25" hidden="1" customHeight="1" x14ac:dyDescent="0.2">
      <c r="D1182" s="37" t="str">
        <f>CONCATENATE(kategorie[[#This Row],[rok]],"::",kategorie[[#This Row],[závod]],"::",kategorie[[#This Row],[m/ž]],"::",kategorie[[#This Row],[věk]])</f>
        <v>2013::hlavní závod::M::37</v>
      </c>
      <c r="E1182" s="34">
        <v>2013</v>
      </c>
      <c r="F1182" s="37" t="s">
        <v>292</v>
      </c>
      <c r="G1182" s="34" t="s">
        <v>278</v>
      </c>
      <c r="H1182" s="34">
        <f>kategorie[[#This Row],[rok]]-kategorie[[#This Row],[věk]]</f>
        <v>1976</v>
      </c>
      <c r="I1182" s="34">
        <v>37</v>
      </c>
      <c r="J1182" s="46" t="s">
        <v>321</v>
      </c>
      <c r="K1182" s="50">
        <v>15.4</v>
      </c>
      <c r="L1182" s="241"/>
    </row>
    <row r="1183" spans="4:12" ht="11.25" hidden="1" customHeight="1" x14ac:dyDescent="0.2">
      <c r="D1183" s="37" t="str">
        <f>CONCATENATE(kategorie[[#This Row],[rok]],"::",kategorie[[#This Row],[závod]],"::",kategorie[[#This Row],[m/ž]],"::",kategorie[[#This Row],[věk]])</f>
        <v>2013::hlavní závod::M::38</v>
      </c>
      <c r="E1183" s="34">
        <v>2013</v>
      </c>
      <c r="F1183" s="37" t="s">
        <v>292</v>
      </c>
      <c r="G1183" s="34" t="s">
        <v>278</v>
      </c>
      <c r="H1183" s="34">
        <f>kategorie[[#This Row],[rok]]-kategorie[[#This Row],[věk]]</f>
        <v>1975</v>
      </c>
      <c r="I1183" s="34">
        <v>38</v>
      </c>
      <c r="J1183" s="46" t="s">
        <v>321</v>
      </c>
      <c r="K1183" s="50">
        <v>15.4</v>
      </c>
      <c r="L1183" s="241"/>
    </row>
    <row r="1184" spans="4:12" ht="11.25" hidden="1" customHeight="1" x14ac:dyDescent="0.2">
      <c r="D1184" s="37" t="str">
        <f>CONCATENATE(kategorie[[#This Row],[rok]],"::",kategorie[[#This Row],[závod]],"::",kategorie[[#This Row],[m/ž]],"::",kategorie[[#This Row],[věk]])</f>
        <v>2013::hlavní závod::M::39</v>
      </c>
      <c r="E1184" s="34">
        <v>2013</v>
      </c>
      <c r="F1184" s="37" t="s">
        <v>292</v>
      </c>
      <c r="G1184" s="34" t="s">
        <v>278</v>
      </c>
      <c r="H1184" s="34">
        <f>kategorie[[#This Row],[rok]]-kategorie[[#This Row],[věk]]</f>
        <v>1974</v>
      </c>
      <c r="I1184" s="34">
        <v>39</v>
      </c>
      <c r="J1184" s="46" t="s">
        <v>321</v>
      </c>
      <c r="K1184" s="50">
        <v>15.4</v>
      </c>
      <c r="L1184" s="241"/>
    </row>
    <row r="1185" spans="4:12" ht="11.25" hidden="1" customHeight="1" x14ac:dyDescent="0.2">
      <c r="D1185" s="37" t="str">
        <f>CONCATENATE(kategorie[[#This Row],[rok]],"::",kategorie[[#This Row],[závod]],"::",kategorie[[#This Row],[m/ž]],"::",kategorie[[#This Row],[věk]])</f>
        <v>2013::hlavní závod::M::40</v>
      </c>
      <c r="E1185" s="34">
        <v>2013</v>
      </c>
      <c r="F1185" s="37" t="s">
        <v>292</v>
      </c>
      <c r="G1185" s="34" t="s">
        <v>278</v>
      </c>
      <c r="H1185" s="34">
        <f>kategorie[[#This Row],[rok]]-kategorie[[#This Row],[věk]]</f>
        <v>1973</v>
      </c>
      <c r="I1185" s="34">
        <v>40</v>
      </c>
      <c r="J1185" s="46" t="s">
        <v>322</v>
      </c>
      <c r="K1185" s="50">
        <v>15.4</v>
      </c>
      <c r="L1185" s="241"/>
    </row>
    <row r="1186" spans="4:12" ht="11.25" hidden="1" customHeight="1" x14ac:dyDescent="0.2">
      <c r="D1186" s="37" t="str">
        <f>CONCATENATE(kategorie[[#This Row],[rok]],"::",kategorie[[#This Row],[závod]],"::",kategorie[[#This Row],[m/ž]],"::",kategorie[[#This Row],[věk]])</f>
        <v>2013::hlavní závod::M::41</v>
      </c>
      <c r="E1186" s="34">
        <v>2013</v>
      </c>
      <c r="F1186" s="37" t="s">
        <v>292</v>
      </c>
      <c r="G1186" s="34" t="s">
        <v>278</v>
      </c>
      <c r="H1186" s="34">
        <f>kategorie[[#This Row],[rok]]-kategorie[[#This Row],[věk]]</f>
        <v>1972</v>
      </c>
      <c r="I1186" s="34">
        <v>41</v>
      </c>
      <c r="J1186" s="46" t="s">
        <v>322</v>
      </c>
      <c r="K1186" s="50">
        <v>15.4</v>
      </c>
      <c r="L1186" s="241"/>
    </row>
    <row r="1187" spans="4:12" ht="11.25" hidden="1" customHeight="1" x14ac:dyDescent="0.2">
      <c r="D1187" s="37" t="str">
        <f>CONCATENATE(kategorie[[#This Row],[rok]],"::",kategorie[[#This Row],[závod]],"::",kategorie[[#This Row],[m/ž]],"::",kategorie[[#This Row],[věk]])</f>
        <v>2013::hlavní závod::M::42</v>
      </c>
      <c r="E1187" s="34">
        <v>2013</v>
      </c>
      <c r="F1187" s="37" t="s">
        <v>292</v>
      </c>
      <c r="G1187" s="34" t="s">
        <v>278</v>
      </c>
      <c r="H1187" s="34">
        <f>kategorie[[#This Row],[rok]]-kategorie[[#This Row],[věk]]</f>
        <v>1971</v>
      </c>
      <c r="I1187" s="34">
        <v>42</v>
      </c>
      <c r="J1187" s="46" t="s">
        <v>322</v>
      </c>
      <c r="K1187" s="50">
        <v>15.4</v>
      </c>
      <c r="L1187" s="241"/>
    </row>
    <row r="1188" spans="4:12" ht="11.25" hidden="1" customHeight="1" x14ac:dyDescent="0.2">
      <c r="D1188" s="37" t="str">
        <f>CONCATENATE(kategorie[[#This Row],[rok]],"::",kategorie[[#This Row],[závod]],"::",kategorie[[#This Row],[m/ž]],"::",kategorie[[#This Row],[věk]])</f>
        <v>2013::hlavní závod::M::43</v>
      </c>
      <c r="E1188" s="34">
        <v>2013</v>
      </c>
      <c r="F1188" s="37" t="s">
        <v>292</v>
      </c>
      <c r="G1188" s="34" t="s">
        <v>278</v>
      </c>
      <c r="H1188" s="34">
        <f>kategorie[[#This Row],[rok]]-kategorie[[#This Row],[věk]]</f>
        <v>1970</v>
      </c>
      <c r="I1188" s="34">
        <v>43</v>
      </c>
      <c r="J1188" s="46" t="s">
        <v>322</v>
      </c>
      <c r="K1188" s="50">
        <v>15.4</v>
      </c>
      <c r="L1188" s="241"/>
    </row>
    <row r="1189" spans="4:12" ht="11.25" hidden="1" customHeight="1" x14ac:dyDescent="0.2">
      <c r="D1189" s="37" t="str">
        <f>CONCATENATE(kategorie[[#This Row],[rok]],"::",kategorie[[#This Row],[závod]],"::",kategorie[[#This Row],[m/ž]],"::",kategorie[[#This Row],[věk]])</f>
        <v>2013::hlavní závod::M::44</v>
      </c>
      <c r="E1189" s="34">
        <v>2013</v>
      </c>
      <c r="F1189" s="37" t="s">
        <v>292</v>
      </c>
      <c r="G1189" s="34" t="s">
        <v>278</v>
      </c>
      <c r="H1189" s="34">
        <f>kategorie[[#This Row],[rok]]-kategorie[[#This Row],[věk]]</f>
        <v>1969</v>
      </c>
      <c r="I1189" s="34">
        <v>44</v>
      </c>
      <c r="J1189" s="46" t="s">
        <v>322</v>
      </c>
      <c r="K1189" s="50">
        <v>15.4</v>
      </c>
      <c r="L1189" s="241"/>
    </row>
    <row r="1190" spans="4:12" ht="11.25" hidden="1" customHeight="1" x14ac:dyDescent="0.2">
      <c r="D1190" s="37" t="str">
        <f>CONCATENATE(kategorie[[#This Row],[rok]],"::",kategorie[[#This Row],[závod]],"::",kategorie[[#This Row],[m/ž]],"::",kategorie[[#This Row],[věk]])</f>
        <v>2013::hlavní závod::M::45</v>
      </c>
      <c r="E1190" s="34">
        <v>2013</v>
      </c>
      <c r="F1190" s="37" t="s">
        <v>292</v>
      </c>
      <c r="G1190" s="34" t="s">
        <v>278</v>
      </c>
      <c r="H1190" s="34">
        <f>kategorie[[#This Row],[rok]]-kategorie[[#This Row],[věk]]</f>
        <v>1968</v>
      </c>
      <c r="I1190" s="34">
        <v>45</v>
      </c>
      <c r="J1190" s="46" t="s">
        <v>322</v>
      </c>
      <c r="K1190" s="50">
        <v>15.4</v>
      </c>
      <c r="L1190" s="241"/>
    </row>
    <row r="1191" spans="4:12" ht="11.25" hidden="1" customHeight="1" x14ac:dyDescent="0.2">
      <c r="D1191" s="37" t="str">
        <f>CONCATENATE(kategorie[[#This Row],[rok]],"::",kategorie[[#This Row],[závod]],"::",kategorie[[#This Row],[m/ž]],"::",kategorie[[#This Row],[věk]])</f>
        <v>2013::hlavní závod::M::46</v>
      </c>
      <c r="E1191" s="34">
        <v>2013</v>
      </c>
      <c r="F1191" s="37" t="s">
        <v>292</v>
      </c>
      <c r="G1191" s="34" t="s">
        <v>278</v>
      </c>
      <c r="H1191" s="34">
        <f>kategorie[[#This Row],[rok]]-kategorie[[#This Row],[věk]]</f>
        <v>1967</v>
      </c>
      <c r="I1191" s="34">
        <v>46</v>
      </c>
      <c r="J1191" s="46" t="s">
        <v>322</v>
      </c>
      <c r="K1191" s="50">
        <v>15.4</v>
      </c>
      <c r="L1191" s="241"/>
    </row>
    <row r="1192" spans="4:12" ht="11.25" hidden="1" customHeight="1" x14ac:dyDescent="0.2">
      <c r="D1192" s="37" t="str">
        <f>CONCATENATE(kategorie[[#This Row],[rok]],"::",kategorie[[#This Row],[závod]],"::",kategorie[[#This Row],[m/ž]],"::",kategorie[[#This Row],[věk]])</f>
        <v>2013::hlavní závod::M::47</v>
      </c>
      <c r="E1192" s="34">
        <v>2013</v>
      </c>
      <c r="F1192" s="37" t="s">
        <v>292</v>
      </c>
      <c r="G1192" s="34" t="s">
        <v>278</v>
      </c>
      <c r="H1192" s="34">
        <f>kategorie[[#This Row],[rok]]-kategorie[[#This Row],[věk]]</f>
        <v>1966</v>
      </c>
      <c r="I1192" s="34">
        <v>47</v>
      </c>
      <c r="J1192" s="46" t="s">
        <v>322</v>
      </c>
      <c r="K1192" s="50">
        <v>15.4</v>
      </c>
      <c r="L1192" s="241"/>
    </row>
    <row r="1193" spans="4:12" ht="11.25" hidden="1" customHeight="1" x14ac:dyDescent="0.2">
      <c r="D1193" s="37" t="str">
        <f>CONCATENATE(kategorie[[#This Row],[rok]],"::",kategorie[[#This Row],[závod]],"::",kategorie[[#This Row],[m/ž]],"::",kategorie[[#This Row],[věk]])</f>
        <v>2013::hlavní závod::M::48</v>
      </c>
      <c r="E1193" s="34">
        <v>2013</v>
      </c>
      <c r="F1193" s="37" t="s">
        <v>292</v>
      </c>
      <c r="G1193" s="34" t="s">
        <v>278</v>
      </c>
      <c r="H1193" s="34">
        <f>kategorie[[#This Row],[rok]]-kategorie[[#This Row],[věk]]</f>
        <v>1965</v>
      </c>
      <c r="I1193" s="34">
        <v>48</v>
      </c>
      <c r="J1193" s="46" t="s">
        <v>322</v>
      </c>
      <c r="K1193" s="50">
        <v>15.4</v>
      </c>
      <c r="L1193" s="241"/>
    </row>
    <row r="1194" spans="4:12" ht="11.25" hidden="1" customHeight="1" x14ac:dyDescent="0.2">
      <c r="D1194" s="37" t="str">
        <f>CONCATENATE(kategorie[[#This Row],[rok]],"::",kategorie[[#This Row],[závod]],"::",kategorie[[#This Row],[m/ž]],"::",kategorie[[#This Row],[věk]])</f>
        <v>2013::hlavní závod::M::49</v>
      </c>
      <c r="E1194" s="34">
        <v>2013</v>
      </c>
      <c r="F1194" s="37" t="s">
        <v>292</v>
      </c>
      <c r="G1194" s="34" t="s">
        <v>278</v>
      </c>
      <c r="H1194" s="34">
        <f>kategorie[[#This Row],[rok]]-kategorie[[#This Row],[věk]]</f>
        <v>1964</v>
      </c>
      <c r="I1194" s="34">
        <v>49</v>
      </c>
      <c r="J1194" s="46" t="s">
        <v>322</v>
      </c>
      <c r="K1194" s="50">
        <v>15.4</v>
      </c>
      <c r="L1194" s="241"/>
    </row>
    <row r="1195" spans="4:12" ht="11.25" hidden="1" customHeight="1" x14ac:dyDescent="0.2">
      <c r="D1195" s="37" t="str">
        <f>CONCATENATE(kategorie[[#This Row],[rok]],"::",kategorie[[#This Row],[závod]],"::",kategorie[[#This Row],[m/ž]],"::",kategorie[[#This Row],[věk]])</f>
        <v>2013::hlavní závod::M::50</v>
      </c>
      <c r="E1195" s="34">
        <v>2013</v>
      </c>
      <c r="F1195" s="37" t="s">
        <v>292</v>
      </c>
      <c r="G1195" s="34" t="s">
        <v>278</v>
      </c>
      <c r="H1195" s="34">
        <f>kategorie[[#This Row],[rok]]-kategorie[[#This Row],[věk]]</f>
        <v>1963</v>
      </c>
      <c r="I1195" s="34">
        <v>50</v>
      </c>
      <c r="J1195" s="46" t="s">
        <v>323</v>
      </c>
      <c r="K1195" s="50">
        <v>15.4</v>
      </c>
      <c r="L1195" s="241"/>
    </row>
    <row r="1196" spans="4:12" ht="11.25" hidden="1" customHeight="1" x14ac:dyDescent="0.2">
      <c r="D1196" s="37" t="str">
        <f>CONCATENATE(kategorie[[#This Row],[rok]],"::",kategorie[[#This Row],[závod]],"::",kategorie[[#This Row],[m/ž]],"::",kategorie[[#This Row],[věk]])</f>
        <v>2013::hlavní závod::M::51</v>
      </c>
      <c r="E1196" s="34">
        <v>2013</v>
      </c>
      <c r="F1196" s="37" t="s">
        <v>292</v>
      </c>
      <c r="G1196" s="34" t="s">
        <v>278</v>
      </c>
      <c r="H1196" s="34">
        <f>kategorie[[#This Row],[rok]]-kategorie[[#This Row],[věk]]</f>
        <v>1962</v>
      </c>
      <c r="I1196" s="34">
        <v>51</v>
      </c>
      <c r="J1196" s="46" t="s">
        <v>323</v>
      </c>
      <c r="K1196" s="50">
        <v>15.4</v>
      </c>
      <c r="L1196" s="241"/>
    </row>
    <row r="1197" spans="4:12" ht="11.25" hidden="1" customHeight="1" x14ac:dyDescent="0.2">
      <c r="D1197" s="37" t="str">
        <f>CONCATENATE(kategorie[[#This Row],[rok]],"::",kategorie[[#This Row],[závod]],"::",kategorie[[#This Row],[m/ž]],"::",kategorie[[#This Row],[věk]])</f>
        <v>2013::hlavní závod::M::52</v>
      </c>
      <c r="E1197" s="34">
        <v>2013</v>
      </c>
      <c r="F1197" s="37" t="s">
        <v>292</v>
      </c>
      <c r="G1197" s="34" t="s">
        <v>278</v>
      </c>
      <c r="H1197" s="34">
        <f>kategorie[[#This Row],[rok]]-kategorie[[#This Row],[věk]]</f>
        <v>1961</v>
      </c>
      <c r="I1197" s="34">
        <v>52</v>
      </c>
      <c r="J1197" s="46" t="s">
        <v>323</v>
      </c>
      <c r="K1197" s="50">
        <v>15.4</v>
      </c>
      <c r="L1197" s="241"/>
    </row>
    <row r="1198" spans="4:12" ht="11.25" hidden="1" customHeight="1" x14ac:dyDescent="0.2">
      <c r="D1198" s="37" t="str">
        <f>CONCATENATE(kategorie[[#This Row],[rok]],"::",kategorie[[#This Row],[závod]],"::",kategorie[[#This Row],[m/ž]],"::",kategorie[[#This Row],[věk]])</f>
        <v>2013::hlavní závod::M::53</v>
      </c>
      <c r="E1198" s="34">
        <v>2013</v>
      </c>
      <c r="F1198" s="37" t="s">
        <v>292</v>
      </c>
      <c r="G1198" s="34" t="s">
        <v>278</v>
      </c>
      <c r="H1198" s="34">
        <f>kategorie[[#This Row],[rok]]-kategorie[[#This Row],[věk]]</f>
        <v>1960</v>
      </c>
      <c r="I1198" s="34">
        <v>53</v>
      </c>
      <c r="J1198" s="46" t="s">
        <v>323</v>
      </c>
      <c r="K1198" s="50">
        <v>15.4</v>
      </c>
      <c r="L1198" s="241"/>
    </row>
    <row r="1199" spans="4:12" ht="11.25" hidden="1" customHeight="1" x14ac:dyDescent="0.2">
      <c r="D1199" s="37" t="str">
        <f>CONCATENATE(kategorie[[#This Row],[rok]],"::",kategorie[[#This Row],[závod]],"::",kategorie[[#This Row],[m/ž]],"::",kategorie[[#This Row],[věk]])</f>
        <v>2013::hlavní závod::M::54</v>
      </c>
      <c r="E1199" s="34">
        <v>2013</v>
      </c>
      <c r="F1199" s="37" t="s">
        <v>292</v>
      </c>
      <c r="G1199" s="34" t="s">
        <v>278</v>
      </c>
      <c r="H1199" s="34">
        <f>kategorie[[#This Row],[rok]]-kategorie[[#This Row],[věk]]</f>
        <v>1959</v>
      </c>
      <c r="I1199" s="34">
        <v>54</v>
      </c>
      <c r="J1199" s="46" t="s">
        <v>323</v>
      </c>
      <c r="K1199" s="50">
        <v>15.4</v>
      </c>
      <c r="L1199" s="241"/>
    </row>
    <row r="1200" spans="4:12" ht="11.25" hidden="1" customHeight="1" x14ac:dyDescent="0.2">
      <c r="D1200" s="37" t="str">
        <f>CONCATENATE(kategorie[[#This Row],[rok]],"::",kategorie[[#This Row],[závod]],"::",kategorie[[#This Row],[m/ž]],"::",kategorie[[#This Row],[věk]])</f>
        <v>2013::hlavní závod::M::55</v>
      </c>
      <c r="E1200" s="34">
        <v>2013</v>
      </c>
      <c r="F1200" s="37" t="s">
        <v>292</v>
      </c>
      <c r="G1200" s="34" t="s">
        <v>278</v>
      </c>
      <c r="H1200" s="34">
        <f>kategorie[[#This Row],[rok]]-kategorie[[#This Row],[věk]]</f>
        <v>1958</v>
      </c>
      <c r="I1200" s="34">
        <v>55</v>
      </c>
      <c r="J1200" s="46" t="s">
        <v>323</v>
      </c>
      <c r="K1200" s="50">
        <v>15.4</v>
      </c>
      <c r="L1200" s="241"/>
    </row>
    <row r="1201" spans="4:12" ht="11.25" hidden="1" customHeight="1" x14ac:dyDescent="0.2">
      <c r="D1201" s="37" t="str">
        <f>CONCATENATE(kategorie[[#This Row],[rok]],"::",kategorie[[#This Row],[závod]],"::",kategorie[[#This Row],[m/ž]],"::",kategorie[[#This Row],[věk]])</f>
        <v>2013::hlavní závod::M::56</v>
      </c>
      <c r="E1201" s="34">
        <v>2013</v>
      </c>
      <c r="F1201" s="37" t="s">
        <v>292</v>
      </c>
      <c r="G1201" s="34" t="s">
        <v>278</v>
      </c>
      <c r="H1201" s="34">
        <f>kategorie[[#This Row],[rok]]-kategorie[[#This Row],[věk]]</f>
        <v>1957</v>
      </c>
      <c r="I1201" s="34">
        <v>56</v>
      </c>
      <c r="J1201" s="46" t="s">
        <v>323</v>
      </c>
      <c r="K1201" s="50">
        <v>15.4</v>
      </c>
      <c r="L1201" s="241"/>
    </row>
    <row r="1202" spans="4:12" ht="11.25" hidden="1" customHeight="1" x14ac:dyDescent="0.2">
      <c r="D1202" s="37" t="str">
        <f>CONCATENATE(kategorie[[#This Row],[rok]],"::",kategorie[[#This Row],[závod]],"::",kategorie[[#This Row],[m/ž]],"::",kategorie[[#This Row],[věk]])</f>
        <v>2013::hlavní závod::M::57</v>
      </c>
      <c r="E1202" s="34">
        <v>2013</v>
      </c>
      <c r="F1202" s="37" t="s">
        <v>292</v>
      </c>
      <c r="G1202" s="34" t="s">
        <v>278</v>
      </c>
      <c r="H1202" s="34">
        <f>kategorie[[#This Row],[rok]]-kategorie[[#This Row],[věk]]</f>
        <v>1956</v>
      </c>
      <c r="I1202" s="34">
        <v>57</v>
      </c>
      <c r="J1202" s="46" t="s">
        <v>323</v>
      </c>
      <c r="K1202" s="50">
        <v>15.4</v>
      </c>
      <c r="L1202" s="241"/>
    </row>
    <row r="1203" spans="4:12" ht="11.25" hidden="1" customHeight="1" x14ac:dyDescent="0.2">
      <c r="D1203" s="37" t="str">
        <f>CONCATENATE(kategorie[[#This Row],[rok]],"::",kategorie[[#This Row],[závod]],"::",kategorie[[#This Row],[m/ž]],"::",kategorie[[#This Row],[věk]])</f>
        <v>2013::hlavní závod::M::58</v>
      </c>
      <c r="E1203" s="34">
        <v>2013</v>
      </c>
      <c r="F1203" s="37" t="s">
        <v>292</v>
      </c>
      <c r="G1203" s="34" t="s">
        <v>278</v>
      </c>
      <c r="H1203" s="34">
        <f>kategorie[[#This Row],[rok]]-kategorie[[#This Row],[věk]]</f>
        <v>1955</v>
      </c>
      <c r="I1203" s="34">
        <v>58</v>
      </c>
      <c r="J1203" s="46" t="s">
        <v>323</v>
      </c>
      <c r="K1203" s="50">
        <v>15.4</v>
      </c>
      <c r="L1203" s="241"/>
    </row>
    <row r="1204" spans="4:12" ht="11.25" hidden="1" customHeight="1" x14ac:dyDescent="0.2">
      <c r="D1204" s="37" t="str">
        <f>CONCATENATE(kategorie[[#This Row],[rok]],"::",kategorie[[#This Row],[závod]],"::",kategorie[[#This Row],[m/ž]],"::",kategorie[[#This Row],[věk]])</f>
        <v>2013::hlavní závod::M::59</v>
      </c>
      <c r="E1204" s="34">
        <v>2013</v>
      </c>
      <c r="F1204" s="37" t="s">
        <v>292</v>
      </c>
      <c r="G1204" s="34" t="s">
        <v>278</v>
      </c>
      <c r="H1204" s="34">
        <f>kategorie[[#This Row],[rok]]-kategorie[[#This Row],[věk]]</f>
        <v>1954</v>
      </c>
      <c r="I1204" s="34">
        <v>59</v>
      </c>
      <c r="J1204" s="46" t="s">
        <v>323</v>
      </c>
      <c r="K1204" s="50">
        <v>15.4</v>
      </c>
      <c r="L1204" s="241"/>
    </row>
    <row r="1205" spans="4:12" ht="11.25" hidden="1" customHeight="1" x14ac:dyDescent="0.2">
      <c r="D1205" s="37" t="str">
        <f>CONCATENATE(kategorie[[#This Row],[rok]],"::",kategorie[[#This Row],[závod]],"::",kategorie[[#This Row],[m/ž]],"::",kategorie[[#This Row],[věk]])</f>
        <v>2013::hlavní závod::M::60</v>
      </c>
      <c r="E1205" s="34">
        <v>2013</v>
      </c>
      <c r="F1205" s="37" t="s">
        <v>292</v>
      </c>
      <c r="G1205" s="34" t="s">
        <v>278</v>
      </c>
      <c r="H1205" s="34">
        <f>kategorie[[#This Row],[rok]]-kategorie[[#This Row],[věk]]</f>
        <v>1953</v>
      </c>
      <c r="I1205" s="34">
        <v>60</v>
      </c>
      <c r="J1205" s="46" t="s">
        <v>324</v>
      </c>
      <c r="K1205" s="50">
        <v>15.4</v>
      </c>
      <c r="L1205" s="241"/>
    </row>
    <row r="1206" spans="4:12" ht="11.25" hidden="1" customHeight="1" x14ac:dyDescent="0.2">
      <c r="D1206" s="37" t="str">
        <f>CONCATENATE(kategorie[[#This Row],[rok]],"::",kategorie[[#This Row],[závod]],"::",kategorie[[#This Row],[m/ž]],"::",kategorie[[#This Row],[věk]])</f>
        <v>2013::hlavní závod::M::61</v>
      </c>
      <c r="E1206" s="34">
        <v>2013</v>
      </c>
      <c r="F1206" s="37" t="s">
        <v>292</v>
      </c>
      <c r="G1206" s="34" t="s">
        <v>278</v>
      </c>
      <c r="H1206" s="34">
        <f>kategorie[[#This Row],[rok]]-kategorie[[#This Row],[věk]]</f>
        <v>1952</v>
      </c>
      <c r="I1206" s="34">
        <v>61</v>
      </c>
      <c r="J1206" s="46" t="s">
        <v>324</v>
      </c>
      <c r="K1206" s="50">
        <v>15.4</v>
      </c>
      <c r="L1206" s="241"/>
    </row>
    <row r="1207" spans="4:12" ht="11.25" hidden="1" customHeight="1" x14ac:dyDescent="0.2">
      <c r="D1207" s="37" t="str">
        <f>CONCATENATE(kategorie[[#This Row],[rok]],"::",kategorie[[#This Row],[závod]],"::",kategorie[[#This Row],[m/ž]],"::",kategorie[[#This Row],[věk]])</f>
        <v>2013::hlavní závod::M::62</v>
      </c>
      <c r="E1207" s="34">
        <v>2013</v>
      </c>
      <c r="F1207" s="37" t="s">
        <v>292</v>
      </c>
      <c r="G1207" s="34" t="s">
        <v>278</v>
      </c>
      <c r="H1207" s="34">
        <f>kategorie[[#This Row],[rok]]-kategorie[[#This Row],[věk]]</f>
        <v>1951</v>
      </c>
      <c r="I1207" s="34">
        <v>62</v>
      </c>
      <c r="J1207" s="46" t="s">
        <v>324</v>
      </c>
      <c r="K1207" s="50">
        <v>15.4</v>
      </c>
      <c r="L1207" s="241"/>
    </row>
    <row r="1208" spans="4:12" ht="11.25" hidden="1" customHeight="1" x14ac:dyDescent="0.2">
      <c r="D1208" s="37" t="str">
        <f>CONCATENATE(kategorie[[#This Row],[rok]],"::",kategorie[[#This Row],[závod]],"::",kategorie[[#This Row],[m/ž]],"::",kategorie[[#This Row],[věk]])</f>
        <v>2013::hlavní závod::M::63</v>
      </c>
      <c r="E1208" s="34">
        <v>2013</v>
      </c>
      <c r="F1208" s="37" t="s">
        <v>292</v>
      </c>
      <c r="G1208" s="34" t="s">
        <v>278</v>
      </c>
      <c r="H1208" s="34">
        <f>kategorie[[#This Row],[rok]]-kategorie[[#This Row],[věk]]</f>
        <v>1950</v>
      </c>
      <c r="I1208" s="34">
        <v>63</v>
      </c>
      <c r="J1208" s="46" t="s">
        <v>324</v>
      </c>
      <c r="K1208" s="50">
        <v>15.4</v>
      </c>
      <c r="L1208" s="241"/>
    </row>
    <row r="1209" spans="4:12" ht="11.25" hidden="1" customHeight="1" x14ac:dyDescent="0.2">
      <c r="D1209" s="37" t="str">
        <f>CONCATENATE(kategorie[[#This Row],[rok]],"::",kategorie[[#This Row],[závod]],"::",kategorie[[#This Row],[m/ž]],"::",kategorie[[#This Row],[věk]])</f>
        <v>2013::hlavní závod::M::64</v>
      </c>
      <c r="E1209" s="34">
        <v>2013</v>
      </c>
      <c r="F1209" s="37" t="s">
        <v>292</v>
      </c>
      <c r="G1209" s="34" t="s">
        <v>278</v>
      </c>
      <c r="H1209" s="34">
        <f>kategorie[[#This Row],[rok]]-kategorie[[#This Row],[věk]]</f>
        <v>1949</v>
      </c>
      <c r="I1209" s="34">
        <v>64</v>
      </c>
      <c r="J1209" s="46" t="s">
        <v>324</v>
      </c>
      <c r="K1209" s="50">
        <v>15.4</v>
      </c>
      <c r="L1209" s="241"/>
    </row>
    <row r="1210" spans="4:12" ht="11.25" hidden="1" customHeight="1" x14ac:dyDescent="0.2">
      <c r="D1210" s="37" t="str">
        <f>CONCATENATE(kategorie[[#This Row],[rok]],"::",kategorie[[#This Row],[závod]],"::",kategorie[[#This Row],[m/ž]],"::",kategorie[[#This Row],[věk]])</f>
        <v>2013::hlavní závod::M::65</v>
      </c>
      <c r="E1210" s="34">
        <v>2013</v>
      </c>
      <c r="F1210" s="37" t="s">
        <v>292</v>
      </c>
      <c r="G1210" s="34" t="s">
        <v>278</v>
      </c>
      <c r="H1210" s="34">
        <f>kategorie[[#This Row],[rok]]-kategorie[[#This Row],[věk]]</f>
        <v>1948</v>
      </c>
      <c r="I1210" s="34">
        <v>65</v>
      </c>
      <c r="J1210" s="46" t="s">
        <v>324</v>
      </c>
      <c r="K1210" s="50">
        <v>15.4</v>
      </c>
      <c r="L1210" s="241"/>
    </row>
    <row r="1211" spans="4:12" ht="11.25" hidden="1" customHeight="1" x14ac:dyDescent="0.2">
      <c r="D1211" s="37" t="str">
        <f>CONCATENATE(kategorie[[#This Row],[rok]],"::",kategorie[[#This Row],[závod]],"::",kategorie[[#This Row],[m/ž]],"::",kategorie[[#This Row],[věk]])</f>
        <v>2013::hlavní závod::M::66</v>
      </c>
      <c r="E1211" s="34">
        <v>2013</v>
      </c>
      <c r="F1211" s="37" t="s">
        <v>292</v>
      </c>
      <c r="G1211" s="34" t="s">
        <v>278</v>
      </c>
      <c r="H1211" s="34">
        <f>kategorie[[#This Row],[rok]]-kategorie[[#This Row],[věk]]</f>
        <v>1947</v>
      </c>
      <c r="I1211" s="34">
        <v>66</v>
      </c>
      <c r="J1211" s="46" t="s">
        <v>324</v>
      </c>
      <c r="K1211" s="50">
        <v>15.4</v>
      </c>
      <c r="L1211" s="241"/>
    </row>
    <row r="1212" spans="4:12" ht="11.25" hidden="1" customHeight="1" x14ac:dyDescent="0.2">
      <c r="D1212" s="37" t="str">
        <f>CONCATENATE(kategorie[[#This Row],[rok]],"::",kategorie[[#This Row],[závod]],"::",kategorie[[#This Row],[m/ž]],"::",kategorie[[#This Row],[věk]])</f>
        <v>2013::hlavní závod::M::67</v>
      </c>
      <c r="E1212" s="34">
        <v>2013</v>
      </c>
      <c r="F1212" s="37" t="s">
        <v>292</v>
      </c>
      <c r="G1212" s="34" t="s">
        <v>278</v>
      </c>
      <c r="H1212" s="34">
        <f>kategorie[[#This Row],[rok]]-kategorie[[#This Row],[věk]]</f>
        <v>1946</v>
      </c>
      <c r="I1212" s="34">
        <v>67</v>
      </c>
      <c r="J1212" s="46" t="s">
        <v>324</v>
      </c>
      <c r="K1212" s="50">
        <v>15.4</v>
      </c>
      <c r="L1212" s="241"/>
    </row>
    <row r="1213" spans="4:12" ht="11.25" hidden="1" customHeight="1" x14ac:dyDescent="0.2">
      <c r="D1213" s="37" t="str">
        <f>CONCATENATE(kategorie[[#This Row],[rok]],"::",kategorie[[#This Row],[závod]],"::",kategorie[[#This Row],[m/ž]],"::",kategorie[[#This Row],[věk]])</f>
        <v>2013::hlavní závod::M::68</v>
      </c>
      <c r="E1213" s="34">
        <v>2013</v>
      </c>
      <c r="F1213" s="37" t="s">
        <v>292</v>
      </c>
      <c r="G1213" s="34" t="s">
        <v>278</v>
      </c>
      <c r="H1213" s="34">
        <f>kategorie[[#This Row],[rok]]-kategorie[[#This Row],[věk]]</f>
        <v>1945</v>
      </c>
      <c r="I1213" s="34">
        <v>68</v>
      </c>
      <c r="J1213" s="46" t="s">
        <v>324</v>
      </c>
      <c r="K1213" s="50">
        <v>15.4</v>
      </c>
      <c r="L1213" s="241"/>
    </row>
    <row r="1214" spans="4:12" ht="11.25" hidden="1" customHeight="1" x14ac:dyDescent="0.2">
      <c r="D1214" s="37" t="str">
        <f>CONCATENATE(kategorie[[#This Row],[rok]],"::",kategorie[[#This Row],[závod]],"::",kategorie[[#This Row],[m/ž]],"::",kategorie[[#This Row],[věk]])</f>
        <v>2013::hlavní závod::M::69</v>
      </c>
      <c r="E1214" s="34">
        <v>2013</v>
      </c>
      <c r="F1214" s="37" t="s">
        <v>292</v>
      </c>
      <c r="G1214" s="34" t="s">
        <v>278</v>
      </c>
      <c r="H1214" s="34">
        <f>kategorie[[#This Row],[rok]]-kategorie[[#This Row],[věk]]</f>
        <v>1944</v>
      </c>
      <c r="I1214" s="34">
        <v>69</v>
      </c>
      <c r="J1214" s="46" t="s">
        <v>324</v>
      </c>
      <c r="K1214" s="50">
        <v>15.4</v>
      </c>
      <c r="L1214" s="241"/>
    </row>
    <row r="1215" spans="4:12" ht="11.25" hidden="1" customHeight="1" x14ac:dyDescent="0.2">
      <c r="D1215" s="37" t="str">
        <f>CONCATENATE(kategorie[[#This Row],[rok]],"::",kategorie[[#This Row],[závod]],"::",kategorie[[#This Row],[m/ž]],"::",kategorie[[#This Row],[věk]])</f>
        <v>2013::hlavní závod::M::70</v>
      </c>
      <c r="E1215" s="34">
        <v>2013</v>
      </c>
      <c r="F1215" s="37" t="s">
        <v>292</v>
      </c>
      <c r="G1215" s="34" t="s">
        <v>278</v>
      </c>
      <c r="H1215" s="34">
        <f>kategorie[[#This Row],[rok]]-kategorie[[#This Row],[věk]]</f>
        <v>1943</v>
      </c>
      <c r="I1215" s="34">
        <v>70</v>
      </c>
      <c r="J1215" s="46" t="s">
        <v>325</v>
      </c>
      <c r="K1215" s="50">
        <v>15.4</v>
      </c>
      <c r="L1215" s="241"/>
    </row>
    <row r="1216" spans="4:12" ht="11.25" hidden="1" customHeight="1" x14ac:dyDescent="0.2">
      <c r="D1216" s="37" t="str">
        <f>CONCATENATE(kategorie[[#This Row],[rok]],"::",kategorie[[#This Row],[závod]],"::",kategorie[[#This Row],[m/ž]],"::",kategorie[[#This Row],[věk]])</f>
        <v>2013::hlavní závod::M::71</v>
      </c>
      <c r="E1216" s="34">
        <v>2013</v>
      </c>
      <c r="F1216" s="37" t="s">
        <v>292</v>
      </c>
      <c r="G1216" s="34" t="s">
        <v>278</v>
      </c>
      <c r="H1216" s="34">
        <f>kategorie[[#This Row],[rok]]-kategorie[[#This Row],[věk]]</f>
        <v>1942</v>
      </c>
      <c r="I1216" s="34">
        <v>71</v>
      </c>
      <c r="J1216" s="46" t="s">
        <v>325</v>
      </c>
      <c r="K1216" s="50">
        <v>15.4</v>
      </c>
      <c r="L1216" s="241"/>
    </row>
    <row r="1217" spans="4:12" ht="11.25" hidden="1" customHeight="1" x14ac:dyDescent="0.2">
      <c r="D1217" s="37" t="str">
        <f>CONCATENATE(kategorie[[#This Row],[rok]],"::",kategorie[[#This Row],[závod]],"::",kategorie[[#This Row],[m/ž]],"::",kategorie[[#This Row],[věk]])</f>
        <v>2013::hlavní závod::M::72</v>
      </c>
      <c r="E1217" s="34">
        <v>2013</v>
      </c>
      <c r="F1217" s="37" t="s">
        <v>292</v>
      </c>
      <c r="G1217" s="34" t="s">
        <v>278</v>
      </c>
      <c r="H1217" s="34">
        <f>kategorie[[#This Row],[rok]]-kategorie[[#This Row],[věk]]</f>
        <v>1941</v>
      </c>
      <c r="I1217" s="34">
        <v>72</v>
      </c>
      <c r="J1217" s="46" t="s">
        <v>325</v>
      </c>
      <c r="K1217" s="50">
        <v>15.4</v>
      </c>
      <c r="L1217" s="241"/>
    </row>
    <row r="1218" spans="4:12" ht="11.25" hidden="1" customHeight="1" x14ac:dyDescent="0.2">
      <c r="D1218" s="37" t="str">
        <f>CONCATENATE(kategorie[[#This Row],[rok]],"::",kategorie[[#This Row],[závod]],"::",kategorie[[#This Row],[m/ž]],"::",kategorie[[#This Row],[věk]])</f>
        <v>2013::hlavní závod::M::73</v>
      </c>
      <c r="E1218" s="34">
        <v>2013</v>
      </c>
      <c r="F1218" s="37" t="s">
        <v>292</v>
      </c>
      <c r="G1218" s="34" t="s">
        <v>278</v>
      </c>
      <c r="H1218" s="34">
        <f>kategorie[[#This Row],[rok]]-kategorie[[#This Row],[věk]]</f>
        <v>1940</v>
      </c>
      <c r="I1218" s="34">
        <v>73</v>
      </c>
      <c r="J1218" s="46" t="s">
        <v>325</v>
      </c>
      <c r="K1218" s="50">
        <v>15.4</v>
      </c>
      <c r="L1218" s="241"/>
    </row>
    <row r="1219" spans="4:12" ht="11.25" hidden="1" customHeight="1" x14ac:dyDescent="0.2">
      <c r="D1219" s="37" t="str">
        <f>CONCATENATE(kategorie[[#This Row],[rok]],"::",kategorie[[#This Row],[závod]],"::",kategorie[[#This Row],[m/ž]],"::",kategorie[[#This Row],[věk]])</f>
        <v>2013::hlavní závod::M::74</v>
      </c>
      <c r="E1219" s="34">
        <v>2013</v>
      </c>
      <c r="F1219" s="37" t="s">
        <v>292</v>
      </c>
      <c r="G1219" s="34" t="s">
        <v>278</v>
      </c>
      <c r="H1219" s="34">
        <f>kategorie[[#This Row],[rok]]-kategorie[[#This Row],[věk]]</f>
        <v>1939</v>
      </c>
      <c r="I1219" s="34">
        <v>74</v>
      </c>
      <c r="J1219" s="46" t="s">
        <v>325</v>
      </c>
      <c r="K1219" s="50">
        <v>15.4</v>
      </c>
      <c r="L1219" s="241"/>
    </row>
    <row r="1220" spans="4:12" ht="11.25" hidden="1" customHeight="1" x14ac:dyDescent="0.2">
      <c r="D1220" s="37" t="str">
        <f>CONCATENATE(kategorie[[#This Row],[rok]],"::",kategorie[[#This Row],[závod]],"::",kategorie[[#This Row],[m/ž]],"::",kategorie[[#This Row],[věk]])</f>
        <v>2013::hlavní závod::M::75</v>
      </c>
      <c r="E1220" s="34">
        <v>2013</v>
      </c>
      <c r="F1220" s="37" t="s">
        <v>292</v>
      </c>
      <c r="G1220" s="34" t="s">
        <v>278</v>
      </c>
      <c r="H1220" s="34">
        <f>kategorie[[#This Row],[rok]]-kategorie[[#This Row],[věk]]</f>
        <v>1938</v>
      </c>
      <c r="I1220" s="34">
        <v>75</v>
      </c>
      <c r="J1220" s="46" t="s">
        <v>325</v>
      </c>
      <c r="K1220" s="50">
        <v>15.4</v>
      </c>
      <c r="L1220" s="241"/>
    </row>
    <row r="1221" spans="4:12" ht="11.25" hidden="1" customHeight="1" x14ac:dyDescent="0.2">
      <c r="D1221" s="37" t="str">
        <f>CONCATENATE(kategorie[[#This Row],[rok]],"::",kategorie[[#This Row],[závod]],"::",kategorie[[#This Row],[m/ž]],"::",kategorie[[#This Row],[věk]])</f>
        <v>2013::hlavní závod::M::76</v>
      </c>
      <c r="E1221" s="34">
        <v>2013</v>
      </c>
      <c r="F1221" s="37" t="s">
        <v>292</v>
      </c>
      <c r="G1221" s="34" t="s">
        <v>278</v>
      </c>
      <c r="H1221" s="34">
        <f>kategorie[[#This Row],[rok]]-kategorie[[#This Row],[věk]]</f>
        <v>1937</v>
      </c>
      <c r="I1221" s="34">
        <v>76</v>
      </c>
      <c r="J1221" s="46" t="s">
        <v>325</v>
      </c>
      <c r="K1221" s="50">
        <v>15.4</v>
      </c>
      <c r="L1221" s="241"/>
    </row>
    <row r="1222" spans="4:12" ht="11.25" hidden="1" customHeight="1" x14ac:dyDescent="0.2">
      <c r="D1222" s="37" t="str">
        <f>CONCATENATE(kategorie[[#This Row],[rok]],"::",kategorie[[#This Row],[závod]],"::",kategorie[[#This Row],[m/ž]],"::",kategorie[[#This Row],[věk]])</f>
        <v>2013::hlavní závod::M::77</v>
      </c>
      <c r="E1222" s="34">
        <v>2013</v>
      </c>
      <c r="F1222" s="37" t="s">
        <v>292</v>
      </c>
      <c r="G1222" s="34" t="s">
        <v>278</v>
      </c>
      <c r="H1222" s="34">
        <f>kategorie[[#This Row],[rok]]-kategorie[[#This Row],[věk]]</f>
        <v>1936</v>
      </c>
      <c r="I1222" s="34">
        <v>77</v>
      </c>
      <c r="J1222" s="46" t="s">
        <v>325</v>
      </c>
      <c r="K1222" s="50">
        <v>15.4</v>
      </c>
      <c r="L1222" s="241"/>
    </row>
    <row r="1223" spans="4:12" ht="11.25" hidden="1" customHeight="1" x14ac:dyDescent="0.2">
      <c r="D1223" s="37" t="str">
        <f>CONCATENATE(kategorie[[#This Row],[rok]],"::",kategorie[[#This Row],[závod]],"::",kategorie[[#This Row],[m/ž]],"::",kategorie[[#This Row],[věk]])</f>
        <v>2013::hlavní závod::M::78</v>
      </c>
      <c r="E1223" s="34">
        <v>2013</v>
      </c>
      <c r="F1223" s="37" t="s">
        <v>292</v>
      </c>
      <c r="G1223" s="34" t="s">
        <v>278</v>
      </c>
      <c r="H1223" s="34">
        <f>kategorie[[#This Row],[rok]]-kategorie[[#This Row],[věk]]</f>
        <v>1935</v>
      </c>
      <c r="I1223" s="34">
        <v>78</v>
      </c>
      <c r="J1223" s="46" t="s">
        <v>325</v>
      </c>
      <c r="K1223" s="50">
        <v>15.4</v>
      </c>
      <c r="L1223" s="241"/>
    </row>
    <row r="1224" spans="4:12" ht="11.25" hidden="1" customHeight="1" x14ac:dyDescent="0.2">
      <c r="D1224" s="37" t="str">
        <f>CONCATENATE(kategorie[[#This Row],[rok]],"::",kategorie[[#This Row],[závod]],"::",kategorie[[#This Row],[m/ž]],"::",kategorie[[#This Row],[věk]])</f>
        <v>2013::hlavní závod::M::79</v>
      </c>
      <c r="E1224" s="34">
        <v>2013</v>
      </c>
      <c r="F1224" s="37" t="s">
        <v>292</v>
      </c>
      <c r="G1224" s="34" t="s">
        <v>278</v>
      </c>
      <c r="H1224" s="34">
        <f>kategorie[[#This Row],[rok]]-kategorie[[#This Row],[věk]]</f>
        <v>1934</v>
      </c>
      <c r="I1224" s="34">
        <v>79</v>
      </c>
      <c r="J1224" s="46" t="s">
        <v>325</v>
      </c>
      <c r="K1224" s="50">
        <v>15.4</v>
      </c>
      <c r="L1224" s="241"/>
    </row>
    <row r="1225" spans="4:12" ht="11.25" hidden="1" customHeight="1" x14ac:dyDescent="0.2">
      <c r="D1225" s="37" t="str">
        <f>CONCATENATE(kategorie[[#This Row],[rok]],"::",kategorie[[#This Row],[závod]],"::",kategorie[[#This Row],[m/ž]],"::",kategorie[[#This Row],[věk]])</f>
        <v>2013::hlavní závod::M::80</v>
      </c>
      <c r="E1225" s="34">
        <v>2013</v>
      </c>
      <c r="F1225" s="37" t="s">
        <v>292</v>
      </c>
      <c r="G1225" s="34" t="s">
        <v>278</v>
      </c>
      <c r="H1225" s="34">
        <f>kategorie[[#This Row],[rok]]-kategorie[[#This Row],[věk]]</f>
        <v>1933</v>
      </c>
      <c r="I1225" s="34">
        <v>80</v>
      </c>
      <c r="J1225" s="46" t="s">
        <v>325</v>
      </c>
      <c r="K1225" s="50">
        <v>15.4</v>
      </c>
      <c r="L1225" s="241"/>
    </row>
    <row r="1226" spans="4:12" ht="11.25" hidden="1" customHeight="1" x14ac:dyDescent="0.2">
      <c r="D1226" s="37" t="str">
        <f>CONCATENATE(kategorie[[#This Row],[rok]],"::",kategorie[[#This Row],[závod]],"::",kategorie[[#This Row],[m/ž]],"::",kategorie[[#This Row],[věk]])</f>
        <v>2013::hlavní závod::Z::15</v>
      </c>
      <c r="E1226" s="34">
        <v>2013</v>
      </c>
      <c r="F1226" s="37" t="s">
        <v>292</v>
      </c>
      <c r="G1226" s="34" t="s">
        <v>438</v>
      </c>
      <c r="H1226" s="34">
        <f>kategorie[[#This Row],[rok]]-kategorie[[#This Row],[věk]]</f>
        <v>1998</v>
      </c>
      <c r="I1226" s="34">
        <v>15</v>
      </c>
      <c r="J1226" s="46" t="s">
        <v>761</v>
      </c>
      <c r="K1226" s="50">
        <v>15.4</v>
      </c>
      <c r="L1226" s="241"/>
    </row>
    <row r="1227" spans="4:12" ht="11.25" hidden="1" customHeight="1" x14ac:dyDescent="0.2">
      <c r="D1227" s="37" t="str">
        <f>CONCATENATE(kategorie[[#This Row],[rok]],"::",kategorie[[#This Row],[závod]],"::",kategorie[[#This Row],[m/ž]],"::",kategorie[[#This Row],[věk]])</f>
        <v>2013::hlavní závod::Z::16</v>
      </c>
      <c r="E1227" s="34">
        <v>2013</v>
      </c>
      <c r="F1227" s="37" t="s">
        <v>292</v>
      </c>
      <c r="G1227" s="34" t="s">
        <v>438</v>
      </c>
      <c r="H1227" s="34">
        <f>kategorie[[#This Row],[rok]]-kategorie[[#This Row],[věk]]</f>
        <v>1997</v>
      </c>
      <c r="I1227" s="34">
        <v>16</v>
      </c>
      <c r="J1227" s="46" t="s">
        <v>761</v>
      </c>
      <c r="K1227" s="50">
        <v>15.4</v>
      </c>
      <c r="L1227" s="241"/>
    </row>
    <row r="1228" spans="4:12" ht="11.25" hidden="1" customHeight="1" x14ac:dyDescent="0.2">
      <c r="D1228" s="37" t="str">
        <f>CONCATENATE(kategorie[[#This Row],[rok]],"::",kategorie[[#This Row],[závod]],"::",kategorie[[#This Row],[m/ž]],"::",kategorie[[#This Row],[věk]])</f>
        <v>2013::hlavní závod::Z::17</v>
      </c>
      <c r="E1228" s="34">
        <v>2013</v>
      </c>
      <c r="F1228" s="37" t="s">
        <v>292</v>
      </c>
      <c r="G1228" s="34" t="s">
        <v>438</v>
      </c>
      <c r="H1228" s="34">
        <f>kategorie[[#This Row],[rok]]-kategorie[[#This Row],[věk]]</f>
        <v>1996</v>
      </c>
      <c r="I1228" s="34">
        <v>17</v>
      </c>
      <c r="J1228" s="46" t="s">
        <v>761</v>
      </c>
      <c r="K1228" s="50">
        <v>15.4</v>
      </c>
      <c r="L1228" s="241"/>
    </row>
    <row r="1229" spans="4:12" ht="11.25" hidden="1" customHeight="1" x14ac:dyDescent="0.2">
      <c r="D1229" s="37" t="str">
        <f>CONCATENATE(kategorie[[#This Row],[rok]],"::",kategorie[[#This Row],[závod]],"::",kategorie[[#This Row],[m/ž]],"::",kategorie[[#This Row],[věk]])</f>
        <v>2013::hlavní závod::Z::18</v>
      </c>
      <c r="E1229" s="34">
        <v>2013</v>
      </c>
      <c r="F1229" s="37" t="s">
        <v>292</v>
      </c>
      <c r="G1229" s="34" t="s">
        <v>438</v>
      </c>
      <c r="H1229" s="34">
        <f>kategorie[[#This Row],[rok]]-kategorie[[#This Row],[věk]]</f>
        <v>1995</v>
      </c>
      <c r="I1229" s="34">
        <v>18</v>
      </c>
      <c r="J1229" s="46" t="s">
        <v>761</v>
      </c>
      <c r="K1229" s="50">
        <v>15.4</v>
      </c>
      <c r="L1229" s="241"/>
    </row>
    <row r="1230" spans="4:12" ht="11.25" hidden="1" customHeight="1" x14ac:dyDescent="0.2">
      <c r="D1230" s="37" t="str">
        <f>CONCATENATE(kategorie[[#This Row],[rok]],"::",kategorie[[#This Row],[závod]],"::",kategorie[[#This Row],[m/ž]],"::",kategorie[[#This Row],[věk]])</f>
        <v>2013::hlavní závod::Z::19</v>
      </c>
      <c r="E1230" s="34">
        <v>2013</v>
      </c>
      <c r="F1230" s="37" t="s">
        <v>292</v>
      </c>
      <c r="G1230" s="34" t="s">
        <v>438</v>
      </c>
      <c r="H1230" s="34">
        <f>kategorie[[#This Row],[rok]]-kategorie[[#This Row],[věk]]</f>
        <v>1994</v>
      </c>
      <c r="I1230" s="34">
        <v>19</v>
      </c>
      <c r="J1230" s="46" t="s">
        <v>321</v>
      </c>
      <c r="K1230" s="50">
        <v>15.4</v>
      </c>
      <c r="L1230" s="241"/>
    </row>
    <row r="1231" spans="4:12" ht="11.25" hidden="1" customHeight="1" x14ac:dyDescent="0.2">
      <c r="D1231" s="37" t="str">
        <f>CONCATENATE(kategorie[[#This Row],[rok]],"::",kategorie[[#This Row],[závod]],"::",kategorie[[#This Row],[m/ž]],"::",kategorie[[#This Row],[věk]])</f>
        <v>2013::hlavní závod::Z::20</v>
      </c>
      <c r="E1231" s="34">
        <v>2013</v>
      </c>
      <c r="F1231" s="37" t="s">
        <v>292</v>
      </c>
      <c r="G1231" s="34" t="s">
        <v>438</v>
      </c>
      <c r="H1231" s="34">
        <f>kategorie[[#This Row],[rok]]-kategorie[[#This Row],[věk]]</f>
        <v>1993</v>
      </c>
      <c r="I1231" s="34">
        <v>20</v>
      </c>
      <c r="J1231" s="46" t="s">
        <v>321</v>
      </c>
      <c r="K1231" s="50">
        <v>15.4</v>
      </c>
      <c r="L1231" s="241"/>
    </row>
    <row r="1232" spans="4:12" ht="11.25" hidden="1" customHeight="1" x14ac:dyDescent="0.2">
      <c r="D1232" s="37" t="str">
        <f>CONCATENATE(kategorie[[#This Row],[rok]],"::",kategorie[[#This Row],[závod]],"::",kategorie[[#This Row],[m/ž]],"::",kategorie[[#This Row],[věk]])</f>
        <v>2013::hlavní závod::Z::21</v>
      </c>
      <c r="E1232" s="34">
        <v>2013</v>
      </c>
      <c r="F1232" s="37" t="s">
        <v>292</v>
      </c>
      <c r="G1232" s="34" t="s">
        <v>438</v>
      </c>
      <c r="H1232" s="34">
        <f>kategorie[[#This Row],[rok]]-kategorie[[#This Row],[věk]]</f>
        <v>1992</v>
      </c>
      <c r="I1232" s="34">
        <v>21</v>
      </c>
      <c r="J1232" s="46" t="s">
        <v>321</v>
      </c>
      <c r="K1232" s="50">
        <v>15.4</v>
      </c>
      <c r="L1232" s="241"/>
    </row>
    <row r="1233" spans="4:12" ht="11.25" hidden="1" customHeight="1" x14ac:dyDescent="0.2">
      <c r="D1233" s="37" t="str">
        <f>CONCATENATE(kategorie[[#This Row],[rok]],"::",kategorie[[#This Row],[závod]],"::",kategorie[[#This Row],[m/ž]],"::",kategorie[[#This Row],[věk]])</f>
        <v>2013::hlavní závod::Z::22</v>
      </c>
      <c r="E1233" s="34">
        <v>2013</v>
      </c>
      <c r="F1233" s="37" t="s">
        <v>292</v>
      </c>
      <c r="G1233" s="34" t="s">
        <v>438</v>
      </c>
      <c r="H1233" s="34">
        <f>kategorie[[#This Row],[rok]]-kategorie[[#This Row],[věk]]</f>
        <v>1991</v>
      </c>
      <c r="I1233" s="34">
        <v>22</v>
      </c>
      <c r="J1233" s="46" t="s">
        <v>321</v>
      </c>
      <c r="K1233" s="50">
        <v>15.4</v>
      </c>
      <c r="L1233" s="241"/>
    </row>
    <row r="1234" spans="4:12" ht="11.25" hidden="1" customHeight="1" x14ac:dyDescent="0.2">
      <c r="D1234" s="37" t="str">
        <f>CONCATENATE(kategorie[[#This Row],[rok]],"::",kategorie[[#This Row],[závod]],"::",kategorie[[#This Row],[m/ž]],"::",kategorie[[#This Row],[věk]])</f>
        <v>2013::hlavní závod::Z::23</v>
      </c>
      <c r="E1234" s="34">
        <v>2013</v>
      </c>
      <c r="F1234" s="37" t="s">
        <v>292</v>
      </c>
      <c r="G1234" s="34" t="s">
        <v>438</v>
      </c>
      <c r="H1234" s="34">
        <f>kategorie[[#This Row],[rok]]-kategorie[[#This Row],[věk]]</f>
        <v>1990</v>
      </c>
      <c r="I1234" s="34">
        <v>23</v>
      </c>
      <c r="J1234" s="46" t="s">
        <v>321</v>
      </c>
      <c r="K1234" s="50">
        <v>15.4</v>
      </c>
      <c r="L1234" s="241"/>
    </row>
    <row r="1235" spans="4:12" ht="11.25" hidden="1" customHeight="1" x14ac:dyDescent="0.2">
      <c r="D1235" s="37" t="str">
        <f>CONCATENATE(kategorie[[#This Row],[rok]],"::",kategorie[[#This Row],[závod]],"::",kategorie[[#This Row],[m/ž]],"::",kategorie[[#This Row],[věk]])</f>
        <v>2013::hlavní závod::Z::24</v>
      </c>
      <c r="E1235" s="34">
        <v>2013</v>
      </c>
      <c r="F1235" s="37" t="s">
        <v>292</v>
      </c>
      <c r="G1235" s="34" t="s">
        <v>438</v>
      </c>
      <c r="H1235" s="34">
        <f>kategorie[[#This Row],[rok]]-kategorie[[#This Row],[věk]]</f>
        <v>1989</v>
      </c>
      <c r="I1235" s="34">
        <v>24</v>
      </c>
      <c r="J1235" s="46" t="s">
        <v>321</v>
      </c>
      <c r="K1235" s="50">
        <v>15.4</v>
      </c>
      <c r="L1235" s="241"/>
    </row>
    <row r="1236" spans="4:12" ht="11.25" hidden="1" customHeight="1" x14ac:dyDescent="0.2">
      <c r="D1236" s="37" t="str">
        <f>CONCATENATE(kategorie[[#This Row],[rok]],"::",kategorie[[#This Row],[závod]],"::",kategorie[[#This Row],[m/ž]],"::",kategorie[[#This Row],[věk]])</f>
        <v>2013::hlavní závod::Z::25</v>
      </c>
      <c r="E1236" s="34">
        <v>2013</v>
      </c>
      <c r="F1236" s="37" t="s">
        <v>292</v>
      </c>
      <c r="G1236" s="34" t="s">
        <v>438</v>
      </c>
      <c r="H1236" s="34">
        <f>kategorie[[#This Row],[rok]]-kategorie[[#This Row],[věk]]</f>
        <v>1988</v>
      </c>
      <c r="I1236" s="34">
        <v>25</v>
      </c>
      <c r="J1236" s="46" t="s">
        <v>321</v>
      </c>
      <c r="K1236" s="50">
        <v>15.4</v>
      </c>
      <c r="L1236" s="241"/>
    </row>
    <row r="1237" spans="4:12" ht="11.25" hidden="1" customHeight="1" x14ac:dyDescent="0.2">
      <c r="D1237" s="37" t="str">
        <f>CONCATENATE(kategorie[[#This Row],[rok]],"::",kategorie[[#This Row],[závod]],"::",kategorie[[#This Row],[m/ž]],"::",kategorie[[#This Row],[věk]])</f>
        <v>2013::hlavní závod::Z::26</v>
      </c>
      <c r="E1237" s="34">
        <v>2013</v>
      </c>
      <c r="F1237" s="37" t="s">
        <v>292</v>
      </c>
      <c r="G1237" s="34" t="s">
        <v>438</v>
      </c>
      <c r="H1237" s="34">
        <f>kategorie[[#This Row],[rok]]-kategorie[[#This Row],[věk]]</f>
        <v>1987</v>
      </c>
      <c r="I1237" s="34">
        <v>26</v>
      </c>
      <c r="J1237" s="46" t="s">
        <v>321</v>
      </c>
      <c r="K1237" s="50">
        <v>15.4</v>
      </c>
      <c r="L1237" s="241"/>
    </row>
    <row r="1238" spans="4:12" ht="11.25" hidden="1" customHeight="1" x14ac:dyDescent="0.2">
      <c r="D1238" s="37" t="str">
        <f>CONCATENATE(kategorie[[#This Row],[rok]],"::",kategorie[[#This Row],[závod]],"::",kategorie[[#This Row],[m/ž]],"::",kategorie[[#This Row],[věk]])</f>
        <v>2013::hlavní závod::Z::27</v>
      </c>
      <c r="E1238" s="34">
        <v>2013</v>
      </c>
      <c r="F1238" s="37" t="s">
        <v>292</v>
      </c>
      <c r="G1238" s="34" t="s">
        <v>438</v>
      </c>
      <c r="H1238" s="34">
        <f>kategorie[[#This Row],[rok]]-kategorie[[#This Row],[věk]]</f>
        <v>1986</v>
      </c>
      <c r="I1238" s="34">
        <v>27</v>
      </c>
      <c r="J1238" s="46" t="s">
        <v>321</v>
      </c>
      <c r="K1238" s="50">
        <v>15.4</v>
      </c>
      <c r="L1238" s="241"/>
    </row>
    <row r="1239" spans="4:12" ht="11.25" hidden="1" customHeight="1" x14ac:dyDescent="0.2">
      <c r="D1239" s="37" t="str">
        <f>CONCATENATE(kategorie[[#This Row],[rok]],"::",kategorie[[#This Row],[závod]],"::",kategorie[[#This Row],[m/ž]],"::",kategorie[[#This Row],[věk]])</f>
        <v>2013::hlavní závod::Z::28</v>
      </c>
      <c r="E1239" s="34">
        <v>2013</v>
      </c>
      <c r="F1239" s="37" t="s">
        <v>292</v>
      </c>
      <c r="G1239" s="34" t="s">
        <v>438</v>
      </c>
      <c r="H1239" s="34">
        <f>kategorie[[#This Row],[rok]]-kategorie[[#This Row],[věk]]</f>
        <v>1985</v>
      </c>
      <c r="I1239" s="34">
        <v>28</v>
      </c>
      <c r="J1239" s="46" t="s">
        <v>321</v>
      </c>
      <c r="K1239" s="50">
        <v>15.4</v>
      </c>
      <c r="L1239" s="241"/>
    </row>
    <row r="1240" spans="4:12" ht="11.25" hidden="1" customHeight="1" x14ac:dyDescent="0.2">
      <c r="D1240" s="37" t="str">
        <f>CONCATENATE(kategorie[[#This Row],[rok]],"::",kategorie[[#This Row],[závod]],"::",kategorie[[#This Row],[m/ž]],"::",kategorie[[#This Row],[věk]])</f>
        <v>2013::hlavní závod::Z::29</v>
      </c>
      <c r="E1240" s="34">
        <v>2013</v>
      </c>
      <c r="F1240" s="37" t="s">
        <v>292</v>
      </c>
      <c r="G1240" s="34" t="s">
        <v>438</v>
      </c>
      <c r="H1240" s="34">
        <f>kategorie[[#This Row],[rok]]-kategorie[[#This Row],[věk]]</f>
        <v>1984</v>
      </c>
      <c r="I1240" s="34">
        <v>29</v>
      </c>
      <c r="J1240" s="46" t="s">
        <v>321</v>
      </c>
      <c r="K1240" s="50">
        <v>15.4</v>
      </c>
      <c r="L1240" s="241"/>
    </row>
    <row r="1241" spans="4:12" ht="11.25" hidden="1" customHeight="1" x14ac:dyDescent="0.2">
      <c r="D1241" s="37" t="str">
        <f>CONCATENATE(kategorie[[#This Row],[rok]],"::",kategorie[[#This Row],[závod]],"::",kategorie[[#This Row],[m/ž]],"::",kategorie[[#This Row],[věk]])</f>
        <v>2013::hlavní závod::Z::30</v>
      </c>
      <c r="E1241" s="34">
        <v>2013</v>
      </c>
      <c r="F1241" s="37" t="s">
        <v>292</v>
      </c>
      <c r="G1241" s="34" t="s">
        <v>438</v>
      </c>
      <c r="H1241" s="34">
        <f>kategorie[[#This Row],[rok]]-kategorie[[#This Row],[věk]]</f>
        <v>1983</v>
      </c>
      <c r="I1241" s="34">
        <v>30</v>
      </c>
      <c r="J1241" s="46" t="s">
        <v>321</v>
      </c>
      <c r="K1241" s="50">
        <v>15.4</v>
      </c>
      <c r="L1241" s="241"/>
    </row>
    <row r="1242" spans="4:12" ht="11.25" hidden="1" customHeight="1" x14ac:dyDescent="0.2">
      <c r="D1242" s="37" t="str">
        <f>CONCATENATE(kategorie[[#This Row],[rok]],"::",kategorie[[#This Row],[závod]],"::",kategorie[[#This Row],[m/ž]],"::",kategorie[[#This Row],[věk]])</f>
        <v>2013::hlavní závod::Z::31</v>
      </c>
      <c r="E1242" s="34">
        <v>2013</v>
      </c>
      <c r="F1242" s="37" t="s">
        <v>292</v>
      </c>
      <c r="G1242" s="34" t="s">
        <v>438</v>
      </c>
      <c r="H1242" s="34">
        <f>kategorie[[#This Row],[rok]]-kategorie[[#This Row],[věk]]</f>
        <v>1982</v>
      </c>
      <c r="I1242" s="34">
        <v>31</v>
      </c>
      <c r="J1242" s="46" t="s">
        <v>321</v>
      </c>
      <c r="K1242" s="50">
        <v>15.4</v>
      </c>
      <c r="L1242" s="241"/>
    </row>
    <row r="1243" spans="4:12" ht="11.25" hidden="1" customHeight="1" x14ac:dyDescent="0.2">
      <c r="D1243" s="37" t="str">
        <f>CONCATENATE(kategorie[[#This Row],[rok]],"::",kategorie[[#This Row],[závod]],"::",kategorie[[#This Row],[m/ž]],"::",kategorie[[#This Row],[věk]])</f>
        <v>2013::hlavní závod::Z::32</v>
      </c>
      <c r="E1243" s="34">
        <v>2013</v>
      </c>
      <c r="F1243" s="37" t="s">
        <v>292</v>
      </c>
      <c r="G1243" s="34" t="s">
        <v>438</v>
      </c>
      <c r="H1243" s="34">
        <f>kategorie[[#This Row],[rok]]-kategorie[[#This Row],[věk]]</f>
        <v>1981</v>
      </c>
      <c r="I1243" s="34">
        <v>32</v>
      </c>
      <c r="J1243" s="46" t="s">
        <v>321</v>
      </c>
      <c r="K1243" s="50">
        <v>15.4</v>
      </c>
      <c r="L1243" s="241"/>
    </row>
    <row r="1244" spans="4:12" ht="11.25" hidden="1" customHeight="1" x14ac:dyDescent="0.2">
      <c r="D1244" s="37" t="str">
        <f>CONCATENATE(kategorie[[#This Row],[rok]],"::",kategorie[[#This Row],[závod]],"::",kategorie[[#This Row],[m/ž]],"::",kategorie[[#This Row],[věk]])</f>
        <v>2013::hlavní závod::Z::33</v>
      </c>
      <c r="E1244" s="34">
        <v>2013</v>
      </c>
      <c r="F1244" s="37" t="s">
        <v>292</v>
      </c>
      <c r="G1244" s="34" t="s">
        <v>438</v>
      </c>
      <c r="H1244" s="34">
        <f>kategorie[[#This Row],[rok]]-kategorie[[#This Row],[věk]]</f>
        <v>1980</v>
      </c>
      <c r="I1244" s="34">
        <v>33</v>
      </c>
      <c r="J1244" s="46" t="s">
        <v>321</v>
      </c>
      <c r="K1244" s="50">
        <v>15.4</v>
      </c>
      <c r="L1244" s="241"/>
    </row>
    <row r="1245" spans="4:12" ht="11.25" hidden="1" customHeight="1" x14ac:dyDescent="0.2">
      <c r="D1245" s="37" t="str">
        <f>CONCATENATE(kategorie[[#This Row],[rok]],"::",kategorie[[#This Row],[závod]],"::",kategorie[[#This Row],[m/ž]],"::",kategorie[[#This Row],[věk]])</f>
        <v>2013::hlavní závod::Z::34</v>
      </c>
      <c r="E1245" s="34">
        <v>2013</v>
      </c>
      <c r="F1245" s="37" t="s">
        <v>292</v>
      </c>
      <c r="G1245" s="34" t="s">
        <v>438</v>
      </c>
      <c r="H1245" s="34">
        <f>kategorie[[#This Row],[rok]]-kategorie[[#This Row],[věk]]</f>
        <v>1979</v>
      </c>
      <c r="I1245" s="34">
        <v>34</v>
      </c>
      <c r="J1245" s="46" t="s">
        <v>321</v>
      </c>
      <c r="K1245" s="50">
        <v>15.4</v>
      </c>
      <c r="L1245" s="241"/>
    </row>
    <row r="1246" spans="4:12" ht="11.25" hidden="1" customHeight="1" x14ac:dyDescent="0.2">
      <c r="D1246" s="37" t="str">
        <f>CONCATENATE(kategorie[[#This Row],[rok]],"::",kategorie[[#This Row],[závod]],"::",kategorie[[#This Row],[m/ž]],"::",kategorie[[#This Row],[věk]])</f>
        <v>2013::hlavní závod::Z::35</v>
      </c>
      <c r="E1246" s="34">
        <v>2013</v>
      </c>
      <c r="F1246" s="37" t="s">
        <v>292</v>
      </c>
      <c r="G1246" s="34" t="s">
        <v>438</v>
      </c>
      <c r="H1246" s="34">
        <f>kategorie[[#This Row],[rok]]-kategorie[[#This Row],[věk]]</f>
        <v>1978</v>
      </c>
      <c r="I1246" s="34">
        <v>35</v>
      </c>
      <c r="J1246" s="46" t="s">
        <v>321</v>
      </c>
      <c r="K1246" s="50">
        <v>15.4</v>
      </c>
      <c r="L1246" s="241"/>
    </row>
    <row r="1247" spans="4:12" ht="11.25" hidden="1" customHeight="1" x14ac:dyDescent="0.2">
      <c r="D1247" s="37" t="str">
        <f>CONCATENATE(kategorie[[#This Row],[rok]],"::",kategorie[[#This Row],[závod]],"::",kategorie[[#This Row],[m/ž]],"::",kategorie[[#This Row],[věk]])</f>
        <v>2013::hlavní závod::Z::36</v>
      </c>
      <c r="E1247" s="34">
        <v>2013</v>
      </c>
      <c r="F1247" s="37" t="s">
        <v>292</v>
      </c>
      <c r="G1247" s="34" t="s">
        <v>438</v>
      </c>
      <c r="H1247" s="34">
        <f>kategorie[[#This Row],[rok]]-kategorie[[#This Row],[věk]]</f>
        <v>1977</v>
      </c>
      <c r="I1247" s="34">
        <v>36</v>
      </c>
      <c r="J1247" s="46" t="s">
        <v>321</v>
      </c>
      <c r="K1247" s="50">
        <v>15.4</v>
      </c>
      <c r="L1247" s="241"/>
    </row>
    <row r="1248" spans="4:12" ht="11.25" hidden="1" customHeight="1" x14ac:dyDescent="0.2">
      <c r="D1248" s="37" t="str">
        <f>CONCATENATE(kategorie[[#This Row],[rok]],"::",kategorie[[#This Row],[závod]],"::",kategorie[[#This Row],[m/ž]],"::",kategorie[[#This Row],[věk]])</f>
        <v>2013::hlavní závod::Z::37</v>
      </c>
      <c r="E1248" s="34">
        <v>2013</v>
      </c>
      <c r="F1248" s="37" t="s">
        <v>292</v>
      </c>
      <c r="G1248" s="34" t="s">
        <v>438</v>
      </c>
      <c r="H1248" s="34">
        <f>kategorie[[#This Row],[rok]]-kategorie[[#This Row],[věk]]</f>
        <v>1976</v>
      </c>
      <c r="I1248" s="34">
        <v>37</v>
      </c>
      <c r="J1248" s="46" t="s">
        <v>321</v>
      </c>
      <c r="K1248" s="50">
        <v>15.4</v>
      </c>
      <c r="L1248" s="241"/>
    </row>
    <row r="1249" spans="4:12" ht="11.25" hidden="1" customHeight="1" x14ac:dyDescent="0.2">
      <c r="D1249" s="37" t="str">
        <f>CONCATENATE(kategorie[[#This Row],[rok]],"::",kategorie[[#This Row],[závod]],"::",kategorie[[#This Row],[m/ž]],"::",kategorie[[#This Row],[věk]])</f>
        <v>2013::hlavní závod::Z::38</v>
      </c>
      <c r="E1249" s="34">
        <v>2013</v>
      </c>
      <c r="F1249" s="37" t="s">
        <v>292</v>
      </c>
      <c r="G1249" s="34" t="s">
        <v>438</v>
      </c>
      <c r="H1249" s="34">
        <f>kategorie[[#This Row],[rok]]-kategorie[[#This Row],[věk]]</f>
        <v>1975</v>
      </c>
      <c r="I1249" s="34">
        <v>38</v>
      </c>
      <c r="J1249" s="46" t="s">
        <v>321</v>
      </c>
      <c r="K1249" s="50">
        <v>15.4</v>
      </c>
      <c r="L1249" s="241"/>
    </row>
    <row r="1250" spans="4:12" ht="11.25" hidden="1" customHeight="1" x14ac:dyDescent="0.2">
      <c r="D1250" s="37" t="str">
        <f>CONCATENATE(kategorie[[#This Row],[rok]],"::",kategorie[[#This Row],[závod]],"::",kategorie[[#This Row],[m/ž]],"::",kategorie[[#This Row],[věk]])</f>
        <v>2013::hlavní závod::Z::39</v>
      </c>
      <c r="E1250" s="34">
        <v>2013</v>
      </c>
      <c r="F1250" s="37" t="s">
        <v>292</v>
      </c>
      <c r="G1250" s="34" t="s">
        <v>438</v>
      </c>
      <c r="H1250" s="34">
        <f>kategorie[[#This Row],[rok]]-kategorie[[#This Row],[věk]]</f>
        <v>1974</v>
      </c>
      <c r="I1250" s="34">
        <v>39</v>
      </c>
      <c r="J1250" s="46" t="s">
        <v>321</v>
      </c>
      <c r="K1250" s="50">
        <v>15.4</v>
      </c>
      <c r="L1250" s="241"/>
    </row>
    <row r="1251" spans="4:12" ht="11.25" hidden="1" customHeight="1" x14ac:dyDescent="0.2">
      <c r="D1251" s="37" t="str">
        <f>CONCATENATE(kategorie[[#This Row],[rok]],"::",kategorie[[#This Row],[závod]],"::",kategorie[[#This Row],[m/ž]],"::",kategorie[[#This Row],[věk]])</f>
        <v>2013::hlavní závod::Z::40</v>
      </c>
      <c r="E1251" s="34">
        <v>2013</v>
      </c>
      <c r="F1251" s="37" t="s">
        <v>292</v>
      </c>
      <c r="G1251" s="34" t="s">
        <v>438</v>
      </c>
      <c r="H1251" s="34">
        <f>kategorie[[#This Row],[rok]]-kategorie[[#This Row],[věk]]</f>
        <v>1973</v>
      </c>
      <c r="I1251" s="34">
        <v>40</v>
      </c>
      <c r="J1251" s="46" t="s">
        <v>321</v>
      </c>
      <c r="K1251" s="50">
        <v>15.4</v>
      </c>
      <c r="L1251" s="241"/>
    </row>
    <row r="1252" spans="4:12" ht="11.25" hidden="1" customHeight="1" x14ac:dyDescent="0.2">
      <c r="D1252" s="37" t="str">
        <f>CONCATENATE(kategorie[[#This Row],[rok]],"::",kategorie[[#This Row],[závod]],"::",kategorie[[#This Row],[m/ž]],"::",kategorie[[#This Row],[věk]])</f>
        <v>2013::hlavní závod::Z::41</v>
      </c>
      <c r="E1252" s="34">
        <v>2013</v>
      </c>
      <c r="F1252" s="37" t="s">
        <v>292</v>
      </c>
      <c r="G1252" s="34" t="s">
        <v>438</v>
      </c>
      <c r="H1252" s="34">
        <f>kategorie[[#This Row],[rok]]-kategorie[[#This Row],[věk]]</f>
        <v>1972</v>
      </c>
      <c r="I1252" s="34">
        <v>41</v>
      </c>
      <c r="J1252" s="46" t="s">
        <v>321</v>
      </c>
      <c r="K1252" s="50">
        <v>15.4</v>
      </c>
      <c r="L1252" s="241"/>
    </row>
    <row r="1253" spans="4:12" ht="11.25" hidden="1" customHeight="1" x14ac:dyDescent="0.2">
      <c r="D1253" s="37" t="str">
        <f>CONCATENATE(kategorie[[#This Row],[rok]],"::",kategorie[[#This Row],[závod]],"::",kategorie[[#This Row],[m/ž]],"::",kategorie[[#This Row],[věk]])</f>
        <v>2013::hlavní závod::Z::42</v>
      </c>
      <c r="E1253" s="34">
        <v>2013</v>
      </c>
      <c r="F1253" s="37" t="s">
        <v>292</v>
      </c>
      <c r="G1253" s="34" t="s">
        <v>438</v>
      </c>
      <c r="H1253" s="34">
        <f>kategorie[[#This Row],[rok]]-kategorie[[#This Row],[věk]]</f>
        <v>1971</v>
      </c>
      <c r="I1253" s="34">
        <v>42</v>
      </c>
      <c r="J1253" s="46" t="s">
        <v>321</v>
      </c>
      <c r="K1253" s="50">
        <v>15.4</v>
      </c>
      <c r="L1253" s="241"/>
    </row>
    <row r="1254" spans="4:12" ht="11.25" hidden="1" customHeight="1" x14ac:dyDescent="0.2">
      <c r="D1254" s="37" t="str">
        <f>CONCATENATE(kategorie[[#This Row],[rok]],"::",kategorie[[#This Row],[závod]],"::",kategorie[[#This Row],[m/ž]],"::",kategorie[[#This Row],[věk]])</f>
        <v>2013::hlavní závod::Z::43</v>
      </c>
      <c r="E1254" s="34">
        <v>2013</v>
      </c>
      <c r="F1254" s="37" t="s">
        <v>292</v>
      </c>
      <c r="G1254" s="34" t="s">
        <v>438</v>
      </c>
      <c r="H1254" s="34">
        <f>kategorie[[#This Row],[rok]]-kategorie[[#This Row],[věk]]</f>
        <v>1970</v>
      </c>
      <c r="I1254" s="34">
        <v>43</v>
      </c>
      <c r="J1254" s="46" t="s">
        <v>321</v>
      </c>
      <c r="K1254" s="50">
        <v>15.4</v>
      </c>
      <c r="L1254" s="241"/>
    </row>
    <row r="1255" spans="4:12" ht="11.25" hidden="1" customHeight="1" x14ac:dyDescent="0.2">
      <c r="D1255" s="37" t="str">
        <f>CONCATENATE(kategorie[[#This Row],[rok]],"::",kategorie[[#This Row],[závod]],"::",kategorie[[#This Row],[m/ž]],"::",kategorie[[#This Row],[věk]])</f>
        <v>2013::hlavní závod::Z::44</v>
      </c>
      <c r="E1255" s="34">
        <v>2013</v>
      </c>
      <c r="F1255" s="37" t="s">
        <v>292</v>
      </c>
      <c r="G1255" s="34" t="s">
        <v>438</v>
      </c>
      <c r="H1255" s="34">
        <f>kategorie[[#This Row],[rok]]-kategorie[[#This Row],[věk]]</f>
        <v>1969</v>
      </c>
      <c r="I1255" s="34">
        <v>44</v>
      </c>
      <c r="J1255" s="46" t="s">
        <v>321</v>
      </c>
      <c r="K1255" s="50">
        <v>15.4</v>
      </c>
      <c r="L1255" s="241"/>
    </row>
    <row r="1256" spans="4:12" ht="11.25" hidden="1" customHeight="1" x14ac:dyDescent="0.2">
      <c r="D1256" s="37" t="str">
        <f>CONCATENATE(kategorie[[#This Row],[rok]],"::",kategorie[[#This Row],[závod]],"::",kategorie[[#This Row],[m/ž]],"::",kategorie[[#This Row],[věk]])</f>
        <v>2013::hlavní závod::Z::45</v>
      </c>
      <c r="E1256" s="34">
        <v>2013</v>
      </c>
      <c r="F1256" s="37" t="s">
        <v>292</v>
      </c>
      <c r="G1256" s="34" t="s">
        <v>438</v>
      </c>
      <c r="H1256" s="34">
        <f>kategorie[[#This Row],[rok]]-kategorie[[#This Row],[věk]]</f>
        <v>1968</v>
      </c>
      <c r="I1256" s="34">
        <v>45</v>
      </c>
      <c r="J1256" s="46" t="s">
        <v>321</v>
      </c>
      <c r="K1256" s="50">
        <v>15.4</v>
      </c>
      <c r="L1256" s="241"/>
    </row>
    <row r="1257" spans="4:12" ht="11.25" hidden="1" customHeight="1" x14ac:dyDescent="0.2">
      <c r="D1257" s="37" t="str">
        <f>CONCATENATE(kategorie[[#This Row],[rok]],"::",kategorie[[#This Row],[závod]],"::",kategorie[[#This Row],[m/ž]],"::",kategorie[[#This Row],[věk]])</f>
        <v>2013::hlavní závod::Z::46</v>
      </c>
      <c r="E1257" s="34">
        <v>2013</v>
      </c>
      <c r="F1257" s="37" t="s">
        <v>292</v>
      </c>
      <c r="G1257" s="34" t="s">
        <v>438</v>
      </c>
      <c r="H1257" s="34">
        <f>kategorie[[#This Row],[rok]]-kategorie[[#This Row],[věk]]</f>
        <v>1967</v>
      </c>
      <c r="I1257" s="34">
        <v>46</v>
      </c>
      <c r="J1257" s="46" t="s">
        <v>321</v>
      </c>
      <c r="K1257" s="50">
        <v>15.4</v>
      </c>
      <c r="L1257" s="241"/>
    </row>
    <row r="1258" spans="4:12" ht="11.25" hidden="1" customHeight="1" x14ac:dyDescent="0.2">
      <c r="D1258" s="37" t="str">
        <f>CONCATENATE(kategorie[[#This Row],[rok]],"::",kategorie[[#This Row],[závod]],"::",kategorie[[#This Row],[m/ž]],"::",kategorie[[#This Row],[věk]])</f>
        <v>2013::hlavní závod::Z::47</v>
      </c>
      <c r="E1258" s="34">
        <v>2013</v>
      </c>
      <c r="F1258" s="37" t="s">
        <v>292</v>
      </c>
      <c r="G1258" s="34" t="s">
        <v>438</v>
      </c>
      <c r="H1258" s="34">
        <f>kategorie[[#This Row],[rok]]-kategorie[[#This Row],[věk]]</f>
        <v>1966</v>
      </c>
      <c r="I1258" s="34">
        <v>47</v>
      </c>
      <c r="J1258" s="46" t="s">
        <v>321</v>
      </c>
      <c r="K1258" s="50">
        <v>15.4</v>
      </c>
      <c r="L1258" s="241"/>
    </row>
    <row r="1259" spans="4:12" ht="11.25" hidden="1" customHeight="1" x14ac:dyDescent="0.2">
      <c r="D1259" s="37" t="str">
        <f>CONCATENATE(kategorie[[#This Row],[rok]],"::",kategorie[[#This Row],[závod]],"::",kategorie[[#This Row],[m/ž]],"::",kategorie[[#This Row],[věk]])</f>
        <v>2013::hlavní závod::Z::48</v>
      </c>
      <c r="E1259" s="34">
        <v>2013</v>
      </c>
      <c r="F1259" s="37" t="s">
        <v>292</v>
      </c>
      <c r="G1259" s="34" t="s">
        <v>438</v>
      </c>
      <c r="H1259" s="34">
        <f>kategorie[[#This Row],[rok]]-kategorie[[#This Row],[věk]]</f>
        <v>1965</v>
      </c>
      <c r="I1259" s="34">
        <v>48</v>
      </c>
      <c r="J1259" s="46" t="s">
        <v>321</v>
      </c>
      <c r="K1259" s="50">
        <v>15.4</v>
      </c>
      <c r="L1259" s="241"/>
    </row>
    <row r="1260" spans="4:12" ht="11.25" hidden="1" customHeight="1" x14ac:dyDescent="0.2">
      <c r="D1260" s="37" t="str">
        <f>CONCATENATE(kategorie[[#This Row],[rok]],"::",kategorie[[#This Row],[závod]],"::",kategorie[[#This Row],[m/ž]],"::",kategorie[[#This Row],[věk]])</f>
        <v>2013::hlavní závod::Z::49</v>
      </c>
      <c r="E1260" s="34">
        <v>2013</v>
      </c>
      <c r="F1260" s="37" t="s">
        <v>292</v>
      </c>
      <c r="G1260" s="34" t="s">
        <v>438</v>
      </c>
      <c r="H1260" s="34">
        <f>kategorie[[#This Row],[rok]]-kategorie[[#This Row],[věk]]</f>
        <v>1964</v>
      </c>
      <c r="I1260" s="34">
        <v>49</v>
      </c>
      <c r="J1260" s="46" t="s">
        <v>321</v>
      </c>
      <c r="K1260" s="50">
        <v>15.4</v>
      </c>
      <c r="L1260" s="241"/>
    </row>
    <row r="1261" spans="4:12" ht="11.25" hidden="1" customHeight="1" x14ac:dyDescent="0.2">
      <c r="D1261" s="37" t="str">
        <f>CONCATENATE(kategorie[[#This Row],[rok]],"::",kategorie[[#This Row],[závod]],"::",kategorie[[#This Row],[m/ž]],"::",kategorie[[#This Row],[věk]])</f>
        <v>2013::hlavní závod::Z::50</v>
      </c>
      <c r="E1261" s="34">
        <v>2013</v>
      </c>
      <c r="F1261" s="37" t="s">
        <v>292</v>
      </c>
      <c r="G1261" s="34" t="s">
        <v>438</v>
      </c>
      <c r="H1261" s="34">
        <f>kategorie[[#This Row],[rok]]-kategorie[[#This Row],[věk]]</f>
        <v>1963</v>
      </c>
      <c r="I1261" s="34">
        <v>50</v>
      </c>
      <c r="J1261" s="46" t="s">
        <v>321</v>
      </c>
      <c r="K1261" s="50">
        <v>15.4</v>
      </c>
      <c r="L1261" s="241"/>
    </row>
    <row r="1262" spans="4:12" ht="11.25" hidden="1" customHeight="1" x14ac:dyDescent="0.2">
      <c r="D1262" s="45" t="str">
        <f>CONCATENATE(kategorie[[#This Row],[rok]],"::",kategorie[[#This Row],[závod]],"::",kategorie[[#This Row],[m/ž]],"::",kategorie[[#This Row],[věk]])</f>
        <v>2013::hlavní závod::Z::51</v>
      </c>
      <c r="E1262" s="34">
        <v>2013</v>
      </c>
      <c r="F1262" s="37" t="s">
        <v>292</v>
      </c>
      <c r="G1262" s="34" t="s">
        <v>438</v>
      </c>
      <c r="H1262" s="52">
        <f>kategorie[[#This Row],[rok]]-kategorie[[#This Row],[věk]]</f>
        <v>1962</v>
      </c>
      <c r="I1262" s="34">
        <v>51</v>
      </c>
      <c r="J1262" s="46" t="s">
        <v>321</v>
      </c>
      <c r="K1262" s="50">
        <v>15.4</v>
      </c>
      <c r="L1262" s="241"/>
    </row>
    <row r="1263" spans="4:12" ht="11.25" hidden="1" customHeight="1" x14ac:dyDescent="0.2">
      <c r="D1263" s="45" t="str">
        <f>CONCATENATE(kategorie[[#This Row],[rok]],"::",kategorie[[#This Row],[závod]],"::",kategorie[[#This Row],[m/ž]],"::",kategorie[[#This Row],[věk]])</f>
        <v>2013::hlavní závod::Z::52</v>
      </c>
      <c r="E1263" s="34">
        <v>2013</v>
      </c>
      <c r="F1263" s="37" t="s">
        <v>292</v>
      </c>
      <c r="G1263" s="34" t="s">
        <v>438</v>
      </c>
      <c r="H1263" s="52">
        <f>kategorie[[#This Row],[rok]]-kategorie[[#This Row],[věk]]</f>
        <v>1961</v>
      </c>
      <c r="I1263" s="34">
        <v>52</v>
      </c>
      <c r="J1263" s="46" t="s">
        <v>321</v>
      </c>
      <c r="K1263" s="50">
        <v>15.4</v>
      </c>
      <c r="L1263" s="241"/>
    </row>
    <row r="1264" spans="4:12" ht="11.25" hidden="1" customHeight="1" x14ac:dyDescent="0.2">
      <c r="D1264" s="45" t="str">
        <f>CONCATENATE(kategorie[[#This Row],[rok]],"::",kategorie[[#This Row],[závod]],"::",kategorie[[#This Row],[m/ž]],"::",kategorie[[#This Row],[věk]])</f>
        <v>2013::hlavní závod::Z::53</v>
      </c>
      <c r="E1264" s="34">
        <v>2013</v>
      </c>
      <c r="F1264" s="37" t="s">
        <v>292</v>
      </c>
      <c r="G1264" s="34" t="s">
        <v>438</v>
      </c>
      <c r="H1264" s="52">
        <f>kategorie[[#This Row],[rok]]-kategorie[[#This Row],[věk]]</f>
        <v>1960</v>
      </c>
      <c r="I1264" s="34">
        <v>53</v>
      </c>
      <c r="J1264" s="46" t="s">
        <v>321</v>
      </c>
      <c r="K1264" s="50">
        <v>15.4</v>
      </c>
      <c r="L1264" s="241"/>
    </row>
    <row r="1265" spans="4:12" ht="11.25" hidden="1" customHeight="1" x14ac:dyDescent="0.2">
      <c r="D1265" s="45" t="str">
        <f>CONCATENATE(kategorie[[#This Row],[rok]],"::",kategorie[[#This Row],[závod]],"::",kategorie[[#This Row],[m/ž]],"::",kategorie[[#This Row],[věk]])</f>
        <v>2013::hlavní závod::Z::54</v>
      </c>
      <c r="E1265" s="34">
        <v>2013</v>
      </c>
      <c r="F1265" s="37" t="s">
        <v>292</v>
      </c>
      <c r="G1265" s="34" t="s">
        <v>438</v>
      </c>
      <c r="H1265" s="52">
        <f>kategorie[[#This Row],[rok]]-kategorie[[#This Row],[věk]]</f>
        <v>1959</v>
      </c>
      <c r="I1265" s="34">
        <v>54</v>
      </c>
      <c r="J1265" s="46" t="s">
        <v>321</v>
      </c>
      <c r="K1265" s="50">
        <v>15.4</v>
      </c>
      <c r="L1265" s="241"/>
    </row>
    <row r="1266" spans="4:12" ht="11.25" hidden="1" customHeight="1" x14ac:dyDescent="0.2">
      <c r="D1266" s="45" t="str">
        <f>CONCATENATE(kategorie[[#This Row],[rok]],"::",kategorie[[#This Row],[závod]],"::",kategorie[[#This Row],[m/ž]],"::",kategorie[[#This Row],[věk]])</f>
        <v>2013::hlavní závod::Z::55</v>
      </c>
      <c r="E1266" s="34">
        <v>2013</v>
      </c>
      <c r="F1266" s="37" t="s">
        <v>292</v>
      </c>
      <c r="G1266" s="34" t="s">
        <v>438</v>
      </c>
      <c r="H1266" s="52">
        <f>kategorie[[#This Row],[rok]]-kategorie[[#This Row],[věk]]</f>
        <v>1958</v>
      </c>
      <c r="I1266" s="34">
        <v>55</v>
      </c>
      <c r="J1266" s="46" t="s">
        <v>321</v>
      </c>
      <c r="K1266" s="50">
        <v>15.4</v>
      </c>
      <c r="L1266" s="241"/>
    </row>
    <row r="1267" spans="4:12" ht="11.25" hidden="1" customHeight="1" x14ac:dyDescent="0.2">
      <c r="D1267" s="45" t="str">
        <f>CONCATENATE(kategorie[[#This Row],[rok]],"::",kategorie[[#This Row],[závod]],"::",kategorie[[#This Row],[m/ž]],"::",kategorie[[#This Row],[věk]])</f>
        <v>2013::hlavní závod::Z::56</v>
      </c>
      <c r="E1267" s="34">
        <v>2013</v>
      </c>
      <c r="F1267" s="37" t="s">
        <v>292</v>
      </c>
      <c r="G1267" s="34" t="s">
        <v>438</v>
      </c>
      <c r="H1267" s="52">
        <f>kategorie[[#This Row],[rok]]-kategorie[[#This Row],[věk]]</f>
        <v>1957</v>
      </c>
      <c r="I1267" s="34">
        <v>56</v>
      </c>
      <c r="J1267" s="46" t="s">
        <v>321</v>
      </c>
      <c r="K1267" s="50">
        <v>15.4</v>
      </c>
      <c r="L1267" s="241"/>
    </row>
    <row r="1268" spans="4:12" ht="11.25" hidden="1" customHeight="1" x14ac:dyDescent="0.2">
      <c r="D1268" s="45" t="str">
        <f>CONCATENATE(kategorie[[#This Row],[rok]],"::",kategorie[[#This Row],[závod]],"::",kategorie[[#This Row],[m/ž]],"::",kategorie[[#This Row],[věk]])</f>
        <v>2013::hlavní závod::Z::57</v>
      </c>
      <c r="E1268" s="34">
        <v>2013</v>
      </c>
      <c r="F1268" s="37" t="s">
        <v>292</v>
      </c>
      <c r="G1268" s="34" t="s">
        <v>438</v>
      </c>
      <c r="H1268" s="52">
        <f>kategorie[[#This Row],[rok]]-kategorie[[#This Row],[věk]]</f>
        <v>1956</v>
      </c>
      <c r="I1268" s="34">
        <v>57</v>
      </c>
      <c r="J1268" s="46" t="s">
        <v>321</v>
      </c>
      <c r="K1268" s="50">
        <v>15.4</v>
      </c>
      <c r="L1268" s="241"/>
    </row>
    <row r="1269" spans="4:12" ht="11.25" hidden="1" customHeight="1" x14ac:dyDescent="0.2">
      <c r="D1269" s="45" t="str">
        <f>CONCATENATE(kategorie[[#This Row],[rok]],"::",kategorie[[#This Row],[závod]],"::",kategorie[[#This Row],[m/ž]],"::",kategorie[[#This Row],[věk]])</f>
        <v>2013::hlavní závod::Z::58</v>
      </c>
      <c r="E1269" s="34">
        <v>2013</v>
      </c>
      <c r="F1269" s="37" t="s">
        <v>292</v>
      </c>
      <c r="G1269" s="34" t="s">
        <v>438</v>
      </c>
      <c r="H1269" s="52">
        <f>kategorie[[#This Row],[rok]]-kategorie[[#This Row],[věk]]</f>
        <v>1955</v>
      </c>
      <c r="I1269" s="34">
        <v>58</v>
      </c>
      <c r="J1269" s="46" t="s">
        <v>321</v>
      </c>
      <c r="K1269" s="50">
        <v>15.4</v>
      </c>
      <c r="L1269" s="241"/>
    </row>
    <row r="1270" spans="4:12" ht="11.25" hidden="1" customHeight="1" x14ac:dyDescent="0.2">
      <c r="D1270" s="45" t="str">
        <f>CONCATENATE(kategorie[[#This Row],[rok]],"::",kategorie[[#This Row],[závod]],"::",kategorie[[#This Row],[m/ž]],"::",kategorie[[#This Row],[věk]])</f>
        <v>2013::hlavní závod::Z::59</v>
      </c>
      <c r="E1270" s="34">
        <v>2013</v>
      </c>
      <c r="F1270" s="37" t="s">
        <v>292</v>
      </c>
      <c r="G1270" s="34" t="s">
        <v>438</v>
      </c>
      <c r="H1270" s="52">
        <f>kategorie[[#This Row],[rok]]-kategorie[[#This Row],[věk]]</f>
        <v>1954</v>
      </c>
      <c r="I1270" s="34">
        <v>59</v>
      </c>
      <c r="J1270" s="46" t="s">
        <v>321</v>
      </c>
      <c r="K1270" s="50">
        <v>15.4</v>
      </c>
      <c r="L1270" s="241"/>
    </row>
    <row r="1271" spans="4:12" ht="11.25" hidden="1" customHeight="1" x14ac:dyDescent="0.2">
      <c r="D1271" s="45" t="str">
        <f>CONCATENATE(kategorie[[#This Row],[rok]],"::",kategorie[[#This Row],[závod]],"::",kategorie[[#This Row],[m/ž]],"::",kategorie[[#This Row],[věk]])</f>
        <v>2013::hlavní závod::Z::60</v>
      </c>
      <c r="E1271" s="34">
        <v>2013</v>
      </c>
      <c r="F1271" s="37" t="s">
        <v>292</v>
      </c>
      <c r="G1271" s="34" t="s">
        <v>438</v>
      </c>
      <c r="H1271" s="52">
        <f>kategorie[[#This Row],[rok]]-kategorie[[#This Row],[věk]]</f>
        <v>1953</v>
      </c>
      <c r="I1271" s="34">
        <v>60</v>
      </c>
      <c r="J1271" s="46" t="s">
        <v>321</v>
      </c>
      <c r="K1271" s="50">
        <v>15.4</v>
      </c>
      <c r="L1271" s="241"/>
    </row>
    <row r="1272" spans="4:12" ht="11.25" hidden="1" customHeight="1" x14ac:dyDescent="0.2">
      <c r="D1272" s="45" t="str">
        <f>CONCATENATE(kategorie[[#This Row],[rok]],"::",kategorie[[#This Row],[závod]],"::",kategorie[[#This Row],[m/ž]],"::",kategorie[[#This Row],[věk]])</f>
        <v>2013::běh starosty::M::10</v>
      </c>
      <c r="E1272" s="34">
        <v>2013</v>
      </c>
      <c r="F1272" s="37" t="s">
        <v>293</v>
      </c>
      <c r="G1272" s="34" t="s">
        <v>278</v>
      </c>
      <c r="H1272" s="52">
        <f>kategorie[[#This Row],[rok]]-kategorie[[#This Row],[věk]]</f>
        <v>2003</v>
      </c>
      <c r="I1272" s="34">
        <v>10</v>
      </c>
      <c r="J1272" s="46" t="s">
        <v>436</v>
      </c>
      <c r="K1272" s="50">
        <v>4.8</v>
      </c>
      <c r="L1272" s="241"/>
    </row>
    <row r="1273" spans="4:12" ht="11.25" hidden="1" customHeight="1" x14ac:dyDescent="0.2">
      <c r="D1273" s="45" t="str">
        <f>CONCATENATE(kategorie[[#This Row],[rok]],"::",kategorie[[#This Row],[závod]],"::",kategorie[[#This Row],[m/ž]],"::",kategorie[[#This Row],[věk]])</f>
        <v>2013::běh starosty::M::11</v>
      </c>
      <c r="E1273" s="34">
        <v>2013</v>
      </c>
      <c r="F1273" s="37" t="s">
        <v>293</v>
      </c>
      <c r="G1273" s="34" t="s">
        <v>278</v>
      </c>
      <c r="H1273" s="52">
        <f>kategorie[[#This Row],[rok]]-kategorie[[#This Row],[věk]]</f>
        <v>2002</v>
      </c>
      <c r="I1273" s="34">
        <v>11</v>
      </c>
      <c r="J1273" s="46" t="s">
        <v>436</v>
      </c>
      <c r="K1273" s="50">
        <v>4.8</v>
      </c>
      <c r="L1273" s="241"/>
    </row>
    <row r="1274" spans="4:12" ht="11.25" hidden="1" customHeight="1" x14ac:dyDescent="0.2">
      <c r="D1274" s="45" t="str">
        <f>CONCATENATE(kategorie[[#This Row],[rok]],"::",kategorie[[#This Row],[závod]],"::",kategorie[[#This Row],[m/ž]],"::",kategorie[[#This Row],[věk]])</f>
        <v>2013::běh starosty::M::12</v>
      </c>
      <c r="E1274" s="34">
        <v>2013</v>
      </c>
      <c r="F1274" s="37" t="s">
        <v>293</v>
      </c>
      <c r="G1274" s="34" t="s">
        <v>278</v>
      </c>
      <c r="H1274" s="52">
        <f>kategorie[[#This Row],[rok]]-kategorie[[#This Row],[věk]]</f>
        <v>2001</v>
      </c>
      <c r="I1274" s="34">
        <v>12</v>
      </c>
      <c r="J1274" s="46" t="s">
        <v>436</v>
      </c>
      <c r="K1274" s="50">
        <v>4.8</v>
      </c>
      <c r="L1274" s="241"/>
    </row>
    <row r="1275" spans="4:12" ht="11.25" hidden="1" customHeight="1" x14ac:dyDescent="0.2">
      <c r="D1275" s="45" t="str">
        <f>CONCATENATE(kategorie[[#This Row],[rok]],"::",kategorie[[#This Row],[závod]],"::",kategorie[[#This Row],[m/ž]],"::",kategorie[[#This Row],[věk]])</f>
        <v>2013::běh starosty::M::13</v>
      </c>
      <c r="E1275" s="34">
        <v>2013</v>
      </c>
      <c r="F1275" s="37" t="s">
        <v>293</v>
      </c>
      <c r="G1275" s="34" t="s">
        <v>278</v>
      </c>
      <c r="H1275" s="52">
        <f>kategorie[[#This Row],[rok]]-kategorie[[#This Row],[věk]]</f>
        <v>2000</v>
      </c>
      <c r="I1275" s="34">
        <v>13</v>
      </c>
      <c r="J1275" s="46" t="s">
        <v>436</v>
      </c>
      <c r="K1275" s="50">
        <v>4.8</v>
      </c>
      <c r="L1275" s="241"/>
    </row>
    <row r="1276" spans="4:12" ht="11.25" hidden="1" customHeight="1" x14ac:dyDescent="0.2">
      <c r="D1276" s="45" t="str">
        <f>CONCATENATE(kategorie[[#This Row],[rok]],"::",kategorie[[#This Row],[závod]],"::",kategorie[[#This Row],[m/ž]],"::",kategorie[[#This Row],[věk]])</f>
        <v>2013::běh starosty::M::14</v>
      </c>
      <c r="E1276" s="34">
        <v>2013</v>
      </c>
      <c r="F1276" s="37" t="s">
        <v>293</v>
      </c>
      <c r="G1276" s="34" t="s">
        <v>278</v>
      </c>
      <c r="H1276" s="52">
        <f>kategorie[[#This Row],[rok]]-kategorie[[#This Row],[věk]]</f>
        <v>1999</v>
      </c>
      <c r="I1276" s="34">
        <v>14</v>
      </c>
      <c r="J1276" s="46" t="s">
        <v>436</v>
      </c>
      <c r="K1276" s="50">
        <v>4.8</v>
      </c>
      <c r="L1276" s="241"/>
    </row>
    <row r="1277" spans="4:12" ht="11.25" hidden="1" customHeight="1" x14ac:dyDescent="0.2">
      <c r="D1277" s="45" t="str">
        <f>CONCATENATE(kategorie[[#This Row],[rok]],"::",kategorie[[#This Row],[závod]],"::",kategorie[[#This Row],[m/ž]],"::",kategorie[[#This Row],[věk]])</f>
        <v>2013::běh starosty::M::15</v>
      </c>
      <c r="E1277" s="34">
        <v>2013</v>
      </c>
      <c r="F1277" s="37" t="s">
        <v>293</v>
      </c>
      <c r="G1277" s="34" t="s">
        <v>278</v>
      </c>
      <c r="H1277" s="52">
        <f>kategorie[[#This Row],[rok]]-kategorie[[#This Row],[věk]]</f>
        <v>1998</v>
      </c>
      <c r="I1277" s="34">
        <v>15</v>
      </c>
      <c r="J1277" s="46" t="s">
        <v>436</v>
      </c>
      <c r="K1277" s="50">
        <v>4.8</v>
      </c>
      <c r="L1277" s="241"/>
    </row>
    <row r="1278" spans="4:12" ht="11.25" hidden="1" customHeight="1" x14ac:dyDescent="0.2">
      <c r="D1278" s="45" t="str">
        <f>CONCATENATE(kategorie[[#This Row],[rok]],"::",kategorie[[#This Row],[závod]],"::",kategorie[[#This Row],[m/ž]],"::",kategorie[[#This Row],[věk]])</f>
        <v>2013::běh starosty::M::16</v>
      </c>
      <c r="E1278" s="34">
        <v>2013</v>
      </c>
      <c r="F1278" s="37" t="s">
        <v>293</v>
      </c>
      <c r="G1278" s="34" t="s">
        <v>278</v>
      </c>
      <c r="H1278" s="52">
        <f>kategorie[[#This Row],[rok]]-kategorie[[#This Row],[věk]]</f>
        <v>1997</v>
      </c>
      <c r="I1278" s="34">
        <v>16</v>
      </c>
      <c r="J1278" s="46" t="s">
        <v>436</v>
      </c>
      <c r="K1278" s="50">
        <v>4.8</v>
      </c>
      <c r="L1278" s="241"/>
    </row>
    <row r="1279" spans="4:12" ht="11.25" hidden="1" customHeight="1" x14ac:dyDescent="0.2">
      <c r="D1279" s="45" t="str">
        <f>CONCATENATE(kategorie[[#This Row],[rok]],"::",kategorie[[#This Row],[závod]],"::",kategorie[[#This Row],[m/ž]],"::",kategorie[[#This Row],[věk]])</f>
        <v>2013::běh starosty::M::17</v>
      </c>
      <c r="E1279" s="34">
        <v>2013</v>
      </c>
      <c r="F1279" s="37" t="s">
        <v>293</v>
      </c>
      <c r="G1279" s="34" t="s">
        <v>278</v>
      </c>
      <c r="H1279" s="52">
        <f>kategorie[[#This Row],[rok]]-kategorie[[#This Row],[věk]]</f>
        <v>1996</v>
      </c>
      <c r="I1279" s="34">
        <v>17</v>
      </c>
      <c r="J1279" s="46" t="s">
        <v>436</v>
      </c>
      <c r="K1279" s="50">
        <v>4.8</v>
      </c>
      <c r="L1279" s="241"/>
    </row>
    <row r="1280" spans="4:12" ht="11.25" hidden="1" customHeight="1" x14ac:dyDescent="0.2">
      <c r="D1280" s="45" t="str">
        <f>CONCATENATE(kategorie[[#This Row],[rok]],"::",kategorie[[#This Row],[závod]],"::",kategorie[[#This Row],[m/ž]],"::",kategorie[[#This Row],[věk]])</f>
        <v>2013::běh starosty::M::18</v>
      </c>
      <c r="E1280" s="34">
        <v>2013</v>
      </c>
      <c r="F1280" s="37" t="s">
        <v>293</v>
      </c>
      <c r="G1280" s="34" t="s">
        <v>278</v>
      </c>
      <c r="H1280" s="52">
        <f>kategorie[[#This Row],[rok]]-kategorie[[#This Row],[věk]]</f>
        <v>1995</v>
      </c>
      <c r="I1280" s="34">
        <v>18</v>
      </c>
      <c r="J1280" s="46" t="s">
        <v>436</v>
      </c>
      <c r="K1280" s="50">
        <v>4.8</v>
      </c>
      <c r="L1280" s="241"/>
    </row>
    <row r="1281" spans="4:12" ht="11.25" hidden="1" customHeight="1" x14ac:dyDescent="0.2">
      <c r="D1281" s="37" t="str">
        <f>CONCATENATE(kategorie[[#This Row],[rok]],"::",kategorie[[#This Row],[závod]],"::",kategorie[[#This Row],[m/ž]],"::",kategorie[[#This Row],[věk]])</f>
        <v>2013::běh starosty::M::19</v>
      </c>
      <c r="E1281" s="34">
        <v>2013</v>
      </c>
      <c r="F1281" s="37" t="s">
        <v>293</v>
      </c>
      <c r="G1281" s="34" t="s">
        <v>278</v>
      </c>
      <c r="H1281" s="34">
        <f>kategorie[[#This Row],[rok]]-kategorie[[#This Row],[věk]]</f>
        <v>1994</v>
      </c>
      <c r="I1281" s="34">
        <v>19</v>
      </c>
      <c r="J1281" s="46" t="s">
        <v>436</v>
      </c>
      <c r="K1281" s="50">
        <v>4.8</v>
      </c>
      <c r="L1281" s="241"/>
    </row>
    <row r="1282" spans="4:12" ht="11.25" hidden="1" customHeight="1" x14ac:dyDescent="0.2">
      <c r="D1282" s="37" t="str">
        <f>CONCATENATE(kategorie[[#This Row],[rok]],"::",kategorie[[#This Row],[závod]],"::",kategorie[[#This Row],[m/ž]],"::",kategorie[[#This Row],[věk]])</f>
        <v>2013::běh starosty::M::20</v>
      </c>
      <c r="E1282" s="34">
        <v>2013</v>
      </c>
      <c r="F1282" s="37" t="s">
        <v>293</v>
      </c>
      <c r="G1282" s="34" t="s">
        <v>278</v>
      </c>
      <c r="H1282" s="34">
        <f>kategorie[[#This Row],[rok]]-kategorie[[#This Row],[věk]]</f>
        <v>1993</v>
      </c>
      <c r="I1282" s="34">
        <v>20</v>
      </c>
      <c r="J1282" s="46" t="s">
        <v>436</v>
      </c>
      <c r="K1282" s="50">
        <v>4.8</v>
      </c>
      <c r="L1282" s="241"/>
    </row>
    <row r="1283" spans="4:12" ht="11.25" hidden="1" customHeight="1" x14ac:dyDescent="0.2">
      <c r="D1283" s="37" t="str">
        <f>CONCATENATE(kategorie[[#This Row],[rok]],"::",kategorie[[#This Row],[závod]],"::",kategorie[[#This Row],[m/ž]],"::",kategorie[[#This Row],[věk]])</f>
        <v>2013::běh starosty::M::21</v>
      </c>
      <c r="E1283" s="34">
        <v>2013</v>
      </c>
      <c r="F1283" s="37" t="s">
        <v>293</v>
      </c>
      <c r="G1283" s="34" t="s">
        <v>278</v>
      </c>
      <c r="H1283" s="34">
        <f>kategorie[[#This Row],[rok]]-kategorie[[#This Row],[věk]]</f>
        <v>1992</v>
      </c>
      <c r="I1283" s="34">
        <v>21</v>
      </c>
      <c r="J1283" s="46" t="s">
        <v>436</v>
      </c>
      <c r="K1283" s="50">
        <v>4.8</v>
      </c>
      <c r="L1283" s="241"/>
    </row>
    <row r="1284" spans="4:12" ht="11.25" hidden="1" customHeight="1" x14ac:dyDescent="0.2">
      <c r="D1284" s="37" t="str">
        <f>CONCATENATE(kategorie[[#This Row],[rok]],"::",kategorie[[#This Row],[závod]],"::",kategorie[[#This Row],[m/ž]],"::",kategorie[[#This Row],[věk]])</f>
        <v>2013::běh starosty::M::22</v>
      </c>
      <c r="E1284" s="34">
        <v>2013</v>
      </c>
      <c r="F1284" s="37" t="s">
        <v>293</v>
      </c>
      <c r="G1284" s="34" t="s">
        <v>278</v>
      </c>
      <c r="H1284" s="34">
        <f>kategorie[[#This Row],[rok]]-kategorie[[#This Row],[věk]]</f>
        <v>1991</v>
      </c>
      <c r="I1284" s="34">
        <v>22</v>
      </c>
      <c r="J1284" s="46" t="s">
        <v>436</v>
      </c>
      <c r="K1284" s="50">
        <v>4.8</v>
      </c>
      <c r="L1284" s="241"/>
    </row>
    <row r="1285" spans="4:12" ht="11.25" hidden="1" customHeight="1" x14ac:dyDescent="0.2">
      <c r="D1285" s="37" t="str">
        <f>CONCATENATE(kategorie[[#This Row],[rok]],"::",kategorie[[#This Row],[závod]],"::",kategorie[[#This Row],[m/ž]],"::",kategorie[[#This Row],[věk]])</f>
        <v>2013::běh starosty::M::23</v>
      </c>
      <c r="E1285" s="34">
        <v>2013</v>
      </c>
      <c r="F1285" s="37" t="s">
        <v>293</v>
      </c>
      <c r="G1285" s="34" t="s">
        <v>278</v>
      </c>
      <c r="H1285" s="34">
        <f>kategorie[[#This Row],[rok]]-kategorie[[#This Row],[věk]]</f>
        <v>1990</v>
      </c>
      <c r="I1285" s="34">
        <v>23</v>
      </c>
      <c r="J1285" s="46" t="s">
        <v>436</v>
      </c>
      <c r="K1285" s="50">
        <v>4.8</v>
      </c>
      <c r="L1285" s="241"/>
    </row>
    <row r="1286" spans="4:12" ht="11.25" hidden="1" customHeight="1" x14ac:dyDescent="0.2">
      <c r="D1286" s="37" t="str">
        <f>CONCATENATE(kategorie[[#This Row],[rok]],"::",kategorie[[#This Row],[závod]],"::",kategorie[[#This Row],[m/ž]],"::",kategorie[[#This Row],[věk]])</f>
        <v>2013::běh starosty::M::24</v>
      </c>
      <c r="E1286" s="34">
        <v>2013</v>
      </c>
      <c r="F1286" s="37" t="s">
        <v>293</v>
      </c>
      <c r="G1286" s="34" t="s">
        <v>278</v>
      </c>
      <c r="H1286" s="34">
        <f>kategorie[[#This Row],[rok]]-kategorie[[#This Row],[věk]]</f>
        <v>1989</v>
      </c>
      <c r="I1286" s="34">
        <v>24</v>
      </c>
      <c r="J1286" s="46" t="s">
        <v>436</v>
      </c>
      <c r="K1286" s="50">
        <v>4.8</v>
      </c>
      <c r="L1286" s="241"/>
    </row>
    <row r="1287" spans="4:12" ht="11.25" hidden="1" customHeight="1" x14ac:dyDescent="0.2">
      <c r="D1287" s="37" t="str">
        <f>CONCATENATE(kategorie[[#This Row],[rok]],"::",kategorie[[#This Row],[závod]],"::",kategorie[[#This Row],[m/ž]],"::",kategorie[[#This Row],[věk]])</f>
        <v>2013::běh starosty::M::25</v>
      </c>
      <c r="E1287" s="34">
        <v>2013</v>
      </c>
      <c r="F1287" s="37" t="s">
        <v>293</v>
      </c>
      <c r="G1287" s="34" t="s">
        <v>278</v>
      </c>
      <c r="H1287" s="34">
        <f>kategorie[[#This Row],[rok]]-kategorie[[#This Row],[věk]]</f>
        <v>1988</v>
      </c>
      <c r="I1287" s="34">
        <v>25</v>
      </c>
      <c r="J1287" s="46" t="s">
        <v>436</v>
      </c>
      <c r="K1287" s="50">
        <v>4.8</v>
      </c>
      <c r="L1287" s="241"/>
    </row>
    <row r="1288" spans="4:12" ht="11.25" hidden="1" customHeight="1" x14ac:dyDescent="0.2">
      <c r="D1288" s="37" t="str">
        <f>CONCATENATE(kategorie[[#This Row],[rok]],"::",kategorie[[#This Row],[závod]],"::",kategorie[[#This Row],[m/ž]],"::",kategorie[[#This Row],[věk]])</f>
        <v>2013::běh starosty::M::26</v>
      </c>
      <c r="E1288" s="34">
        <v>2013</v>
      </c>
      <c r="F1288" s="37" t="s">
        <v>293</v>
      </c>
      <c r="G1288" s="34" t="s">
        <v>278</v>
      </c>
      <c r="H1288" s="34">
        <f>kategorie[[#This Row],[rok]]-kategorie[[#This Row],[věk]]</f>
        <v>1987</v>
      </c>
      <c r="I1288" s="34">
        <v>26</v>
      </c>
      <c r="J1288" s="46" t="s">
        <v>436</v>
      </c>
      <c r="K1288" s="50">
        <v>4.8</v>
      </c>
      <c r="L1288" s="241"/>
    </row>
    <row r="1289" spans="4:12" ht="11.25" hidden="1" customHeight="1" x14ac:dyDescent="0.2">
      <c r="D1289" s="37" t="str">
        <f>CONCATENATE(kategorie[[#This Row],[rok]],"::",kategorie[[#This Row],[závod]],"::",kategorie[[#This Row],[m/ž]],"::",kategorie[[#This Row],[věk]])</f>
        <v>2013::běh starosty::M::27</v>
      </c>
      <c r="E1289" s="34">
        <v>2013</v>
      </c>
      <c r="F1289" s="37" t="s">
        <v>293</v>
      </c>
      <c r="G1289" s="34" t="s">
        <v>278</v>
      </c>
      <c r="H1289" s="34">
        <f>kategorie[[#This Row],[rok]]-kategorie[[#This Row],[věk]]</f>
        <v>1986</v>
      </c>
      <c r="I1289" s="34">
        <v>27</v>
      </c>
      <c r="J1289" s="46" t="s">
        <v>436</v>
      </c>
      <c r="K1289" s="50">
        <v>4.8</v>
      </c>
      <c r="L1289" s="241"/>
    </row>
    <row r="1290" spans="4:12" ht="11.25" hidden="1" customHeight="1" x14ac:dyDescent="0.2">
      <c r="D1290" s="37" t="str">
        <f>CONCATENATE(kategorie[[#This Row],[rok]],"::",kategorie[[#This Row],[závod]],"::",kategorie[[#This Row],[m/ž]],"::",kategorie[[#This Row],[věk]])</f>
        <v>2013::běh starosty::M::28</v>
      </c>
      <c r="E1290" s="34">
        <v>2013</v>
      </c>
      <c r="F1290" s="37" t="s">
        <v>293</v>
      </c>
      <c r="G1290" s="34" t="s">
        <v>278</v>
      </c>
      <c r="H1290" s="34">
        <f>kategorie[[#This Row],[rok]]-kategorie[[#This Row],[věk]]</f>
        <v>1985</v>
      </c>
      <c r="I1290" s="34">
        <v>28</v>
      </c>
      <c r="J1290" s="46" t="s">
        <v>436</v>
      </c>
      <c r="K1290" s="50">
        <v>4.8</v>
      </c>
      <c r="L1290" s="241"/>
    </row>
    <row r="1291" spans="4:12" ht="11.25" hidden="1" customHeight="1" x14ac:dyDescent="0.2">
      <c r="D1291" s="37" t="str">
        <f>CONCATENATE(kategorie[[#This Row],[rok]],"::",kategorie[[#This Row],[závod]],"::",kategorie[[#This Row],[m/ž]],"::",kategorie[[#This Row],[věk]])</f>
        <v>2013::běh starosty::M::29</v>
      </c>
      <c r="E1291" s="34">
        <v>2013</v>
      </c>
      <c r="F1291" s="37" t="s">
        <v>293</v>
      </c>
      <c r="G1291" s="34" t="s">
        <v>278</v>
      </c>
      <c r="H1291" s="34">
        <f>kategorie[[#This Row],[rok]]-kategorie[[#This Row],[věk]]</f>
        <v>1984</v>
      </c>
      <c r="I1291" s="34">
        <v>29</v>
      </c>
      <c r="J1291" s="46" t="s">
        <v>436</v>
      </c>
      <c r="K1291" s="50">
        <v>4.8</v>
      </c>
      <c r="L1291" s="241"/>
    </row>
    <row r="1292" spans="4:12" ht="11.25" hidden="1" customHeight="1" x14ac:dyDescent="0.2">
      <c r="D1292" s="37" t="str">
        <f>CONCATENATE(kategorie[[#This Row],[rok]],"::",kategorie[[#This Row],[závod]],"::",kategorie[[#This Row],[m/ž]],"::",kategorie[[#This Row],[věk]])</f>
        <v>2013::běh starosty::M::30</v>
      </c>
      <c r="E1292" s="34">
        <v>2013</v>
      </c>
      <c r="F1292" s="37" t="s">
        <v>293</v>
      </c>
      <c r="G1292" s="34" t="s">
        <v>278</v>
      </c>
      <c r="H1292" s="34">
        <f>kategorie[[#This Row],[rok]]-kategorie[[#This Row],[věk]]</f>
        <v>1983</v>
      </c>
      <c r="I1292" s="34">
        <v>30</v>
      </c>
      <c r="J1292" s="46" t="s">
        <v>436</v>
      </c>
      <c r="K1292" s="50">
        <v>4.8</v>
      </c>
      <c r="L1292" s="241"/>
    </row>
    <row r="1293" spans="4:12" ht="11.25" hidden="1" customHeight="1" x14ac:dyDescent="0.2">
      <c r="D1293" s="37" t="str">
        <f>CONCATENATE(kategorie[[#This Row],[rok]],"::",kategorie[[#This Row],[závod]],"::",kategorie[[#This Row],[m/ž]],"::",kategorie[[#This Row],[věk]])</f>
        <v>2013::běh starosty::M::31</v>
      </c>
      <c r="E1293" s="34">
        <v>2013</v>
      </c>
      <c r="F1293" s="37" t="s">
        <v>293</v>
      </c>
      <c r="G1293" s="34" t="s">
        <v>278</v>
      </c>
      <c r="H1293" s="34">
        <f>kategorie[[#This Row],[rok]]-kategorie[[#This Row],[věk]]</f>
        <v>1982</v>
      </c>
      <c r="I1293" s="34">
        <v>31</v>
      </c>
      <c r="J1293" s="46" t="s">
        <v>436</v>
      </c>
      <c r="K1293" s="50">
        <v>4.8</v>
      </c>
      <c r="L1293" s="241"/>
    </row>
    <row r="1294" spans="4:12" ht="11.25" hidden="1" customHeight="1" x14ac:dyDescent="0.2">
      <c r="D1294" s="37" t="str">
        <f>CONCATENATE(kategorie[[#This Row],[rok]],"::",kategorie[[#This Row],[závod]],"::",kategorie[[#This Row],[m/ž]],"::",kategorie[[#This Row],[věk]])</f>
        <v>2013::běh starosty::M::32</v>
      </c>
      <c r="E1294" s="34">
        <v>2013</v>
      </c>
      <c r="F1294" s="37" t="s">
        <v>293</v>
      </c>
      <c r="G1294" s="34" t="s">
        <v>278</v>
      </c>
      <c r="H1294" s="34">
        <f>kategorie[[#This Row],[rok]]-kategorie[[#This Row],[věk]]</f>
        <v>1981</v>
      </c>
      <c r="I1294" s="34">
        <v>32</v>
      </c>
      <c r="J1294" s="46" t="s">
        <v>436</v>
      </c>
      <c r="K1294" s="50">
        <v>4.8</v>
      </c>
      <c r="L1294" s="241"/>
    </row>
    <row r="1295" spans="4:12" ht="11.25" hidden="1" customHeight="1" x14ac:dyDescent="0.2">
      <c r="D1295" s="37" t="str">
        <f>CONCATENATE(kategorie[[#This Row],[rok]],"::",kategorie[[#This Row],[závod]],"::",kategorie[[#This Row],[m/ž]],"::",kategorie[[#This Row],[věk]])</f>
        <v>2013::běh starosty::M::33</v>
      </c>
      <c r="E1295" s="34">
        <v>2013</v>
      </c>
      <c r="F1295" s="37" t="s">
        <v>293</v>
      </c>
      <c r="G1295" s="34" t="s">
        <v>278</v>
      </c>
      <c r="H1295" s="34">
        <f>kategorie[[#This Row],[rok]]-kategorie[[#This Row],[věk]]</f>
        <v>1980</v>
      </c>
      <c r="I1295" s="34">
        <v>33</v>
      </c>
      <c r="J1295" s="46" t="s">
        <v>436</v>
      </c>
      <c r="K1295" s="50">
        <v>4.8</v>
      </c>
      <c r="L1295" s="241"/>
    </row>
    <row r="1296" spans="4:12" ht="11.25" hidden="1" customHeight="1" x14ac:dyDescent="0.2">
      <c r="D1296" s="37" t="str">
        <f>CONCATENATE(kategorie[[#This Row],[rok]],"::",kategorie[[#This Row],[závod]],"::",kategorie[[#This Row],[m/ž]],"::",kategorie[[#This Row],[věk]])</f>
        <v>2013::běh starosty::M::34</v>
      </c>
      <c r="E1296" s="34">
        <v>2013</v>
      </c>
      <c r="F1296" s="37" t="s">
        <v>293</v>
      </c>
      <c r="G1296" s="34" t="s">
        <v>278</v>
      </c>
      <c r="H1296" s="34">
        <f>kategorie[[#This Row],[rok]]-kategorie[[#This Row],[věk]]</f>
        <v>1979</v>
      </c>
      <c r="I1296" s="34">
        <v>34</v>
      </c>
      <c r="J1296" s="46" t="s">
        <v>436</v>
      </c>
      <c r="K1296" s="50">
        <v>4.8</v>
      </c>
      <c r="L1296" s="241"/>
    </row>
    <row r="1297" spans="4:12" ht="11.25" hidden="1" customHeight="1" x14ac:dyDescent="0.2">
      <c r="D1297" s="37" t="str">
        <f>CONCATENATE(kategorie[[#This Row],[rok]],"::",kategorie[[#This Row],[závod]],"::",kategorie[[#This Row],[m/ž]],"::",kategorie[[#This Row],[věk]])</f>
        <v>2013::běh starosty::M::35</v>
      </c>
      <c r="E1297" s="34">
        <v>2013</v>
      </c>
      <c r="F1297" s="37" t="s">
        <v>293</v>
      </c>
      <c r="G1297" s="34" t="s">
        <v>278</v>
      </c>
      <c r="H1297" s="34">
        <f>kategorie[[#This Row],[rok]]-kategorie[[#This Row],[věk]]</f>
        <v>1978</v>
      </c>
      <c r="I1297" s="34">
        <v>35</v>
      </c>
      <c r="J1297" s="46" t="s">
        <v>436</v>
      </c>
      <c r="K1297" s="50">
        <v>4.8</v>
      </c>
      <c r="L1297" s="241"/>
    </row>
    <row r="1298" spans="4:12" ht="11.25" hidden="1" customHeight="1" x14ac:dyDescent="0.2">
      <c r="D1298" s="37" t="str">
        <f>CONCATENATE(kategorie[[#This Row],[rok]],"::",kategorie[[#This Row],[závod]],"::",kategorie[[#This Row],[m/ž]],"::",kategorie[[#This Row],[věk]])</f>
        <v>2013::běh starosty::M::36</v>
      </c>
      <c r="E1298" s="34">
        <v>2013</v>
      </c>
      <c r="F1298" s="37" t="s">
        <v>293</v>
      </c>
      <c r="G1298" s="34" t="s">
        <v>278</v>
      </c>
      <c r="H1298" s="34">
        <f>kategorie[[#This Row],[rok]]-kategorie[[#This Row],[věk]]</f>
        <v>1977</v>
      </c>
      <c r="I1298" s="34">
        <v>36</v>
      </c>
      <c r="J1298" s="46" t="s">
        <v>436</v>
      </c>
      <c r="K1298" s="50">
        <v>4.8</v>
      </c>
      <c r="L1298" s="241"/>
    </row>
    <row r="1299" spans="4:12" ht="11.25" hidden="1" customHeight="1" x14ac:dyDescent="0.2">
      <c r="D1299" s="37" t="str">
        <f>CONCATENATE(kategorie[[#This Row],[rok]],"::",kategorie[[#This Row],[závod]],"::",kategorie[[#This Row],[m/ž]],"::",kategorie[[#This Row],[věk]])</f>
        <v>2013::běh starosty::M::37</v>
      </c>
      <c r="E1299" s="34">
        <v>2013</v>
      </c>
      <c r="F1299" s="37" t="s">
        <v>293</v>
      </c>
      <c r="G1299" s="34" t="s">
        <v>278</v>
      </c>
      <c r="H1299" s="34">
        <f>kategorie[[#This Row],[rok]]-kategorie[[#This Row],[věk]]</f>
        <v>1976</v>
      </c>
      <c r="I1299" s="34">
        <v>37</v>
      </c>
      <c r="J1299" s="46" t="s">
        <v>436</v>
      </c>
      <c r="K1299" s="50">
        <v>4.8</v>
      </c>
      <c r="L1299" s="241"/>
    </row>
    <row r="1300" spans="4:12" ht="11.25" hidden="1" customHeight="1" x14ac:dyDescent="0.2">
      <c r="D1300" s="37" t="str">
        <f>CONCATENATE(kategorie[[#This Row],[rok]],"::",kategorie[[#This Row],[závod]],"::",kategorie[[#This Row],[m/ž]],"::",kategorie[[#This Row],[věk]])</f>
        <v>2013::běh starosty::M::38</v>
      </c>
      <c r="E1300" s="34">
        <v>2013</v>
      </c>
      <c r="F1300" s="37" t="s">
        <v>293</v>
      </c>
      <c r="G1300" s="34" t="s">
        <v>278</v>
      </c>
      <c r="H1300" s="34">
        <f>kategorie[[#This Row],[rok]]-kategorie[[#This Row],[věk]]</f>
        <v>1975</v>
      </c>
      <c r="I1300" s="34">
        <v>38</v>
      </c>
      <c r="J1300" s="46" t="s">
        <v>436</v>
      </c>
      <c r="K1300" s="50">
        <v>4.8</v>
      </c>
      <c r="L1300" s="241"/>
    </row>
    <row r="1301" spans="4:12" ht="11.25" hidden="1" customHeight="1" x14ac:dyDescent="0.2">
      <c r="D1301" s="37" t="str">
        <f>CONCATENATE(kategorie[[#This Row],[rok]],"::",kategorie[[#This Row],[závod]],"::",kategorie[[#This Row],[m/ž]],"::",kategorie[[#This Row],[věk]])</f>
        <v>2013::běh starosty::M::39</v>
      </c>
      <c r="E1301" s="34">
        <v>2013</v>
      </c>
      <c r="F1301" s="37" t="s">
        <v>293</v>
      </c>
      <c r="G1301" s="34" t="s">
        <v>278</v>
      </c>
      <c r="H1301" s="34">
        <f>kategorie[[#This Row],[rok]]-kategorie[[#This Row],[věk]]</f>
        <v>1974</v>
      </c>
      <c r="I1301" s="34">
        <v>39</v>
      </c>
      <c r="J1301" s="46" t="s">
        <v>436</v>
      </c>
      <c r="K1301" s="50">
        <v>4.8</v>
      </c>
      <c r="L1301" s="241"/>
    </row>
    <row r="1302" spans="4:12" ht="11.25" hidden="1" customHeight="1" x14ac:dyDescent="0.2">
      <c r="D1302" s="37" t="str">
        <f>CONCATENATE(kategorie[[#This Row],[rok]],"::",kategorie[[#This Row],[závod]],"::",kategorie[[#This Row],[m/ž]],"::",kategorie[[#This Row],[věk]])</f>
        <v>2013::běh starosty::M::40</v>
      </c>
      <c r="E1302" s="34">
        <v>2013</v>
      </c>
      <c r="F1302" s="37" t="s">
        <v>293</v>
      </c>
      <c r="G1302" s="34" t="s">
        <v>278</v>
      </c>
      <c r="H1302" s="34">
        <f>kategorie[[#This Row],[rok]]-kategorie[[#This Row],[věk]]</f>
        <v>1973</v>
      </c>
      <c r="I1302" s="34">
        <v>40</v>
      </c>
      <c r="J1302" s="46" t="s">
        <v>436</v>
      </c>
      <c r="K1302" s="50">
        <v>4.8</v>
      </c>
      <c r="L1302" s="241"/>
    </row>
    <row r="1303" spans="4:12" ht="11.25" hidden="1" customHeight="1" x14ac:dyDescent="0.2">
      <c r="D1303" s="37" t="str">
        <f>CONCATENATE(kategorie[[#This Row],[rok]],"::",kategorie[[#This Row],[závod]],"::",kategorie[[#This Row],[m/ž]],"::",kategorie[[#This Row],[věk]])</f>
        <v>2013::běh starosty::M::41</v>
      </c>
      <c r="E1303" s="34">
        <v>2013</v>
      </c>
      <c r="F1303" s="37" t="s">
        <v>293</v>
      </c>
      <c r="G1303" s="34" t="s">
        <v>278</v>
      </c>
      <c r="H1303" s="34">
        <f>kategorie[[#This Row],[rok]]-kategorie[[#This Row],[věk]]</f>
        <v>1972</v>
      </c>
      <c r="I1303" s="34">
        <v>41</v>
      </c>
      <c r="J1303" s="46" t="s">
        <v>436</v>
      </c>
      <c r="K1303" s="50">
        <v>4.8</v>
      </c>
      <c r="L1303" s="241"/>
    </row>
    <row r="1304" spans="4:12" ht="11.25" hidden="1" customHeight="1" x14ac:dyDescent="0.2">
      <c r="D1304" s="37" t="str">
        <f>CONCATENATE(kategorie[[#This Row],[rok]],"::",kategorie[[#This Row],[závod]],"::",kategorie[[#This Row],[m/ž]],"::",kategorie[[#This Row],[věk]])</f>
        <v>2013::běh starosty::M::42</v>
      </c>
      <c r="E1304" s="34">
        <v>2013</v>
      </c>
      <c r="F1304" s="37" t="s">
        <v>293</v>
      </c>
      <c r="G1304" s="34" t="s">
        <v>278</v>
      </c>
      <c r="H1304" s="34">
        <f>kategorie[[#This Row],[rok]]-kategorie[[#This Row],[věk]]</f>
        <v>1971</v>
      </c>
      <c r="I1304" s="34">
        <v>42</v>
      </c>
      <c r="J1304" s="46" t="s">
        <v>436</v>
      </c>
      <c r="K1304" s="50">
        <v>4.8</v>
      </c>
      <c r="L1304" s="241"/>
    </row>
    <row r="1305" spans="4:12" ht="11.25" hidden="1" customHeight="1" x14ac:dyDescent="0.2">
      <c r="D1305" s="37" t="str">
        <f>CONCATENATE(kategorie[[#This Row],[rok]],"::",kategorie[[#This Row],[závod]],"::",kategorie[[#This Row],[m/ž]],"::",kategorie[[#This Row],[věk]])</f>
        <v>2013::běh starosty::M::43</v>
      </c>
      <c r="E1305" s="34">
        <v>2013</v>
      </c>
      <c r="F1305" s="37" t="s">
        <v>293</v>
      </c>
      <c r="G1305" s="34" t="s">
        <v>278</v>
      </c>
      <c r="H1305" s="34">
        <f>kategorie[[#This Row],[rok]]-kategorie[[#This Row],[věk]]</f>
        <v>1970</v>
      </c>
      <c r="I1305" s="34">
        <v>43</v>
      </c>
      <c r="J1305" s="46" t="s">
        <v>436</v>
      </c>
      <c r="K1305" s="50">
        <v>4.8</v>
      </c>
      <c r="L1305" s="241"/>
    </row>
    <row r="1306" spans="4:12" ht="11.25" hidden="1" customHeight="1" x14ac:dyDescent="0.2">
      <c r="D1306" s="37" t="str">
        <f>CONCATENATE(kategorie[[#This Row],[rok]],"::",kategorie[[#This Row],[závod]],"::",kategorie[[#This Row],[m/ž]],"::",kategorie[[#This Row],[věk]])</f>
        <v>2013::běh starosty::M::44</v>
      </c>
      <c r="E1306" s="34">
        <v>2013</v>
      </c>
      <c r="F1306" s="37" t="s">
        <v>293</v>
      </c>
      <c r="G1306" s="34" t="s">
        <v>278</v>
      </c>
      <c r="H1306" s="34">
        <f>kategorie[[#This Row],[rok]]-kategorie[[#This Row],[věk]]</f>
        <v>1969</v>
      </c>
      <c r="I1306" s="34">
        <v>44</v>
      </c>
      <c r="J1306" s="46" t="s">
        <v>436</v>
      </c>
      <c r="K1306" s="50">
        <v>4.8</v>
      </c>
      <c r="L1306" s="241"/>
    </row>
    <row r="1307" spans="4:12" ht="11.25" hidden="1" customHeight="1" x14ac:dyDescent="0.2">
      <c r="D1307" s="37" t="str">
        <f>CONCATENATE(kategorie[[#This Row],[rok]],"::",kategorie[[#This Row],[závod]],"::",kategorie[[#This Row],[m/ž]],"::",kategorie[[#This Row],[věk]])</f>
        <v>2013::běh starosty::M::45</v>
      </c>
      <c r="E1307" s="34">
        <v>2013</v>
      </c>
      <c r="F1307" s="37" t="s">
        <v>293</v>
      </c>
      <c r="G1307" s="34" t="s">
        <v>278</v>
      </c>
      <c r="H1307" s="34">
        <f>kategorie[[#This Row],[rok]]-kategorie[[#This Row],[věk]]</f>
        <v>1968</v>
      </c>
      <c r="I1307" s="34">
        <v>45</v>
      </c>
      <c r="J1307" s="46" t="s">
        <v>436</v>
      </c>
      <c r="K1307" s="50">
        <v>4.8</v>
      </c>
      <c r="L1307" s="241"/>
    </row>
    <row r="1308" spans="4:12" ht="11.25" hidden="1" customHeight="1" x14ac:dyDescent="0.2">
      <c r="D1308" s="37" t="str">
        <f>CONCATENATE(kategorie[[#This Row],[rok]],"::",kategorie[[#This Row],[závod]],"::",kategorie[[#This Row],[m/ž]],"::",kategorie[[#This Row],[věk]])</f>
        <v>2013::běh starosty::M::46</v>
      </c>
      <c r="E1308" s="34">
        <v>2013</v>
      </c>
      <c r="F1308" s="37" t="s">
        <v>293</v>
      </c>
      <c r="G1308" s="34" t="s">
        <v>278</v>
      </c>
      <c r="H1308" s="34">
        <f>kategorie[[#This Row],[rok]]-kategorie[[#This Row],[věk]]</f>
        <v>1967</v>
      </c>
      <c r="I1308" s="34">
        <v>46</v>
      </c>
      <c r="J1308" s="46" t="s">
        <v>436</v>
      </c>
      <c r="K1308" s="50">
        <v>4.8</v>
      </c>
      <c r="L1308" s="241"/>
    </row>
    <row r="1309" spans="4:12" ht="11.25" hidden="1" customHeight="1" x14ac:dyDescent="0.2">
      <c r="D1309" s="37" t="str">
        <f>CONCATENATE(kategorie[[#This Row],[rok]],"::",kategorie[[#This Row],[závod]],"::",kategorie[[#This Row],[m/ž]],"::",kategorie[[#This Row],[věk]])</f>
        <v>2013::běh starosty::M::47</v>
      </c>
      <c r="E1309" s="34">
        <v>2013</v>
      </c>
      <c r="F1309" s="37" t="s">
        <v>293</v>
      </c>
      <c r="G1309" s="34" t="s">
        <v>278</v>
      </c>
      <c r="H1309" s="34">
        <f>kategorie[[#This Row],[rok]]-kategorie[[#This Row],[věk]]</f>
        <v>1966</v>
      </c>
      <c r="I1309" s="34">
        <v>47</v>
      </c>
      <c r="J1309" s="46" t="s">
        <v>436</v>
      </c>
      <c r="K1309" s="50">
        <v>4.8</v>
      </c>
      <c r="L1309" s="241"/>
    </row>
    <row r="1310" spans="4:12" ht="11.25" hidden="1" customHeight="1" x14ac:dyDescent="0.2">
      <c r="D1310" s="37" t="str">
        <f>CONCATENATE(kategorie[[#This Row],[rok]],"::",kategorie[[#This Row],[závod]],"::",kategorie[[#This Row],[m/ž]],"::",kategorie[[#This Row],[věk]])</f>
        <v>2013::běh starosty::M::48</v>
      </c>
      <c r="E1310" s="34">
        <v>2013</v>
      </c>
      <c r="F1310" s="37" t="s">
        <v>293</v>
      </c>
      <c r="G1310" s="34" t="s">
        <v>278</v>
      </c>
      <c r="H1310" s="34">
        <f>kategorie[[#This Row],[rok]]-kategorie[[#This Row],[věk]]</f>
        <v>1965</v>
      </c>
      <c r="I1310" s="34">
        <v>48</v>
      </c>
      <c r="J1310" s="46" t="s">
        <v>436</v>
      </c>
      <c r="K1310" s="50">
        <v>4.8</v>
      </c>
      <c r="L1310" s="241"/>
    </row>
    <row r="1311" spans="4:12" ht="11.25" hidden="1" customHeight="1" x14ac:dyDescent="0.2">
      <c r="D1311" s="37" t="str">
        <f>CONCATENATE(kategorie[[#This Row],[rok]],"::",kategorie[[#This Row],[závod]],"::",kategorie[[#This Row],[m/ž]],"::",kategorie[[#This Row],[věk]])</f>
        <v>2013::běh starosty::M::49</v>
      </c>
      <c r="E1311" s="34">
        <v>2013</v>
      </c>
      <c r="F1311" s="37" t="s">
        <v>293</v>
      </c>
      <c r="G1311" s="34" t="s">
        <v>278</v>
      </c>
      <c r="H1311" s="34">
        <f>kategorie[[#This Row],[rok]]-kategorie[[#This Row],[věk]]</f>
        <v>1964</v>
      </c>
      <c r="I1311" s="34">
        <v>49</v>
      </c>
      <c r="J1311" s="46" t="s">
        <v>436</v>
      </c>
      <c r="K1311" s="50">
        <v>4.8</v>
      </c>
      <c r="L1311" s="241"/>
    </row>
    <row r="1312" spans="4:12" ht="11.25" hidden="1" customHeight="1" x14ac:dyDescent="0.2">
      <c r="D1312" s="37" t="str">
        <f>CONCATENATE(kategorie[[#This Row],[rok]],"::",kategorie[[#This Row],[závod]],"::",kategorie[[#This Row],[m/ž]],"::",kategorie[[#This Row],[věk]])</f>
        <v>2013::běh starosty::M::50</v>
      </c>
      <c r="E1312" s="34">
        <v>2013</v>
      </c>
      <c r="F1312" s="37" t="s">
        <v>293</v>
      </c>
      <c r="G1312" s="34" t="s">
        <v>278</v>
      </c>
      <c r="H1312" s="34">
        <f>kategorie[[#This Row],[rok]]-kategorie[[#This Row],[věk]]</f>
        <v>1963</v>
      </c>
      <c r="I1312" s="34">
        <v>50</v>
      </c>
      <c r="J1312" s="46" t="s">
        <v>436</v>
      </c>
      <c r="K1312" s="50">
        <v>4.8</v>
      </c>
      <c r="L1312" s="241"/>
    </row>
    <row r="1313" spans="4:12" ht="11.25" hidden="1" customHeight="1" x14ac:dyDescent="0.2">
      <c r="D1313" s="37" t="str">
        <f>CONCATENATE(kategorie[[#This Row],[rok]],"::",kategorie[[#This Row],[závod]],"::",kategorie[[#This Row],[m/ž]],"::",kategorie[[#This Row],[věk]])</f>
        <v>2013::běh starosty::M::51</v>
      </c>
      <c r="E1313" s="34">
        <v>2013</v>
      </c>
      <c r="F1313" s="37" t="s">
        <v>293</v>
      </c>
      <c r="G1313" s="34" t="s">
        <v>278</v>
      </c>
      <c r="H1313" s="34">
        <f>kategorie[[#This Row],[rok]]-kategorie[[#This Row],[věk]]</f>
        <v>1962</v>
      </c>
      <c r="I1313" s="34">
        <v>51</v>
      </c>
      <c r="J1313" s="46" t="s">
        <v>436</v>
      </c>
      <c r="K1313" s="50">
        <v>4.8</v>
      </c>
      <c r="L1313" s="241"/>
    </row>
    <row r="1314" spans="4:12" ht="11.25" hidden="1" customHeight="1" x14ac:dyDescent="0.2">
      <c r="D1314" s="37" t="str">
        <f>CONCATENATE(kategorie[[#This Row],[rok]],"::",kategorie[[#This Row],[závod]],"::",kategorie[[#This Row],[m/ž]],"::",kategorie[[#This Row],[věk]])</f>
        <v>2013::běh starosty::M::52</v>
      </c>
      <c r="E1314" s="34">
        <v>2013</v>
      </c>
      <c r="F1314" s="37" t="s">
        <v>293</v>
      </c>
      <c r="G1314" s="34" t="s">
        <v>278</v>
      </c>
      <c r="H1314" s="34">
        <f>kategorie[[#This Row],[rok]]-kategorie[[#This Row],[věk]]</f>
        <v>1961</v>
      </c>
      <c r="I1314" s="34">
        <v>52</v>
      </c>
      <c r="J1314" s="46" t="s">
        <v>436</v>
      </c>
      <c r="K1314" s="50">
        <v>4.8</v>
      </c>
      <c r="L1314" s="241"/>
    </row>
    <row r="1315" spans="4:12" ht="11.25" hidden="1" customHeight="1" x14ac:dyDescent="0.2">
      <c r="D1315" s="37" t="str">
        <f>CONCATENATE(kategorie[[#This Row],[rok]],"::",kategorie[[#This Row],[závod]],"::",kategorie[[#This Row],[m/ž]],"::",kategorie[[#This Row],[věk]])</f>
        <v>2013::běh starosty::M::53</v>
      </c>
      <c r="E1315" s="34">
        <v>2013</v>
      </c>
      <c r="F1315" s="37" t="s">
        <v>293</v>
      </c>
      <c r="G1315" s="34" t="s">
        <v>278</v>
      </c>
      <c r="H1315" s="34">
        <f>kategorie[[#This Row],[rok]]-kategorie[[#This Row],[věk]]</f>
        <v>1960</v>
      </c>
      <c r="I1315" s="34">
        <v>53</v>
      </c>
      <c r="J1315" s="46" t="s">
        <v>436</v>
      </c>
      <c r="K1315" s="50">
        <v>4.8</v>
      </c>
      <c r="L1315" s="241"/>
    </row>
    <row r="1316" spans="4:12" ht="11.25" hidden="1" customHeight="1" x14ac:dyDescent="0.2">
      <c r="D1316" s="37" t="str">
        <f>CONCATENATE(kategorie[[#This Row],[rok]],"::",kategorie[[#This Row],[závod]],"::",kategorie[[#This Row],[m/ž]],"::",kategorie[[#This Row],[věk]])</f>
        <v>2013::běh starosty::M::54</v>
      </c>
      <c r="E1316" s="34">
        <v>2013</v>
      </c>
      <c r="F1316" s="37" t="s">
        <v>293</v>
      </c>
      <c r="G1316" s="34" t="s">
        <v>278</v>
      </c>
      <c r="H1316" s="34">
        <f>kategorie[[#This Row],[rok]]-kategorie[[#This Row],[věk]]</f>
        <v>1959</v>
      </c>
      <c r="I1316" s="34">
        <v>54</v>
      </c>
      <c r="J1316" s="46" t="s">
        <v>436</v>
      </c>
      <c r="K1316" s="50">
        <v>4.8</v>
      </c>
      <c r="L1316" s="241"/>
    </row>
    <row r="1317" spans="4:12" ht="11.25" hidden="1" customHeight="1" x14ac:dyDescent="0.2">
      <c r="D1317" s="37" t="str">
        <f>CONCATENATE(kategorie[[#This Row],[rok]],"::",kategorie[[#This Row],[závod]],"::",kategorie[[#This Row],[m/ž]],"::",kategorie[[#This Row],[věk]])</f>
        <v>2013::běh starosty::M::55</v>
      </c>
      <c r="E1317" s="34">
        <v>2013</v>
      </c>
      <c r="F1317" s="37" t="s">
        <v>293</v>
      </c>
      <c r="G1317" s="34" t="s">
        <v>278</v>
      </c>
      <c r="H1317" s="34">
        <f>kategorie[[#This Row],[rok]]-kategorie[[#This Row],[věk]]</f>
        <v>1958</v>
      </c>
      <c r="I1317" s="34">
        <v>55</v>
      </c>
      <c r="J1317" s="46" t="s">
        <v>436</v>
      </c>
      <c r="K1317" s="50">
        <v>4.8</v>
      </c>
      <c r="L1317" s="241"/>
    </row>
    <row r="1318" spans="4:12" ht="11.25" hidden="1" customHeight="1" x14ac:dyDescent="0.2">
      <c r="D1318" s="37" t="str">
        <f>CONCATENATE(kategorie[[#This Row],[rok]],"::",kategorie[[#This Row],[závod]],"::",kategorie[[#This Row],[m/ž]],"::",kategorie[[#This Row],[věk]])</f>
        <v>2013::běh starosty::M::56</v>
      </c>
      <c r="E1318" s="34">
        <v>2013</v>
      </c>
      <c r="F1318" s="37" t="s">
        <v>293</v>
      </c>
      <c r="G1318" s="34" t="s">
        <v>278</v>
      </c>
      <c r="H1318" s="34">
        <f>kategorie[[#This Row],[rok]]-kategorie[[#This Row],[věk]]</f>
        <v>1957</v>
      </c>
      <c r="I1318" s="34">
        <v>56</v>
      </c>
      <c r="J1318" s="46" t="s">
        <v>436</v>
      </c>
      <c r="K1318" s="50">
        <v>4.8</v>
      </c>
      <c r="L1318" s="241"/>
    </row>
    <row r="1319" spans="4:12" ht="11.25" hidden="1" customHeight="1" x14ac:dyDescent="0.2">
      <c r="D1319" s="37" t="str">
        <f>CONCATENATE(kategorie[[#This Row],[rok]],"::",kategorie[[#This Row],[závod]],"::",kategorie[[#This Row],[m/ž]],"::",kategorie[[#This Row],[věk]])</f>
        <v>2013::běh starosty::M::57</v>
      </c>
      <c r="E1319" s="34">
        <v>2013</v>
      </c>
      <c r="F1319" s="37" t="s">
        <v>293</v>
      </c>
      <c r="G1319" s="34" t="s">
        <v>278</v>
      </c>
      <c r="H1319" s="34">
        <f>kategorie[[#This Row],[rok]]-kategorie[[#This Row],[věk]]</f>
        <v>1956</v>
      </c>
      <c r="I1319" s="34">
        <v>57</v>
      </c>
      <c r="J1319" s="46" t="s">
        <v>436</v>
      </c>
      <c r="K1319" s="50">
        <v>4.8</v>
      </c>
      <c r="L1319" s="241"/>
    </row>
    <row r="1320" spans="4:12" ht="11.25" hidden="1" customHeight="1" x14ac:dyDescent="0.2">
      <c r="D1320" s="37" t="str">
        <f>CONCATENATE(kategorie[[#This Row],[rok]],"::",kategorie[[#This Row],[závod]],"::",kategorie[[#This Row],[m/ž]],"::",kategorie[[#This Row],[věk]])</f>
        <v>2013::běh starosty::M::58</v>
      </c>
      <c r="E1320" s="34">
        <v>2013</v>
      </c>
      <c r="F1320" s="37" t="s">
        <v>293</v>
      </c>
      <c r="G1320" s="34" t="s">
        <v>278</v>
      </c>
      <c r="H1320" s="34">
        <f>kategorie[[#This Row],[rok]]-kategorie[[#This Row],[věk]]</f>
        <v>1955</v>
      </c>
      <c r="I1320" s="34">
        <v>58</v>
      </c>
      <c r="J1320" s="46" t="s">
        <v>436</v>
      </c>
      <c r="K1320" s="50">
        <v>4.8</v>
      </c>
      <c r="L1320" s="241"/>
    </row>
    <row r="1321" spans="4:12" ht="11.25" hidden="1" customHeight="1" x14ac:dyDescent="0.2">
      <c r="D1321" s="37" t="str">
        <f>CONCATENATE(kategorie[[#This Row],[rok]],"::",kategorie[[#This Row],[závod]],"::",kategorie[[#This Row],[m/ž]],"::",kategorie[[#This Row],[věk]])</f>
        <v>2013::běh starosty::M::59</v>
      </c>
      <c r="E1321" s="34">
        <v>2013</v>
      </c>
      <c r="F1321" s="37" t="s">
        <v>293</v>
      </c>
      <c r="G1321" s="34" t="s">
        <v>278</v>
      </c>
      <c r="H1321" s="34">
        <f>kategorie[[#This Row],[rok]]-kategorie[[#This Row],[věk]]</f>
        <v>1954</v>
      </c>
      <c r="I1321" s="34">
        <v>59</v>
      </c>
      <c r="J1321" s="46" t="s">
        <v>436</v>
      </c>
      <c r="K1321" s="50">
        <v>4.8</v>
      </c>
      <c r="L1321" s="241"/>
    </row>
    <row r="1322" spans="4:12" ht="11.25" hidden="1" customHeight="1" x14ac:dyDescent="0.2">
      <c r="D1322" s="37" t="str">
        <f>CONCATENATE(kategorie[[#This Row],[rok]],"::",kategorie[[#This Row],[závod]],"::",kategorie[[#This Row],[m/ž]],"::",kategorie[[#This Row],[věk]])</f>
        <v>2013::běh starosty::M::60</v>
      </c>
      <c r="E1322" s="34">
        <v>2013</v>
      </c>
      <c r="F1322" s="37" t="s">
        <v>293</v>
      </c>
      <c r="G1322" s="34" t="s">
        <v>278</v>
      </c>
      <c r="H1322" s="34">
        <f>kategorie[[#This Row],[rok]]-kategorie[[#This Row],[věk]]</f>
        <v>1953</v>
      </c>
      <c r="I1322" s="34">
        <v>60</v>
      </c>
      <c r="J1322" s="46" t="s">
        <v>436</v>
      </c>
      <c r="K1322" s="50">
        <v>4.8</v>
      </c>
      <c r="L1322" s="241"/>
    </row>
    <row r="1323" spans="4:12" ht="11.25" hidden="1" customHeight="1" x14ac:dyDescent="0.2">
      <c r="D1323" s="37" t="str">
        <f>CONCATENATE(kategorie[[#This Row],[rok]],"::",kategorie[[#This Row],[závod]],"::",kategorie[[#This Row],[m/ž]],"::",kategorie[[#This Row],[věk]])</f>
        <v>2013::běh starosty::M::61</v>
      </c>
      <c r="E1323" s="34">
        <v>2013</v>
      </c>
      <c r="F1323" s="37" t="s">
        <v>293</v>
      </c>
      <c r="G1323" s="34" t="s">
        <v>278</v>
      </c>
      <c r="H1323" s="34">
        <f>kategorie[[#This Row],[rok]]-kategorie[[#This Row],[věk]]</f>
        <v>1952</v>
      </c>
      <c r="I1323" s="34">
        <v>61</v>
      </c>
      <c r="J1323" s="46" t="s">
        <v>436</v>
      </c>
      <c r="K1323" s="50">
        <v>4.8</v>
      </c>
      <c r="L1323" s="241"/>
    </row>
    <row r="1324" spans="4:12" ht="11.25" hidden="1" customHeight="1" x14ac:dyDescent="0.2">
      <c r="D1324" s="37" t="str">
        <f>CONCATENATE(kategorie[[#This Row],[rok]],"::",kategorie[[#This Row],[závod]],"::",kategorie[[#This Row],[m/ž]],"::",kategorie[[#This Row],[věk]])</f>
        <v>2013::běh starosty::M::62</v>
      </c>
      <c r="E1324" s="34">
        <v>2013</v>
      </c>
      <c r="F1324" s="37" t="s">
        <v>293</v>
      </c>
      <c r="G1324" s="34" t="s">
        <v>278</v>
      </c>
      <c r="H1324" s="34">
        <f>kategorie[[#This Row],[rok]]-kategorie[[#This Row],[věk]]</f>
        <v>1951</v>
      </c>
      <c r="I1324" s="34">
        <v>62</v>
      </c>
      <c r="J1324" s="46" t="s">
        <v>436</v>
      </c>
      <c r="K1324" s="50">
        <v>4.8</v>
      </c>
      <c r="L1324" s="241"/>
    </row>
    <row r="1325" spans="4:12" ht="11.25" hidden="1" customHeight="1" x14ac:dyDescent="0.2">
      <c r="D1325" s="37" t="str">
        <f>CONCATENATE(kategorie[[#This Row],[rok]],"::",kategorie[[#This Row],[závod]],"::",kategorie[[#This Row],[m/ž]],"::",kategorie[[#This Row],[věk]])</f>
        <v>2013::běh starosty::M::63</v>
      </c>
      <c r="E1325" s="34">
        <v>2013</v>
      </c>
      <c r="F1325" s="48" t="s">
        <v>293</v>
      </c>
      <c r="G1325" s="49" t="s">
        <v>278</v>
      </c>
      <c r="H1325" s="49">
        <f>kategorie[[#This Row],[rok]]-kategorie[[#This Row],[věk]]</f>
        <v>1950</v>
      </c>
      <c r="I1325" s="49">
        <v>63</v>
      </c>
      <c r="J1325" s="46" t="s">
        <v>436</v>
      </c>
      <c r="K1325" s="50">
        <v>4.8</v>
      </c>
      <c r="L1325" s="241"/>
    </row>
    <row r="1326" spans="4:12" ht="11.25" hidden="1" customHeight="1" x14ac:dyDescent="0.2">
      <c r="D1326" s="37" t="str">
        <f>CONCATENATE(kategorie[[#This Row],[rok]],"::",kategorie[[#This Row],[závod]],"::",kategorie[[#This Row],[m/ž]],"::",kategorie[[#This Row],[věk]])</f>
        <v>2013::běh starosty::M::64</v>
      </c>
      <c r="E1326" s="34">
        <v>2013</v>
      </c>
      <c r="F1326" s="48" t="s">
        <v>293</v>
      </c>
      <c r="G1326" s="49" t="s">
        <v>278</v>
      </c>
      <c r="H1326" s="49">
        <f>kategorie[[#This Row],[rok]]-kategorie[[#This Row],[věk]]</f>
        <v>1949</v>
      </c>
      <c r="I1326" s="49">
        <v>64</v>
      </c>
      <c r="J1326" s="46" t="s">
        <v>436</v>
      </c>
      <c r="K1326" s="50">
        <v>4.8</v>
      </c>
      <c r="L1326" s="241"/>
    </row>
    <row r="1327" spans="4:12" ht="11.25" hidden="1" customHeight="1" x14ac:dyDescent="0.2">
      <c r="D1327" s="37" t="str">
        <f>CONCATENATE(kategorie[[#This Row],[rok]],"::",kategorie[[#This Row],[závod]],"::",kategorie[[#This Row],[m/ž]],"::",kategorie[[#This Row],[věk]])</f>
        <v>2013::běh starosty::M::65</v>
      </c>
      <c r="E1327" s="34">
        <v>2013</v>
      </c>
      <c r="F1327" s="48" t="s">
        <v>293</v>
      </c>
      <c r="G1327" s="49" t="s">
        <v>278</v>
      </c>
      <c r="H1327" s="49">
        <f>kategorie[[#This Row],[rok]]-kategorie[[#This Row],[věk]]</f>
        <v>1948</v>
      </c>
      <c r="I1327" s="49">
        <v>65</v>
      </c>
      <c r="J1327" s="46" t="s">
        <v>436</v>
      </c>
      <c r="K1327" s="50">
        <v>4.8</v>
      </c>
      <c r="L1327" s="241"/>
    </row>
    <row r="1328" spans="4:12" ht="11.25" hidden="1" customHeight="1" x14ac:dyDescent="0.2">
      <c r="D1328" s="37" t="str">
        <f>CONCATENATE(kategorie[[#This Row],[rok]],"::",kategorie[[#This Row],[závod]],"::",kategorie[[#This Row],[m/ž]],"::",kategorie[[#This Row],[věk]])</f>
        <v>2013::běh starosty::M::66</v>
      </c>
      <c r="E1328" s="34">
        <v>2013</v>
      </c>
      <c r="F1328" s="48" t="s">
        <v>293</v>
      </c>
      <c r="G1328" s="49" t="s">
        <v>278</v>
      </c>
      <c r="H1328" s="49">
        <f>kategorie[[#This Row],[rok]]-kategorie[[#This Row],[věk]]</f>
        <v>1947</v>
      </c>
      <c r="I1328" s="49">
        <v>66</v>
      </c>
      <c r="J1328" s="46" t="s">
        <v>436</v>
      </c>
      <c r="K1328" s="50">
        <v>4.8</v>
      </c>
      <c r="L1328" s="241"/>
    </row>
    <row r="1329" spans="4:12" ht="11.25" hidden="1" customHeight="1" x14ac:dyDescent="0.2">
      <c r="D1329" s="37" t="str">
        <f>CONCATENATE(kategorie[[#This Row],[rok]],"::",kategorie[[#This Row],[závod]],"::",kategorie[[#This Row],[m/ž]],"::",kategorie[[#This Row],[věk]])</f>
        <v>2013::běh starosty::M::67</v>
      </c>
      <c r="E1329" s="34">
        <v>2013</v>
      </c>
      <c r="F1329" s="48" t="s">
        <v>293</v>
      </c>
      <c r="G1329" s="49" t="s">
        <v>278</v>
      </c>
      <c r="H1329" s="49">
        <f>kategorie[[#This Row],[rok]]-kategorie[[#This Row],[věk]]</f>
        <v>1946</v>
      </c>
      <c r="I1329" s="49">
        <v>67</v>
      </c>
      <c r="J1329" s="46" t="s">
        <v>436</v>
      </c>
      <c r="K1329" s="50">
        <v>4.8</v>
      </c>
      <c r="L1329" s="241"/>
    </row>
    <row r="1330" spans="4:12" ht="11.25" hidden="1" customHeight="1" x14ac:dyDescent="0.2">
      <c r="D1330" s="37" t="str">
        <f>CONCATENATE(kategorie[[#This Row],[rok]],"::",kategorie[[#This Row],[závod]],"::",kategorie[[#This Row],[m/ž]],"::",kategorie[[#This Row],[věk]])</f>
        <v>2013::běh starosty::M::68</v>
      </c>
      <c r="E1330" s="34">
        <v>2013</v>
      </c>
      <c r="F1330" s="48" t="s">
        <v>293</v>
      </c>
      <c r="G1330" s="49" t="s">
        <v>278</v>
      </c>
      <c r="H1330" s="49">
        <f>kategorie[[#This Row],[rok]]-kategorie[[#This Row],[věk]]</f>
        <v>1945</v>
      </c>
      <c r="I1330" s="49">
        <v>68</v>
      </c>
      <c r="J1330" s="46" t="s">
        <v>436</v>
      </c>
      <c r="K1330" s="50">
        <v>4.8</v>
      </c>
      <c r="L1330" s="241"/>
    </row>
    <row r="1331" spans="4:12" ht="11.25" hidden="1" customHeight="1" x14ac:dyDescent="0.2">
      <c r="D1331" s="37" t="str">
        <f>CONCATENATE(kategorie[[#This Row],[rok]],"::",kategorie[[#This Row],[závod]],"::",kategorie[[#This Row],[m/ž]],"::",kategorie[[#This Row],[věk]])</f>
        <v>2013::běh starosty::M::69</v>
      </c>
      <c r="E1331" s="34">
        <v>2013</v>
      </c>
      <c r="F1331" s="48" t="s">
        <v>293</v>
      </c>
      <c r="G1331" s="49" t="s">
        <v>278</v>
      </c>
      <c r="H1331" s="49">
        <f>kategorie[[#This Row],[rok]]-kategorie[[#This Row],[věk]]</f>
        <v>1944</v>
      </c>
      <c r="I1331" s="49">
        <v>69</v>
      </c>
      <c r="J1331" s="46" t="s">
        <v>436</v>
      </c>
      <c r="K1331" s="50">
        <v>4.8</v>
      </c>
      <c r="L1331" s="241"/>
    </row>
    <row r="1332" spans="4:12" ht="11.25" hidden="1" customHeight="1" x14ac:dyDescent="0.2">
      <c r="D1332" s="37" t="str">
        <f>CONCATENATE(kategorie[[#This Row],[rok]],"::",kategorie[[#This Row],[závod]],"::",kategorie[[#This Row],[m/ž]],"::",kategorie[[#This Row],[věk]])</f>
        <v>2013::běh starosty::M::70</v>
      </c>
      <c r="E1332" s="34">
        <v>2013</v>
      </c>
      <c r="F1332" s="48" t="s">
        <v>293</v>
      </c>
      <c r="G1332" s="49" t="s">
        <v>278</v>
      </c>
      <c r="H1332" s="49">
        <f>kategorie[[#This Row],[rok]]-kategorie[[#This Row],[věk]]</f>
        <v>1943</v>
      </c>
      <c r="I1332" s="49">
        <v>70</v>
      </c>
      <c r="J1332" s="46" t="s">
        <v>436</v>
      </c>
      <c r="K1332" s="50">
        <v>4.8</v>
      </c>
      <c r="L1332" s="241"/>
    </row>
    <row r="1333" spans="4:12" ht="11.25" hidden="1" customHeight="1" x14ac:dyDescent="0.2">
      <c r="D1333" s="37" t="str">
        <f>CONCATENATE(kategorie[[#This Row],[rok]],"::",kategorie[[#This Row],[závod]],"::",kategorie[[#This Row],[m/ž]],"::",kategorie[[#This Row],[věk]])</f>
        <v>2013::běh starosty::M::71</v>
      </c>
      <c r="E1333" s="34">
        <v>2013</v>
      </c>
      <c r="F1333" s="48" t="s">
        <v>293</v>
      </c>
      <c r="G1333" s="49" t="s">
        <v>278</v>
      </c>
      <c r="H1333" s="49">
        <f>kategorie[[#This Row],[rok]]-kategorie[[#This Row],[věk]]</f>
        <v>1942</v>
      </c>
      <c r="I1333" s="49">
        <v>71</v>
      </c>
      <c r="J1333" s="46" t="s">
        <v>436</v>
      </c>
      <c r="K1333" s="50">
        <v>4.8</v>
      </c>
      <c r="L1333" s="241"/>
    </row>
    <row r="1334" spans="4:12" ht="11.25" hidden="1" customHeight="1" x14ac:dyDescent="0.2">
      <c r="D1334" s="37" t="str">
        <f>CONCATENATE(kategorie[[#This Row],[rok]],"::",kategorie[[#This Row],[závod]],"::",kategorie[[#This Row],[m/ž]],"::",kategorie[[#This Row],[věk]])</f>
        <v>2013::běh starosty::M::72</v>
      </c>
      <c r="E1334" s="34">
        <v>2013</v>
      </c>
      <c r="F1334" s="48" t="s">
        <v>293</v>
      </c>
      <c r="G1334" s="49" t="s">
        <v>278</v>
      </c>
      <c r="H1334" s="49">
        <f>kategorie[[#This Row],[rok]]-kategorie[[#This Row],[věk]]</f>
        <v>1941</v>
      </c>
      <c r="I1334" s="49">
        <v>72</v>
      </c>
      <c r="J1334" s="46" t="s">
        <v>436</v>
      </c>
      <c r="K1334" s="50">
        <v>4.8</v>
      </c>
      <c r="L1334" s="241"/>
    </row>
    <row r="1335" spans="4:12" ht="11.25" hidden="1" customHeight="1" x14ac:dyDescent="0.2">
      <c r="D1335" s="37" t="str">
        <f>CONCATENATE(kategorie[[#This Row],[rok]],"::",kategorie[[#This Row],[závod]],"::",kategorie[[#This Row],[m/ž]],"::",kategorie[[#This Row],[věk]])</f>
        <v>2013::běh starosty::M::73</v>
      </c>
      <c r="E1335" s="34">
        <v>2013</v>
      </c>
      <c r="F1335" s="48" t="s">
        <v>293</v>
      </c>
      <c r="G1335" s="49" t="s">
        <v>278</v>
      </c>
      <c r="H1335" s="49">
        <f>kategorie[[#This Row],[rok]]-kategorie[[#This Row],[věk]]</f>
        <v>1940</v>
      </c>
      <c r="I1335" s="49">
        <v>73</v>
      </c>
      <c r="J1335" s="46" t="s">
        <v>436</v>
      </c>
      <c r="K1335" s="50">
        <v>4.8</v>
      </c>
      <c r="L1335" s="241"/>
    </row>
    <row r="1336" spans="4:12" ht="11.25" hidden="1" customHeight="1" x14ac:dyDescent="0.2">
      <c r="D1336" s="37" t="str">
        <f>CONCATENATE(kategorie[[#This Row],[rok]],"::",kategorie[[#This Row],[závod]],"::",kategorie[[#This Row],[m/ž]],"::",kategorie[[#This Row],[věk]])</f>
        <v>2013::běh starosty::M::74</v>
      </c>
      <c r="E1336" s="34">
        <v>2013</v>
      </c>
      <c r="F1336" s="48" t="s">
        <v>293</v>
      </c>
      <c r="G1336" s="49" t="s">
        <v>278</v>
      </c>
      <c r="H1336" s="49">
        <f>kategorie[[#This Row],[rok]]-kategorie[[#This Row],[věk]]</f>
        <v>1939</v>
      </c>
      <c r="I1336" s="49">
        <v>74</v>
      </c>
      <c r="J1336" s="46" t="s">
        <v>436</v>
      </c>
      <c r="K1336" s="50">
        <v>4.8</v>
      </c>
      <c r="L1336" s="241"/>
    </row>
    <row r="1337" spans="4:12" ht="11.25" hidden="1" customHeight="1" x14ac:dyDescent="0.2">
      <c r="D1337" s="37" t="str">
        <f>CONCATENATE(kategorie[[#This Row],[rok]],"::",kategorie[[#This Row],[závod]],"::",kategorie[[#This Row],[m/ž]],"::",kategorie[[#This Row],[věk]])</f>
        <v>2013::běh starosty::M::75</v>
      </c>
      <c r="E1337" s="34">
        <v>2013</v>
      </c>
      <c r="F1337" s="48" t="s">
        <v>293</v>
      </c>
      <c r="G1337" s="49" t="s">
        <v>278</v>
      </c>
      <c r="H1337" s="49">
        <f>kategorie[[#This Row],[rok]]-kategorie[[#This Row],[věk]]</f>
        <v>1938</v>
      </c>
      <c r="I1337" s="49">
        <v>75</v>
      </c>
      <c r="J1337" s="46" t="s">
        <v>436</v>
      </c>
      <c r="K1337" s="50">
        <v>4.8</v>
      </c>
      <c r="L1337" s="241"/>
    </row>
    <row r="1338" spans="4:12" ht="11.25" hidden="1" customHeight="1" x14ac:dyDescent="0.2">
      <c r="D1338" s="37" t="str">
        <f>CONCATENATE(kategorie[[#This Row],[rok]],"::",kategorie[[#This Row],[závod]],"::",kategorie[[#This Row],[m/ž]],"::",kategorie[[#This Row],[věk]])</f>
        <v>2013::běh starosty::M::76</v>
      </c>
      <c r="E1338" s="34">
        <v>2013</v>
      </c>
      <c r="F1338" s="48" t="s">
        <v>293</v>
      </c>
      <c r="G1338" s="49" t="s">
        <v>278</v>
      </c>
      <c r="H1338" s="49">
        <f>kategorie[[#This Row],[rok]]-kategorie[[#This Row],[věk]]</f>
        <v>1937</v>
      </c>
      <c r="I1338" s="49">
        <v>76</v>
      </c>
      <c r="J1338" s="46" t="s">
        <v>436</v>
      </c>
      <c r="K1338" s="50">
        <v>4.8</v>
      </c>
      <c r="L1338" s="241"/>
    </row>
    <row r="1339" spans="4:12" ht="11.25" hidden="1" customHeight="1" x14ac:dyDescent="0.2">
      <c r="D1339" s="37" t="str">
        <f>CONCATENATE(kategorie[[#This Row],[rok]],"::",kategorie[[#This Row],[závod]],"::",kategorie[[#This Row],[m/ž]],"::",kategorie[[#This Row],[věk]])</f>
        <v>2013::běh starosty::M::77</v>
      </c>
      <c r="E1339" s="34">
        <v>2013</v>
      </c>
      <c r="F1339" s="48" t="s">
        <v>293</v>
      </c>
      <c r="G1339" s="49" t="s">
        <v>278</v>
      </c>
      <c r="H1339" s="49">
        <f>kategorie[[#This Row],[rok]]-kategorie[[#This Row],[věk]]</f>
        <v>1936</v>
      </c>
      <c r="I1339" s="49">
        <v>77</v>
      </c>
      <c r="J1339" s="46" t="s">
        <v>436</v>
      </c>
      <c r="K1339" s="50">
        <v>4.8</v>
      </c>
      <c r="L1339" s="241"/>
    </row>
    <row r="1340" spans="4:12" ht="11.25" hidden="1" customHeight="1" x14ac:dyDescent="0.2">
      <c r="D1340" s="37" t="str">
        <f>CONCATENATE(kategorie[[#This Row],[rok]],"::",kategorie[[#This Row],[závod]],"::",kategorie[[#This Row],[m/ž]],"::",kategorie[[#This Row],[věk]])</f>
        <v>2013::běh starosty::M::78</v>
      </c>
      <c r="E1340" s="34">
        <v>2013</v>
      </c>
      <c r="F1340" s="48" t="s">
        <v>293</v>
      </c>
      <c r="G1340" s="49" t="s">
        <v>278</v>
      </c>
      <c r="H1340" s="49">
        <f>kategorie[[#This Row],[rok]]-kategorie[[#This Row],[věk]]</f>
        <v>1935</v>
      </c>
      <c r="I1340" s="49">
        <v>78</v>
      </c>
      <c r="J1340" s="46" t="s">
        <v>436</v>
      </c>
      <c r="K1340" s="50">
        <v>4.8</v>
      </c>
      <c r="L1340" s="241"/>
    </row>
    <row r="1341" spans="4:12" ht="11.25" hidden="1" customHeight="1" x14ac:dyDescent="0.2">
      <c r="D1341" s="37" t="str">
        <f>CONCATENATE(kategorie[[#This Row],[rok]],"::",kategorie[[#This Row],[závod]],"::",kategorie[[#This Row],[m/ž]],"::",kategorie[[#This Row],[věk]])</f>
        <v>2013::běh starosty::M::79</v>
      </c>
      <c r="E1341" s="34">
        <v>2013</v>
      </c>
      <c r="F1341" s="48" t="s">
        <v>293</v>
      </c>
      <c r="G1341" s="49" t="s">
        <v>278</v>
      </c>
      <c r="H1341" s="49">
        <f>kategorie[[#This Row],[rok]]-kategorie[[#This Row],[věk]]</f>
        <v>1934</v>
      </c>
      <c r="I1341" s="49">
        <v>79</v>
      </c>
      <c r="J1341" s="46" t="s">
        <v>436</v>
      </c>
      <c r="K1341" s="50">
        <v>4.8</v>
      </c>
      <c r="L1341" s="241"/>
    </row>
    <row r="1342" spans="4:12" ht="11.25" hidden="1" customHeight="1" x14ac:dyDescent="0.2">
      <c r="D1342" s="37" t="str">
        <f>CONCATENATE(kategorie[[#This Row],[rok]],"::",kategorie[[#This Row],[závod]],"::",kategorie[[#This Row],[m/ž]],"::",kategorie[[#This Row],[věk]])</f>
        <v>2013::běh starosty::M::80</v>
      </c>
      <c r="E1342" s="34">
        <v>2013</v>
      </c>
      <c r="F1342" s="48" t="s">
        <v>293</v>
      </c>
      <c r="G1342" s="49" t="s">
        <v>278</v>
      </c>
      <c r="H1342" s="49">
        <f>kategorie[[#This Row],[rok]]-kategorie[[#This Row],[věk]]</f>
        <v>1933</v>
      </c>
      <c r="I1342" s="49">
        <v>80</v>
      </c>
      <c r="J1342" s="46" t="s">
        <v>436</v>
      </c>
      <c r="K1342" s="50">
        <v>4.8</v>
      </c>
      <c r="L1342" s="241"/>
    </row>
    <row r="1343" spans="4:12" ht="11.25" hidden="1" customHeight="1" x14ac:dyDescent="0.2">
      <c r="D1343" s="45" t="str">
        <f>CONCATENATE(kategorie[[#This Row],[rok]],"::",kategorie[[#This Row],[závod]],"::",kategorie[[#This Row],[m/ž]],"::",kategorie[[#This Row],[věk]])</f>
        <v>2013::běh starosty::Z::10</v>
      </c>
      <c r="E1343" s="34">
        <v>2013</v>
      </c>
      <c r="F1343" s="48" t="s">
        <v>293</v>
      </c>
      <c r="G1343" s="49" t="s">
        <v>438</v>
      </c>
      <c r="H1343" s="52">
        <f>kategorie[[#This Row],[rok]]-kategorie[[#This Row],[věk]]</f>
        <v>2003</v>
      </c>
      <c r="I1343" s="49">
        <v>10</v>
      </c>
      <c r="J1343" s="46" t="s">
        <v>436</v>
      </c>
      <c r="K1343" s="50">
        <v>4.8</v>
      </c>
      <c r="L1343" s="241"/>
    </row>
    <row r="1344" spans="4:12" ht="11.25" hidden="1" customHeight="1" x14ac:dyDescent="0.2">
      <c r="D1344" s="45" t="str">
        <f>CONCATENATE(kategorie[[#This Row],[rok]],"::",kategorie[[#This Row],[závod]],"::",kategorie[[#This Row],[m/ž]],"::",kategorie[[#This Row],[věk]])</f>
        <v>2013::běh starosty::Z::11</v>
      </c>
      <c r="E1344" s="34">
        <v>2013</v>
      </c>
      <c r="F1344" s="48" t="s">
        <v>293</v>
      </c>
      <c r="G1344" s="49" t="s">
        <v>438</v>
      </c>
      <c r="H1344" s="52">
        <f>kategorie[[#This Row],[rok]]-kategorie[[#This Row],[věk]]</f>
        <v>2002</v>
      </c>
      <c r="I1344" s="49">
        <v>11</v>
      </c>
      <c r="J1344" s="46" t="s">
        <v>436</v>
      </c>
      <c r="K1344" s="50">
        <v>4.8</v>
      </c>
      <c r="L1344" s="241"/>
    </row>
    <row r="1345" spans="4:12" ht="11.25" hidden="1" customHeight="1" x14ac:dyDescent="0.2">
      <c r="D1345" s="45" t="str">
        <f>CONCATENATE(kategorie[[#This Row],[rok]],"::",kategorie[[#This Row],[závod]],"::",kategorie[[#This Row],[m/ž]],"::",kategorie[[#This Row],[věk]])</f>
        <v>2013::běh starosty::Z::12</v>
      </c>
      <c r="E1345" s="34">
        <v>2013</v>
      </c>
      <c r="F1345" s="48" t="s">
        <v>293</v>
      </c>
      <c r="G1345" s="49" t="s">
        <v>438</v>
      </c>
      <c r="H1345" s="52">
        <f>kategorie[[#This Row],[rok]]-kategorie[[#This Row],[věk]]</f>
        <v>2001</v>
      </c>
      <c r="I1345" s="49">
        <v>12</v>
      </c>
      <c r="J1345" s="46" t="s">
        <v>436</v>
      </c>
      <c r="K1345" s="50">
        <v>4.8</v>
      </c>
      <c r="L1345" s="241"/>
    </row>
    <row r="1346" spans="4:12" ht="11.25" hidden="1" customHeight="1" x14ac:dyDescent="0.2">
      <c r="D1346" s="45" t="str">
        <f>CONCATENATE(kategorie[[#This Row],[rok]],"::",kategorie[[#This Row],[závod]],"::",kategorie[[#This Row],[m/ž]],"::",kategorie[[#This Row],[věk]])</f>
        <v>2013::běh starosty::Z::13</v>
      </c>
      <c r="E1346" s="34">
        <v>2013</v>
      </c>
      <c r="F1346" s="48" t="s">
        <v>293</v>
      </c>
      <c r="G1346" s="49" t="s">
        <v>438</v>
      </c>
      <c r="H1346" s="52">
        <f>kategorie[[#This Row],[rok]]-kategorie[[#This Row],[věk]]</f>
        <v>2000</v>
      </c>
      <c r="I1346" s="49">
        <v>13</v>
      </c>
      <c r="J1346" s="46" t="s">
        <v>436</v>
      </c>
      <c r="K1346" s="50">
        <v>4.8</v>
      </c>
      <c r="L1346" s="241"/>
    </row>
    <row r="1347" spans="4:12" ht="11.25" hidden="1" customHeight="1" x14ac:dyDescent="0.2">
      <c r="D1347" s="45" t="str">
        <f>CONCATENATE(kategorie[[#This Row],[rok]],"::",kategorie[[#This Row],[závod]],"::",kategorie[[#This Row],[m/ž]],"::",kategorie[[#This Row],[věk]])</f>
        <v>2013::běh starosty::Z::14</v>
      </c>
      <c r="E1347" s="34">
        <v>2013</v>
      </c>
      <c r="F1347" s="48" t="s">
        <v>293</v>
      </c>
      <c r="G1347" s="49" t="s">
        <v>438</v>
      </c>
      <c r="H1347" s="52">
        <f>kategorie[[#This Row],[rok]]-kategorie[[#This Row],[věk]]</f>
        <v>1999</v>
      </c>
      <c r="I1347" s="49">
        <v>14</v>
      </c>
      <c r="J1347" s="46" t="s">
        <v>436</v>
      </c>
      <c r="K1347" s="50">
        <v>4.8</v>
      </c>
      <c r="L1347" s="241"/>
    </row>
    <row r="1348" spans="4:12" ht="11.25" hidden="1" customHeight="1" x14ac:dyDescent="0.2">
      <c r="D1348" s="45" t="str">
        <f>CONCATENATE(kategorie[[#This Row],[rok]],"::",kategorie[[#This Row],[závod]],"::",kategorie[[#This Row],[m/ž]],"::",kategorie[[#This Row],[věk]])</f>
        <v>2013::běh starosty::Z::15</v>
      </c>
      <c r="E1348" s="34">
        <v>2013</v>
      </c>
      <c r="F1348" s="48" t="s">
        <v>293</v>
      </c>
      <c r="G1348" s="49" t="s">
        <v>438</v>
      </c>
      <c r="H1348" s="52">
        <f>kategorie[[#This Row],[rok]]-kategorie[[#This Row],[věk]]</f>
        <v>1998</v>
      </c>
      <c r="I1348" s="49">
        <v>15</v>
      </c>
      <c r="J1348" s="46" t="s">
        <v>436</v>
      </c>
      <c r="K1348" s="50">
        <v>4.8</v>
      </c>
      <c r="L1348" s="241"/>
    </row>
    <row r="1349" spans="4:12" ht="11.25" hidden="1" customHeight="1" x14ac:dyDescent="0.2">
      <c r="D1349" s="45" t="str">
        <f>CONCATENATE(kategorie[[#This Row],[rok]],"::",kategorie[[#This Row],[závod]],"::",kategorie[[#This Row],[m/ž]],"::",kategorie[[#This Row],[věk]])</f>
        <v>2013::běh starosty::Z::16</v>
      </c>
      <c r="E1349" s="34">
        <v>2013</v>
      </c>
      <c r="F1349" s="48" t="s">
        <v>293</v>
      </c>
      <c r="G1349" s="49" t="s">
        <v>438</v>
      </c>
      <c r="H1349" s="52">
        <f>kategorie[[#This Row],[rok]]-kategorie[[#This Row],[věk]]</f>
        <v>1997</v>
      </c>
      <c r="I1349" s="49">
        <v>16</v>
      </c>
      <c r="J1349" s="46" t="s">
        <v>436</v>
      </c>
      <c r="K1349" s="50">
        <v>4.8</v>
      </c>
      <c r="L1349" s="241"/>
    </row>
    <row r="1350" spans="4:12" ht="11.25" hidden="1" customHeight="1" x14ac:dyDescent="0.2">
      <c r="D1350" s="45" t="str">
        <f>CONCATENATE(kategorie[[#This Row],[rok]],"::",kategorie[[#This Row],[závod]],"::",kategorie[[#This Row],[m/ž]],"::",kategorie[[#This Row],[věk]])</f>
        <v>2013::běh starosty::Z::17</v>
      </c>
      <c r="E1350" s="34">
        <v>2013</v>
      </c>
      <c r="F1350" s="48" t="s">
        <v>293</v>
      </c>
      <c r="G1350" s="49" t="s">
        <v>438</v>
      </c>
      <c r="H1350" s="52">
        <f>kategorie[[#This Row],[rok]]-kategorie[[#This Row],[věk]]</f>
        <v>1996</v>
      </c>
      <c r="I1350" s="49">
        <v>17</v>
      </c>
      <c r="J1350" s="46" t="s">
        <v>436</v>
      </c>
      <c r="K1350" s="50">
        <v>4.8</v>
      </c>
      <c r="L1350" s="241"/>
    </row>
    <row r="1351" spans="4:12" ht="11.25" hidden="1" customHeight="1" x14ac:dyDescent="0.2">
      <c r="D1351" s="45" t="str">
        <f>CONCATENATE(kategorie[[#This Row],[rok]],"::",kategorie[[#This Row],[závod]],"::",kategorie[[#This Row],[m/ž]],"::",kategorie[[#This Row],[věk]])</f>
        <v>2013::běh starosty::Z::18</v>
      </c>
      <c r="E1351" s="34">
        <v>2013</v>
      </c>
      <c r="F1351" s="48" t="s">
        <v>293</v>
      </c>
      <c r="G1351" s="49" t="s">
        <v>438</v>
      </c>
      <c r="H1351" s="52">
        <f>kategorie[[#This Row],[rok]]-kategorie[[#This Row],[věk]]</f>
        <v>1995</v>
      </c>
      <c r="I1351" s="49">
        <v>18</v>
      </c>
      <c r="J1351" s="46" t="s">
        <v>436</v>
      </c>
      <c r="K1351" s="50">
        <v>4.8</v>
      </c>
      <c r="L1351" s="241"/>
    </row>
    <row r="1352" spans="4:12" ht="11.25" hidden="1" customHeight="1" x14ac:dyDescent="0.2">
      <c r="D1352" s="37" t="str">
        <f>CONCATENATE(kategorie[[#This Row],[rok]],"::",kategorie[[#This Row],[závod]],"::",kategorie[[#This Row],[m/ž]],"::",kategorie[[#This Row],[věk]])</f>
        <v>2013::běh starosty::Z::19</v>
      </c>
      <c r="E1352" s="34">
        <v>2013</v>
      </c>
      <c r="F1352" s="48" t="s">
        <v>293</v>
      </c>
      <c r="G1352" s="49" t="s">
        <v>438</v>
      </c>
      <c r="H1352" s="49">
        <f>kategorie[[#This Row],[rok]]-kategorie[[#This Row],[věk]]</f>
        <v>1994</v>
      </c>
      <c r="I1352" s="49">
        <v>19</v>
      </c>
      <c r="J1352" s="46" t="s">
        <v>436</v>
      </c>
      <c r="K1352" s="50">
        <v>4.8</v>
      </c>
      <c r="L1352" s="241"/>
    </row>
    <row r="1353" spans="4:12" ht="11.25" hidden="1" customHeight="1" x14ac:dyDescent="0.2">
      <c r="D1353" s="37" t="str">
        <f>CONCATENATE(kategorie[[#This Row],[rok]],"::",kategorie[[#This Row],[závod]],"::",kategorie[[#This Row],[m/ž]],"::",kategorie[[#This Row],[věk]])</f>
        <v>2013::běh starosty::Z::20</v>
      </c>
      <c r="E1353" s="34">
        <v>2013</v>
      </c>
      <c r="F1353" s="48" t="s">
        <v>293</v>
      </c>
      <c r="G1353" s="49" t="s">
        <v>438</v>
      </c>
      <c r="H1353" s="49">
        <f>kategorie[[#This Row],[rok]]-kategorie[[#This Row],[věk]]</f>
        <v>1993</v>
      </c>
      <c r="I1353" s="49">
        <v>20</v>
      </c>
      <c r="J1353" s="46" t="s">
        <v>436</v>
      </c>
      <c r="K1353" s="50">
        <v>4.8</v>
      </c>
      <c r="L1353" s="241"/>
    </row>
    <row r="1354" spans="4:12" ht="11.25" hidden="1" customHeight="1" x14ac:dyDescent="0.2">
      <c r="D1354" s="37" t="str">
        <f>CONCATENATE(kategorie[[#This Row],[rok]],"::",kategorie[[#This Row],[závod]],"::",kategorie[[#This Row],[m/ž]],"::",kategorie[[#This Row],[věk]])</f>
        <v>2013::běh starosty::Z::21</v>
      </c>
      <c r="E1354" s="34">
        <v>2013</v>
      </c>
      <c r="F1354" s="48" t="s">
        <v>293</v>
      </c>
      <c r="G1354" s="49" t="s">
        <v>438</v>
      </c>
      <c r="H1354" s="49">
        <f>kategorie[[#This Row],[rok]]-kategorie[[#This Row],[věk]]</f>
        <v>1992</v>
      </c>
      <c r="I1354" s="49">
        <v>21</v>
      </c>
      <c r="J1354" s="46" t="s">
        <v>436</v>
      </c>
      <c r="K1354" s="50">
        <v>4.8</v>
      </c>
      <c r="L1354" s="241"/>
    </row>
    <row r="1355" spans="4:12" ht="11.25" hidden="1" customHeight="1" x14ac:dyDescent="0.2">
      <c r="D1355" s="37" t="str">
        <f>CONCATENATE(kategorie[[#This Row],[rok]],"::",kategorie[[#This Row],[závod]],"::",kategorie[[#This Row],[m/ž]],"::",kategorie[[#This Row],[věk]])</f>
        <v>2013::běh starosty::Z::22</v>
      </c>
      <c r="E1355" s="34">
        <v>2013</v>
      </c>
      <c r="F1355" s="48" t="s">
        <v>293</v>
      </c>
      <c r="G1355" s="49" t="s">
        <v>438</v>
      </c>
      <c r="H1355" s="49">
        <f>kategorie[[#This Row],[rok]]-kategorie[[#This Row],[věk]]</f>
        <v>1991</v>
      </c>
      <c r="I1355" s="49">
        <v>22</v>
      </c>
      <c r="J1355" s="46" t="s">
        <v>436</v>
      </c>
      <c r="K1355" s="50">
        <v>4.8</v>
      </c>
      <c r="L1355" s="241"/>
    </row>
    <row r="1356" spans="4:12" ht="11.25" hidden="1" customHeight="1" x14ac:dyDescent="0.2">
      <c r="D1356" s="37" t="str">
        <f>CONCATENATE(kategorie[[#This Row],[rok]],"::",kategorie[[#This Row],[závod]],"::",kategorie[[#This Row],[m/ž]],"::",kategorie[[#This Row],[věk]])</f>
        <v>2013::běh starosty::Z::23</v>
      </c>
      <c r="E1356" s="34">
        <v>2013</v>
      </c>
      <c r="F1356" s="48" t="s">
        <v>293</v>
      </c>
      <c r="G1356" s="49" t="s">
        <v>438</v>
      </c>
      <c r="H1356" s="49">
        <f>kategorie[[#This Row],[rok]]-kategorie[[#This Row],[věk]]</f>
        <v>1990</v>
      </c>
      <c r="I1356" s="49">
        <v>23</v>
      </c>
      <c r="J1356" s="46" t="s">
        <v>436</v>
      </c>
      <c r="K1356" s="50">
        <v>4.8</v>
      </c>
      <c r="L1356" s="241"/>
    </row>
    <row r="1357" spans="4:12" ht="11.25" hidden="1" customHeight="1" x14ac:dyDescent="0.2">
      <c r="D1357" s="37" t="str">
        <f>CONCATENATE(kategorie[[#This Row],[rok]],"::",kategorie[[#This Row],[závod]],"::",kategorie[[#This Row],[m/ž]],"::",kategorie[[#This Row],[věk]])</f>
        <v>2013::běh starosty::Z::24</v>
      </c>
      <c r="E1357" s="34">
        <v>2013</v>
      </c>
      <c r="F1357" s="48" t="s">
        <v>293</v>
      </c>
      <c r="G1357" s="49" t="s">
        <v>438</v>
      </c>
      <c r="H1357" s="49">
        <f>kategorie[[#This Row],[rok]]-kategorie[[#This Row],[věk]]</f>
        <v>1989</v>
      </c>
      <c r="I1357" s="49">
        <v>24</v>
      </c>
      <c r="J1357" s="46" t="s">
        <v>436</v>
      </c>
      <c r="K1357" s="50">
        <v>4.8</v>
      </c>
      <c r="L1357" s="241"/>
    </row>
    <row r="1358" spans="4:12" ht="11.25" hidden="1" customHeight="1" x14ac:dyDescent="0.2">
      <c r="D1358" s="37" t="str">
        <f>CONCATENATE(kategorie[[#This Row],[rok]],"::",kategorie[[#This Row],[závod]],"::",kategorie[[#This Row],[m/ž]],"::",kategorie[[#This Row],[věk]])</f>
        <v>2013::běh starosty::Z::25</v>
      </c>
      <c r="E1358" s="34">
        <v>2013</v>
      </c>
      <c r="F1358" s="48" t="s">
        <v>293</v>
      </c>
      <c r="G1358" s="49" t="s">
        <v>438</v>
      </c>
      <c r="H1358" s="49">
        <f>kategorie[[#This Row],[rok]]-kategorie[[#This Row],[věk]]</f>
        <v>1988</v>
      </c>
      <c r="I1358" s="49">
        <v>25</v>
      </c>
      <c r="J1358" s="46" t="s">
        <v>436</v>
      </c>
      <c r="K1358" s="50">
        <v>4.8</v>
      </c>
      <c r="L1358" s="241"/>
    </row>
    <row r="1359" spans="4:12" ht="11.25" hidden="1" customHeight="1" x14ac:dyDescent="0.2">
      <c r="D1359" s="37" t="str">
        <f>CONCATENATE(kategorie[[#This Row],[rok]],"::",kategorie[[#This Row],[závod]],"::",kategorie[[#This Row],[m/ž]],"::",kategorie[[#This Row],[věk]])</f>
        <v>2013::běh starosty::Z::26</v>
      </c>
      <c r="E1359" s="34">
        <v>2013</v>
      </c>
      <c r="F1359" s="48" t="s">
        <v>293</v>
      </c>
      <c r="G1359" s="49" t="s">
        <v>438</v>
      </c>
      <c r="H1359" s="49">
        <f>kategorie[[#This Row],[rok]]-kategorie[[#This Row],[věk]]</f>
        <v>1987</v>
      </c>
      <c r="I1359" s="49">
        <v>26</v>
      </c>
      <c r="J1359" s="46" t="s">
        <v>436</v>
      </c>
      <c r="K1359" s="50">
        <v>4.8</v>
      </c>
      <c r="L1359" s="241"/>
    </row>
    <row r="1360" spans="4:12" ht="11.25" hidden="1" customHeight="1" x14ac:dyDescent="0.2">
      <c r="D1360" s="37" t="str">
        <f>CONCATENATE(kategorie[[#This Row],[rok]],"::",kategorie[[#This Row],[závod]],"::",kategorie[[#This Row],[m/ž]],"::",kategorie[[#This Row],[věk]])</f>
        <v>2013::běh starosty::Z::27</v>
      </c>
      <c r="E1360" s="34">
        <v>2013</v>
      </c>
      <c r="F1360" s="48" t="s">
        <v>293</v>
      </c>
      <c r="G1360" s="49" t="s">
        <v>438</v>
      </c>
      <c r="H1360" s="49">
        <f>kategorie[[#This Row],[rok]]-kategorie[[#This Row],[věk]]</f>
        <v>1986</v>
      </c>
      <c r="I1360" s="49">
        <v>27</v>
      </c>
      <c r="J1360" s="46" t="s">
        <v>436</v>
      </c>
      <c r="K1360" s="50">
        <v>4.8</v>
      </c>
      <c r="L1360" s="241"/>
    </row>
    <row r="1361" spans="4:12" ht="11.25" hidden="1" customHeight="1" x14ac:dyDescent="0.2">
      <c r="D1361" s="37" t="str">
        <f>CONCATENATE(kategorie[[#This Row],[rok]],"::",kategorie[[#This Row],[závod]],"::",kategorie[[#This Row],[m/ž]],"::",kategorie[[#This Row],[věk]])</f>
        <v>2013::běh starosty::Z::28</v>
      </c>
      <c r="E1361" s="34">
        <v>2013</v>
      </c>
      <c r="F1361" s="48" t="s">
        <v>293</v>
      </c>
      <c r="G1361" s="49" t="s">
        <v>438</v>
      </c>
      <c r="H1361" s="49">
        <f>kategorie[[#This Row],[rok]]-kategorie[[#This Row],[věk]]</f>
        <v>1985</v>
      </c>
      <c r="I1361" s="49">
        <v>28</v>
      </c>
      <c r="J1361" s="46" t="s">
        <v>436</v>
      </c>
      <c r="K1361" s="50">
        <v>4.8</v>
      </c>
      <c r="L1361" s="241"/>
    </row>
    <row r="1362" spans="4:12" ht="11.25" hidden="1" customHeight="1" x14ac:dyDescent="0.2">
      <c r="D1362" s="37" t="str">
        <f>CONCATENATE(kategorie[[#This Row],[rok]],"::",kategorie[[#This Row],[závod]],"::",kategorie[[#This Row],[m/ž]],"::",kategorie[[#This Row],[věk]])</f>
        <v>2013::běh starosty::Z::29</v>
      </c>
      <c r="E1362" s="34">
        <v>2013</v>
      </c>
      <c r="F1362" s="48" t="s">
        <v>293</v>
      </c>
      <c r="G1362" s="49" t="s">
        <v>438</v>
      </c>
      <c r="H1362" s="49">
        <f>kategorie[[#This Row],[rok]]-kategorie[[#This Row],[věk]]</f>
        <v>1984</v>
      </c>
      <c r="I1362" s="49">
        <v>29</v>
      </c>
      <c r="J1362" s="46" t="s">
        <v>436</v>
      </c>
      <c r="K1362" s="50">
        <v>4.8</v>
      </c>
      <c r="L1362" s="241"/>
    </row>
    <row r="1363" spans="4:12" ht="11.25" hidden="1" customHeight="1" x14ac:dyDescent="0.2">
      <c r="D1363" s="37" t="str">
        <f>CONCATENATE(kategorie[[#This Row],[rok]],"::",kategorie[[#This Row],[závod]],"::",kategorie[[#This Row],[m/ž]],"::",kategorie[[#This Row],[věk]])</f>
        <v>2013::běh starosty::Z::30</v>
      </c>
      <c r="E1363" s="34">
        <v>2013</v>
      </c>
      <c r="F1363" s="48" t="s">
        <v>293</v>
      </c>
      <c r="G1363" s="49" t="s">
        <v>438</v>
      </c>
      <c r="H1363" s="49">
        <f>kategorie[[#This Row],[rok]]-kategorie[[#This Row],[věk]]</f>
        <v>1983</v>
      </c>
      <c r="I1363" s="49">
        <v>30</v>
      </c>
      <c r="J1363" s="46" t="s">
        <v>436</v>
      </c>
      <c r="K1363" s="50">
        <v>4.8</v>
      </c>
      <c r="L1363" s="241"/>
    </row>
    <row r="1364" spans="4:12" ht="11.25" hidden="1" customHeight="1" x14ac:dyDescent="0.2">
      <c r="D1364" s="37" t="str">
        <f>CONCATENATE(kategorie[[#This Row],[rok]],"::",kategorie[[#This Row],[závod]],"::",kategorie[[#This Row],[m/ž]],"::",kategorie[[#This Row],[věk]])</f>
        <v>2013::běh starosty::Z::31</v>
      </c>
      <c r="E1364" s="34">
        <v>2013</v>
      </c>
      <c r="F1364" s="48" t="s">
        <v>293</v>
      </c>
      <c r="G1364" s="49" t="s">
        <v>438</v>
      </c>
      <c r="H1364" s="49">
        <f>kategorie[[#This Row],[rok]]-kategorie[[#This Row],[věk]]</f>
        <v>1982</v>
      </c>
      <c r="I1364" s="49">
        <v>31</v>
      </c>
      <c r="J1364" s="46" t="s">
        <v>436</v>
      </c>
      <c r="K1364" s="50">
        <v>4.8</v>
      </c>
      <c r="L1364" s="241"/>
    </row>
    <row r="1365" spans="4:12" ht="11.25" hidden="1" customHeight="1" x14ac:dyDescent="0.2">
      <c r="D1365" s="37" t="str">
        <f>CONCATENATE(kategorie[[#This Row],[rok]],"::",kategorie[[#This Row],[závod]],"::",kategorie[[#This Row],[m/ž]],"::",kategorie[[#This Row],[věk]])</f>
        <v>2013::běh starosty::Z::32</v>
      </c>
      <c r="E1365" s="34">
        <v>2013</v>
      </c>
      <c r="F1365" s="48" t="s">
        <v>293</v>
      </c>
      <c r="G1365" s="49" t="s">
        <v>438</v>
      </c>
      <c r="H1365" s="49">
        <f>kategorie[[#This Row],[rok]]-kategorie[[#This Row],[věk]]</f>
        <v>1981</v>
      </c>
      <c r="I1365" s="49">
        <v>32</v>
      </c>
      <c r="J1365" s="46" t="s">
        <v>436</v>
      </c>
      <c r="K1365" s="50">
        <v>4.8</v>
      </c>
      <c r="L1365" s="241"/>
    </row>
    <row r="1366" spans="4:12" ht="11.25" hidden="1" customHeight="1" x14ac:dyDescent="0.2">
      <c r="D1366" s="37" t="str">
        <f>CONCATENATE(kategorie[[#This Row],[rok]],"::",kategorie[[#This Row],[závod]],"::",kategorie[[#This Row],[m/ž]],"::",kategorie[[#This Row],[věk]])</f>
        <v>2013::běh starosty::Z::33</v>
      </c>
      <c r="E1366" s="34">
        <v>2013</v>
      </c>
      <c r="F1366" s="48" t="s">
        <v>293</v>
      </c>
      <c r="G1366" s="49" t="s">
        <v>438</v>
      </c>
      <c r="H1366" s="49">
        <f>kategorie[[#This Row],[rok]]-kategorie[[#This Row],[věk]]</f>
        <v>1980</v>
      </c>
      <c r="I1366" s="49">
        <v>33</v>
      </c>
      <c r="J1366" s="46" t="s">
        <v>436</v>
      </c>
      <c r="K1366" s="50">
        <v>4.8</v>
      </c>
      <c r="L1366" s="241"/>
    </row>
    <row r="1367" spans="4:12" ht="11.25" hidden="1" customHeight="1" x14ac:dyDescent="0.2">
      <c r="D1367" s="37" t="str">
        <f>CONCATENATE(kategorie[[#This Row],[rok]],"::",kategorie[[#This Row],[závod]],"::",kategorie[[#This Row],[m/ž]],"::",kategorie[[#This Row],[věk]])</f>
        <v>2013::běh starosty::Z::34</v>
      </c>
      <c r="E1367" s="34">
        <v>2013</v>
      </c>
      <c r="F1367" s="48" t="s">
        <v>293</v>
      </c>
      <c r="G1367" s="49" t="s">
        <v>438</v>
      </c>
      <c r="H1367" s="49">
        <f>kategorie[[#This Row],[rok]]-kategorie[[#This Row],[věk]]</f>
        <v>1979</v>
      </c>
      <c r="I1367" s="49">
        <v>34</v>
      </c>
      <c r="J1367" s="46" t="s">
        <v>436</v>
      </c>
      <c r="K1367" s="50">
        <v>4.8</v>
      </c>
      <c r="L1367" s="241"/>
    </row>
    <row r="1368" spans="4:12" ht="11.25" hidden="1" customHeight="1" x14ac:dyDescent="0.2">
      <c r="D1368" s="37" t="str">
        <f>CONCATENATE(kategorie[[#This Row],[rok]],"::",kategorie[[#This Row],[závod]],"::",kategorie[[#This Row],[m/ž]],"::",kategorie[[#This Row],[věk]])</f>
        <v>2013::běh starosty::Z::35</v>
      </c>
      <c r="E1368" s="34">
        <v>2013</v>
      </c>
      <c r="F1368" s="48" t="s">
        <v>293</v>
      </c>
      <c r="G1368" s="49" t="s">
        <v>438</v>
      </c>
      <c r="H1368" s="49">
        <f>kategorie[[#This Row],[rok]]-kategorie[[#This Row],[věk]]</f>
        <v>1978</v>
      </c>
      <c r="I1368" s="49">
        <v>35</v>
      </c>
      <c r="J1368" s="46" t="s">
        <v>436</v>
      </c>
      <c r="K1368" s="50">
        <v>4.8</v>
      </c>
      <c r="L1368" s="241"/>
    </row>
    <row r="1369" spans="4:12" ht="11.25" hidden="1" customHeight="1" x14ac:dyDescent="0.2">
      <c r="D1369" s="37" t="str">
        <f>CONCATENATE(kategorie[[#This Row],[rok]],"::",kategorie[[#This Row],[závod]],"::",kategorie[[#This Row],[m/ž]],"::",kategorie[[#This Row],[věk]])</f>
        <v>2013::běh starosty::Z::36</v>
      </c>
      <c r="E1369" s="34">
        <v>2013</v>
      </c>
      <c r="F1369" s="48" t="s">
        <v>293</v>
      </c>
      <c r="G1369" s="49" t="s">
        <v>438</v>
      </c>
      <c r="H1369" s="49">
        <f>kategorie[[#This Row],[rok]]-kategorie[[#This Row],[věk]]</f>
        <v>1977</v>
      </c>
      <c r="I1369" s="49">
        <v>36</v>
      </c>
      <c r="J1369" s="46" t="s">
        <v>436</v>
      </c>
      <c r="K1369" s="50">
        <v>4.8</v>
      </c>
      <c r="L1369" s="241"/>
    </row>
    <row r="1370" spans="4:12" ht="11.25" hidden="1" customHeight="1" x14ac:dyDescent="0.2">
      <c r="D1370" s="37" t="str">
        <f>CONCATENATE(kategorie[[#This Row],[rok]],"::",kategorie[[#This Row],[závod]],"::",kategorie[[#This Row],[m/ž]],"::",kategorie[[#This Row],[věk]])</f>
        <v>2013::běh starosty::Z::37</v>
      </c>
      <c r="E1370" s="34">
        <v>2013</v>
      </c>
      <c r="F1370" s="48" t="s">
        <v>293</v>
      </c>
      <c r="G1370" s="49" t="s">
        <v>438</v>
      </c>
      <c r="H1370" s="49">
        <f>kategorie[[#This Row],[rok]]-kategorie[[#This Row],[věk]]</f>
        <v>1976</v>
      </c>
      <c r="I1370" s="49">
        <v>37</v>
      </c>
      <c r="J1370" s="46" t="s">
        <v>436</v>
      </c>
      <c r="K1370" s="50">
        <v>4.8</v>
      </c>
      <c r="L1370" s="241"/>
    </row>
    <row r="1371" spans="4:12" ht="11.25" hidden="1" customHeight="1" x14ac:dyDescent="0.2">
      <c r="D1371" s="37" t="str">
        <f>CONCATENATE(kategorie[[#This Row],[rok]],"::",kategorie[[#This Row],[závod]],"::",kategorie[[#This Row],[m/ž]],"::",kategorie[[#This Row],[věk]])</f>
        <v>2013::běh starosty::Z::38</v>
      </c>
      <c r="E1371" s="34">
        <v>2013</v>
      </c>
      <c r="F1371" s="48" t="s">
        <v>293</v>
      </c>
      <c r="G1371" s="49" t="s">
        <v>438</v>
      </c>
      <c r="H1371" s="49">
        <f>kategorie[[#This Row],[rok]]-kategorie[[#This Row],[věk]]</f>
        <v>1975</v>
      </c>
      <c r="I1371" s="49">
        <v>38</v>
      </c>
      <c r="J1371" s="46" t="s">
        <v>436</v>
      </c>
      <c r="K1371" s="50">
        <v>4.8</v>
      </c>
      <c r="L1371" s="241"/>
    </row>
    <row r="1372" spans="4:12" ht="11.25" hidden="1" customHeight="1" x14ac:dyDescent="0.2">
      <c r="D1372" s="37" t="str">
        <f>CONCATENATE(kategorie[[#This Row],[rok]],"::",kategorie[[#This Row],[závod]],"::",kategorie[[#This Row],[m/ž]],"::",kategorie[[#This Row],[věk]])</f>
        <v>2013::běh starosty::Z::39</v>
      </c>
      <c r="E1372" s="34">
        <v>2013</v>
      </c>
      <c r="F1372" s="48" t="s">
        <v>293</v>
      </c>
      <c r="G1372" s="49" t="s">
        <v>438</v>
      </c>
      <c r="H1372" s="49">
        <f>kategorie[[#This Row],[rok]]-kategorie[[#This Row],[věk]]</f>
        <v>1974</v>
      </c>
      <c r="I1372" s="49">
        <v>39</v>
      </c>
      <c r="J1372" s="46" t="s">
        <v>436</v>
      </c>
      <c r="K1372" s="50">
        <v>4.8</v>
      </c>
      <c r="L1372" s="241"/>
    </row>
    <row r="1373" spans="4:12" ht="11.25" hidden="1" customHeight="1" x14ac:dyDescent="0.2">
      <c r="D1373" s="37" t="str">
        <f>CONCATENATE(kategorie[[#This Row],[rok]],"::",kategorie[[#This Row],[závod]],"::",kategorie[[#This Row],[m/ž]],"::",kategorie[[#This Row],[věk]])</f>
        <v>2013::běh starosty::Z::40</v>
      </c>
      <c r="E1373" s="34">
        <v>2013</v>
      </c>
      <c r="F1373" s="48" t="s">
        <v>293</v>
      </c>
      <c r="G1373" s="49" t="s">
        <v>438</v>
      </c>
      <c r="H1373" s="49">
        <f>kategorie[[#This Row],[rok]]-kategorie[[#This Row],[věk]]</f>
        <v>1973</v>
      </c>
      <c r="I1373" s="49">
        <v>40</v>
      </c>
      <c r="J1373" s="46" t="s">
        <v>436</v>
      </c>
      <c r="K1373" s="50">
        <v>4.8</v>
      </c>
      <c r="L1373" s="241"/>
    </row>
    <row r="1374" spans="4:12" ht="11.25" hidden="1" customHeight="1" x14ac:dyDescent="0.2">
      <c r="D1374" s="37" t="str">
        <f>CONCATENATE(kategorie[[#This Row],[rok]],"::",kategorie[[#This Row],[závod]],"::",kategorie[[#This Row],[m/ž]],"::",kategorie[[#This Row],[věk]])</f>
        <v>2013::běh starosty::Z::41</v>
      </c>
      <c r="E1374" s="34">
        <v>2013</v>
      </c>
      <c r="F1374" s="48" t="s">
        <v>293</v>
      </c>
      <c r="G1374" s="49" t="s">
        <v>438</v>
      </c>
      <c r="H1374" s="49">
        <f>kategorie[[#This Row],[rok]]-kategorie[[#This Row],[věk]]</f>
        <v>1972</v>
      </c>
      <c r="I1374" s="49">
        <v>41</v>
      </c>
      <c r="J1374" s="46" t="s">
        <v>436</v>
      </c>
      <c r="K1374" s="50">
        <v>4.8</v>
      </c>
      <c r="L1374" s="241"/>
    </row>
    <row r="1375" spans="4:12" ht="11.25" hidden="1" customHeight="1" x14ac:dyDescent="0.2">
      <c r="D1375" s="37" t="str">
        <f>CONCATENATE(kategorie[[#This Row],[rok]],"::",kategorie[[#This Row],[závod]],"::",kategorie[[#This Row],[m/ž]],"::",kategorie[[#This Row],[věk]])</f>
        <v>2013::běh starosty::Z::42</v>
      </c>
      <c r="E1375" s="34">
        <v>2013</v>
      </c>
      <c r="F1375" s="48" t="s">
        <v>293</v>
      </c>
      <c r="G1375" s="49" t="s">
        <v>438</v>
      </c>
      <c r="H1375" s="49">
        <f>kategorie[[#This Row],[rok]]-kategorie[[#This Row],[věk]]</f>
        <v>1971</v>
      </c>
      <c r="I1375" s="49">
        <v>42</v>
      </c>
      <c r="J1375" s="46" t="s">
        <v>436</v>
      </c>
      <c r="K1375" s="50">
        <v>4.8</v>
      </c>
      <c r="L1375" s="241"/>
    </row>
    <row r="1376" spans="4:12" ht="11.25" hidden="1" customHeight="1" x14ac:dyDescent="0.2">
      <c r="D1376" s="37" t="str">
        <f>CONCATENATE(kategorie[[#This Row],[rok]],"::",kategorie[[#This Row],[závod]],"::",kategorie[[#This Row],[m/ž]],"::",kategorie[[#This Row],[věk]])</f>
        <v>2013::běh starosty::Z::43</v>
      </c>
      <c r="E1376" s="34">
        <v>2013</v>
      </c>
      <c r="F1376" s="48" t="s">
        <v>293</v>
      </c>
      <c r="G1376" s="49" t="s">
        <v>438</v>
      </c>
      <c r="H1376" s="49">
        <f>kategorie[[#This Row],[rok]]-kategorie[[#This Row],[věk]]</f>
        <v>1970</v>
      </c>
      <c r="I1376" s="49">
        <v>43</v>
      </c>
      <c r="J1376" s="46" t="s">
        <v>436</v>
      </c>
      <c r="K1376" s="50">
        <v>4.8</v>
      </c>
      <c r="L1376" s="241"/>
    </row>
    <row r="1377" spans="4:12" ht="11.25" hidden="1" customHeight="1" x14ac:dyDescent="0.2">
      <c r="D1377" s="37" t="str">
        <f>CONCATENATE(kategorie[[#This Row],[rok]],"::",kategorie[[#This Row],[závod]],"::",kategorie[[#This Row],[m/ž]],"::",kategorie[[#This Row],[věk]])</f>
        <v>2013::běh starosty::Z::44</v>
      </c>
      <c r="E1377" s="34">
        <v>2013</v>
      </c>
      <c r="F1377" s="48" t="s">
        <v>293</v>
      </c>
      <c r="G1377" s="49" t="s">
        <v>438</v>
      </c>
      <c r="H1377" s="49">
        <f>kategorie[[#This Row],[rok]]-kategorie[[#This Row],[věk]]</f>
        <v>1969</v>
      </c>
      <c r="I1377" s="49">
        <v>44</v>
      </c>
      <c r="J1377" s="46" t="s">
        <v>436</v>
      </c>
      <c r="K1377" s="50">
        <v>4.8</v>
      </c>
      <c r="L1377" s="241"/>
    </row>
    <row r="1378" spans="4:12" ht="11.25" hidden="1" customHeight="1" x14ac:dyDescent="0.2">
      <c r="D1378" s="37" t="str">
        <f>CONCATENATE(kategorie[[#This Row],[rok]],"::",kategorie[[#This Row],[závod]],"::",kategorie[[#This Row],[m/ž]],"::",kategorie[[#This Row],[věk]])</f>
        <v>2013::běh starosty::Z::45</v>
      </c>
      <c r="E1378" s="34">
        <v>2013</v>
      </c>
      <c r="F1378" s="48" t="s">
        <v>293</v>
      </c>
      <c r="G1378" s="49" t="s">
        <v>438</v>
      </c>
      <c r="H1378" s="49">
        <f>kategorie[[#This Row],[rok]]-kategorie[[#This Row],[věk]]</f>
        <v>1968</v>
      </c>
      <c r="I1378" s="49">
        <v>45</v>
      </c>
      <c r="J1378" s="46" t="s">
        <v>436</v>
      </c>
      <c r="K1378" s="50">
        <v>4.8</v>
      </c>
      <c r="L1378" s="241"/>
    </row>
    <row r="1379" spans="4:12" ht="11.25" hidden="1" customHeight="1" x14ac:dyDescent="0.2">
      <c r="D1379" s="37" t="str">
        <f>CONCATENATE(kategorie[[#This Row],[rok]],"::",kategorie[[#This Row],[závod]],"::",kategorie[[#This Row],[m/ž]],"::",kategorie[[#This Row],[věk]])</f>
        <v>2013::běh starosty::Z::46</v>
      </c>
      <c r="E1379" s="34">
        <v>2013</v>
      </c>
      <c r="F1379" s="48" t="s">
        <v>293</v>
      </c>
      <c r="G1379" s="49" t="s">
        <v>438</v>
      </c>
      <c r="H1379" s="49">
        <f>kategorie[[#This Row],[rok]]-kategorie[[#This Row],[věk]]</f>
        <v>1967</v>
      </c>
      <c r="I1379" s="49">
        <v>46</v>
      </c>
      <c r="J1379" s="46" t="s">
        <v>436</v>
      </c>
      <c r="K1379" s="50">
        <v>4.8</v>
      </c>
      <c r="L1379" s="241"/>
    </row>
    <row r="1380" spans="4:12" ht="11.25" hidden="1" customHeight="1" x14ac:dyDescent="0.2">
      <c r="D1380" s="37" t="str">
        <f>CONCATENATE(kategorie[[#This Row],[rok]],"::",kategorie[[#This Row],[závod]],"::",kategorie[[#This Row],[m/ž]],"::",kategorie[[#This Row],[věk]])</f>
        <v>2013::běh starosty::Z::47</v>
      </c>
      <c r="E1380" s="34">
        <v>2013</v>
      </c>
      <c r="F1380" s="48" t="s">
        <v>293</v>
      </c>
      <c r="G1380" s="49" t="s">
        <v>438</v>
      </c>
      <c r="H1380" s="49">
        <f>kategorie[[#This Row],[rok]]-kategorie[[#This Row],[věk]]</f>
        <v>1966</v>
      </c>
      <c r="I1380" s="49">
        <v>47</v>
      </c>
      <c r="J1380" s="46" t="s">
        <v>436</v>
      </c>
      <c r="K1380" s="50">
        <v>4.8</v>
      </c>
      <c r="L1380" s="241"/>
    </row>
    <row r="1381" spans="4:12" ht="11.25" hidden="1" customHeight="1" x14ac:dyDescent="0.2">
      <c r="D1381" s="37" t="str">
        <f>CONCATENATE(kategorie[[#This Row],[rok]],"::",kategorie[[#This Row],[závod]],"::",kategorie[[#This Row],[m/ž]],"::",kategorie[[#This Row],[věk]])</f>
        <v>2013::běh starosty::Z::48</v>
      </c>
      <c r="E1381" s="34">
        <v>2013</v>
      </c>
      <c r="F1381" s="48" t="s">
        <v>293</v>
      </c>
      <c r="G1381" s="49" t="s">
        <v>438</v>
      </c>
      <c r="H1381" s="49">
        <f>kategorie[[#This Row],[rok]]-kategorie[[#This Row],[věk]]</f>
        <v>1965</v>
      </c>
      <c r="I1381" s="49">
        <v>48</v>
      </c>
      <c r="J1381" s="46" t="s">
        <v>436</v>
      </c>
      <c r="K1381" s="50">
        <v>4.8</v>
      </c>
      <c r="L1381" s="241"/>
    </row>
    <row r="1382" spans="4:12" ht="11.25" hidden="1" customHeight="1" x14ac:dyDescent="0.2">
      <c r="D1382" s="37" t="str">
        <f>CONCATENATE(kategorie[[#This Row],[rok]],"::",kategorie[[#This Row],[závod]],"::",kategorie[[#This Row],[m/ž]],"::",kategorie[[#This Row],[věk]])</f>
        <v>2013::běh starosty::Z::49</v>
      </c>
      <c r="E1382" s="34">
        <v>2013</v>
      </c>
      <c r="F1382" s="48" t="s">
        <v>293</v>
      </c>
      <c r="G1382" s="49" t="s">
        <v>438</v>
      </c>
      <c r="H1382" s="49">
        <f>kategorie[[#This Row],[rok]]-kategorie[[#This Row],[věk]]</f>
        <v>1964</v>
      </c>
      <c r="I1382" s="49">
        <v>49</v>
      </c>
      <c r="J1382" s="46" t="s">
        <v>436</v>
      </c>
      <c r="K1382" s="50">
        <v>4.8</v>
      </c>
      <c r="L1382" s="241"/>
    </row>
    <row r="1383" spans="4:12" ht="11.25" hidden="1" customHeight="1" x14ac:dyDescent="0.2">
      <c r="D1383" s="37" t="str">
        <f>CONCATENATE(kategorie[[#This Row],[rok]],"::",kategorie[[#This Row],[závod]],"::",kategorie[[#This Row],[m/ž]],"::",kategorie[[#This Row],[věk]])</f>
        <v>2013::běh starosty::Z::50</v>
      </c>
      <c r="E1383" s="34">
        <v>2013</v>
      </c>
      <c r="F1383" s="48" t="s">
        <v>293</v>
      </c>
      <c r="G1383" s="49" t="s">
        <v>438</v>
      </c>
      <c r="H1383" s="49">
        <f>kategorie[[#This Row],[rok]]-kategorie[[#This Row],[věk]]</f>
        <v>1963</v>
      </c>
      <c r="I1383" s="49">
        <v>50</v>
      </c>
      <c r="J1383" s="46" t="s">
        <v>436</v>
      </c>
      <c r="K1383" s="50">
        <v>4.8</v>
      </c>
      <c r="L1383" s="241"/>
    </row>
    <row r="1384" spans="4:12" ht="11.25" hidden="1" customHeight="1" x14ac:dyDescent="0.2">
      <c r="D1384" s="37" t="str">
        <f>CONCATENATE(kategorie[[#This Row],[rok]],"::",kategorie[[#This Row],[závod]],"::",kategorie[[#This Row],[m/ž]],"::",kategorie[[#This Row],[věk]])</f>
        <v>2013::pivaři::M::18</v>
      </c>
      <c r="E1384" s="34">
        <v>2013</v>
      </c>
      <c r="F1384" s="37" t="s">
        <v>410</v>
      </c>
      <c r="G1384" s="34" t="s">
        <v>278</v>
      </c>
      <c r="H1384" s="34">
        <f>kategorie[[#This Row],[rok]]-kategorie[[#This Row],[věk]]</f>
        <v>1995</v>
      </c>
      <c r="I1384" s="34">
        <v>18</v>
      </c>
      <c r="J1384" s="46" t="s">
        <v>436</v>
      </c>
      <c r="K1384" s="50">
        <v>0.16</v>
      </c>
      <c r="L1384" s="241"/>
    </row>
    <row r="1385" spans="4:12" ht="11.25" hidden="1" customHeight="1" x14ac:dyDescent="0.2">
      <c r="D1385" s="37" t="str">
        <f>CONCATENATE(kategorie[[#This Row],[rok]],"::",kategorie[[#This Row],[závod]],"::",kategorie[[#This Row],[m/ž]],"::",kategorie[[#This Row],[věk]])</f>
        <v>2013::pivaři::M::19</v>
      </c>
      <c r="E1385" s="34">
        <v>2013</v>
      </c>
      <c r="F1385" s="37" t="s">
        <v>410</v>
      </c>
      <c r="G1385" s="34" t="s">
        <v>278</v>
      </c>
      <c r="H1385" s="34">
        <f>kategorie[[#This Row],[rok]]-kategorie[[#This Row],[věk]]</f>
        <v>1994</v>
      </c>
      <c r="I1385" s="34">
        <v>19</v>
      </c>
      <c r="J1385" s="46" t="s">
        <v>436</v>
      </c>
      <c r="K1385" s="50">
        <v>0.16</v>
      </c>
      <c r="L1385" s="241"/>
    </row>
    <row r="1386" spans="4:12" ht="11.25" hidden="1" customHeight="1" x14ac:dyDescent="0.2">
      <c r="D1386" s="37" t="str">
        <f>CONCATENATE(kategorie[[#This Row],[rok]],"::",kategorie[[#This Row],[závod]],"::",kategorie[[#This Row],[m/ž]],"::",kategorie[[#This Row],[věk]])</f>
        <v>2013::pivaři::M::20</v>
      </c>
      <c r="E1386" s="34">
        <v>2013</v>
      </c>
      <c r="F1386" s="37" t="s">
        <v>410</v>
      </c>
      <c r="G1386" s="34" t="s">
        <v>278</v>
      </c>
      <c r="H1386" s="34">
        <f>kategorie[[#This Row],[rok]]-kategorie[[#This Row],[věk]]</f>
        <v>1993</v>
      </c>
      <c r="I1386" s="34">
        <v>20</v>
      </c>
      <c r="J1386" s="46" t="s">
        <v>436</v>
      </c>
      <c r="K1386" s="50">
        <v>0.16</v>
      </c>
      <c r="L1386" s="241"/>
    </row>
    <row r="1387" spans="4:12" ht="11.25" hidden="1" customHeight="1" x14ac:dyDescent="0.2">
      <c r="D1387" s="37" t="str">
        <f>CONCATENATE(kategorie[[#This Row],[rok]],"::",kategorie[[#This Row],[závod]],"::",kategorie[[#This Row],[m/ž]],"::",kategorie[[#This Row],[věk]])</f>
        <v>2013::pivaři::M::21</v>
      </c>
      <c r="E1387" s="34">
        <v>2013</v>
      </c>
      <c r="F1387" s="37" t="s">
        <v>410</v>
      </c>
      <c r="G1387" s="34" t="s">
        <v>278</v>
      </c>
      <c r="H1387" s="34">
        <f>kategorie[[#This Row],[rok]]-kategorie[[#This Row],[věk]]</f>
        <v>1992</v>
      </c>
      <c r="I1387" s="34">
        <v>21</v>
      </c>
      <c r="J1387" s="46" t="s">
        <v>436</v>
      </c>
      <c r="K1387" s="50">
        <v>0.16</v>
      </c>
      <c r="L1387" s="241"/>
    </row>
    <row r="1388" spans="4:12" ht="11.25" hidden="1" customHeight="1" x14ac:dyDescent="0.2">
      <c r="D1388" s="37" t="str">
        <f>CONCATENATE(kategorie[[#This Row],[rok]],"::",kategorie[[#This Row],[závod]],"::",kategorie[[#This Row],[m/ž]],"::",kategorie[[#This Row],[věk]])</f>
        <v>2013::pivaři::M::22</v>
      </c>
      <c r="E1388" s="34">
        <v>2013</v>
      </c>
      <c r="F1388" s="37" t="s">
        <v>410</v>
      </c>
      <c r="G1388" s="34" t="s">
        <v>278</v>
      </c>
      <c r="H1388" s="34">
        <f>kategorie[[#This Row],[rok]]-kategorie[[#This Row],[věk]]</f>
        <v>1991</v>
      </c>
      <c r="I1388" s="34">
        <v>22</v>
      </c>
      <c r="J1388" s="46" t="s">
        <v>436</v>
      </c>
      <c r="K1388" s="50">
        <v>0.16</v>
      </c>
      <c r="L1388" s="241"/>
    </row>
    <row r="1389" spans="4:12" ht="11.25" hidden="1" customHeight="1" x14ac:dyDescent="0.2">
      <c r="D1389" s="37" t="str">
        <f>CONCATENATE(kategorie[[#This Row],[rok]],"::",kategorie[[#This Row],[závod]],"::",kategorie[[#This Row],[m/ž]],"::",kategorie[[#This Row],[věk]])</f>
        <v>2013::pivaři::M::23</v>
      </c>
      <c r="E1389" s="34">
        <v>2013</v>
      </c>
      <c r="F1389" s="37" t="s">
        <v>410</v>
      </c>
      <c r="G1389" s="34" t="s">
        <v>278</v>
      </c>
      <c r="H1389" s="34">
        <f>kategorie[[#This Row],[rok]]-kategorie[[#This Row],[věk]]</f>
        <v>1990</v>
      </c>
      <c r="I1389" s="34">
        <v>23</v>
      </c>
      <c r="J1389" s="46" t="s">
        <v>436</v>
      </c>
      <c r="K1389" s="50">
        <v>0.16</v>
      </c>
      <c r="L1389" s="241"/>
    </row>
    <row r="1390" spans="4:12" ht="11.25" hidden="1" customHeight="1" x14ac:dyDescent="0.2">
      <c r="D1390" s="37" t="str">
        <f>CONCATENATE(kategorie[[#This Row],[rok]],"::",kategorie[[#This Row],[závod]],"::",kategorie[[#This Row],[m/ž]],"::",kategorie[[#This Row],[věk]])</f>
        <v>2013::pivaři::M::24</v>
      </c>
      <c r="E1390" s="34">
        <v>2013</v>
      </c>
      <c r="F1390" s="37" t="s">
        <v>410</v>
      </c>
      <c r="G1390" s="34" t="s">
        <v>278</v>
      </c>
      <c r="H1390" s="34">
        <f>kategorie[[#This Row],[rok]]-kategorie[[#This Row],[věk]]</f>
        <v>1989</v>
      </c>
      <c r="I1390" s="34">
        <v>24</v>
      </c>
      <c r="J1390" s="46" t="s">
        <v>436</v>
      </c>
      <c r="K1390" s="50">
        <v>0.16</v>
      </c>
      <c r="L1390" s="241"/>
    </row>
    <row r="1391" spans="4:12" ht="11.25" hidden="1" customHeight="1" x14ac:dyDescent="0.2">
      <c r="D1391" s="37" t="str">
        <f>CONCATENATE(kategorie[[#This Row],[rok]],"::",kategorie[[#This Row],[závod]],"::",kategorie[[#This Row],[m/ž]],"::",kategorie[[#This Row],[věk]])</f>
        <v>2013::pivaři::M::25</v>
      </c>
      <c r="E1391" s="34">
        <v>2013</v>
      </c>
      <c r="F1391" s="37" t="s">
        <v>410</v>
      </c>
      <c r="G1391" s="34" t="s">
        <v>278</v>
      </c>
      <c r="H1391" s="34">
        <f>kategorie[[#This Row],[rok]]-kategorie[[#This Row],[věk]]</f>
        <v>1988</v>
      </c>
      <c r="I1391" s="34">
        <v>25</v>
      </c>
      <c r="J1391" s="46" t="s">
        <v>436</v>
      </c>
      <c r="K1391" s="50">
        <v>0.16</v>
      </c>
      <c r="L1391" s="241"/>
    </row>
    <row r="1392" spans="4:12" ht="11.25" hidden="1" customHeight="1" x14ac:dyDescent="0.2">
      <c r="D1392" s="37" t="str">
        <f>CONCATENATE(kategorie[[#This Row],[rok]],"::",kategorie[[#This Row],[závod]],"::",kategorie[[#This Row],[m/ž]],"::",kategorie[[#This Row],[věk]])</f>
        <v>2013::pivaři::M::26</v>
      </c>
      <c r="E1392" s="34">
        <v>2013</v>
      </c>
      <c r="F1392" s="37" t="s">
        <v>410</v>
      </c>
      <c r="G1392" s="34" t="s">
        <v>278</v>
      </c>
      <c r="H1392" s="34">
        <f>kategorie[[#This Row],[rok]]-kategorie[[#This Row],[věk]]</f>
        <v>1987</v>
      </c>
      <c r="I1392" s="34">
        <v>26</v>
      </c>
      <c r="J1392" s="46" t="s">
        <v>436</v>
      </c>
      <c r="K1392" s="50">
        <v>0.16</v>
      </c>
      <c r="L1392" s="241"/>
    </row>
    <row r="1393" spans="4:12" ht="11.25" hidden="1" customHeight="1" x14ac:dyDescent="0.2">
      <c r="D1393" s="37" t="str">
        <f>CONCATENATE(kategorie[[#This Row],[rok]],"::",kategorie[[#This Row],[závod]],"::",kategorie[[#This Row],[m/ž]],"::",kategorie[[#This Row],[věk]])</f>
        <v>2013::pivaři::M::27</v>
      </c>
      <c r="E1393" s="34">
        <v>2013</v>
      </c>
      <c r="F1393" s="37" t="s">
        <v>410</v>
      </c>
      <c r="G1393" s="34" t="s">
        <v>278</v>
      </c>
      <c r="H1393" s="34">
        <f>kategorie[[#This Row],[rok]]-kategorie[[#This Row],[věk]]</f>
        <v>1986</v>
      </c>
      <c r="I1393" s="34">
        <v>27</v>
      </c>
      <c r="J1393" s="46" t="s">
        <v>436</v>
      </c>
      <c r="K1393" s="50">
        <v>0.16</v>
      </c>
      <c r="L1393" s="241"/>
    </row>
    <row r="1394" spans="4:12" ht="11.25" hidden="1" customHeight="1" x14ac:dyDescent="0.2">
      <c r="D1394" s="37" t="str">
        <f>CONCATENATE(kategorie[[#This Row],[rok]],"::",kategorie[[#This Row],[závod]],"::",kategorie[[#This Row],[m/ž]],"::",kategorie[[#This Row],[věk]])</f>
        <v>2013::pivaři::M::28</v>
      </c>
      <c r="E1394" s="34">
        <v>2013</v>
      </c>
      <c r="F1394" s="37" t="s">
        <v>410</v>
      </c>
      <c r="G1394" s="34" t="s">
        <v>278</v>
      </c>
      <c r="H1394" s="34">
        <f>kategorie[[#This Row],[rok]]-kategorie[[#This Row],[věk]]</f>
        <v>1985</v>
      </c>
      <c r="I1394" s="34">
        <v>28</v>
      </c>
      <c r="J1394" s="46" t="s">
        <v>436</v>
      </c>
      <c r="K1394" s="50">
        <v>0.16</v>
      </c>
      <c r="L1394" s="241"/>
    </row>
    <row r="1395" spans="4:12" ht="11.25" hidden="1" customHeight="1" x14ac:dyDescent="0.2">
      <c r="D1395" s="37" t="str">
        <f>CONCATENATE(kategorie[[#This Row],[rok]],"::",kategorie[[#This Row],[závod]],"::",kategorie[[#This Row],[m/ž]],"::",kategorie[[#This Row],[věk]])</f>
        <v>2013::pivaři::M::29</v>
      </c>
      <c r="E1395" s="34">
        <v>2013</v>
      </c>
      <c r="F1395" s="37" t="s">
        <v>410</v>
      </c>
      <c r="G1395" s="34" t="s">
        <v>278</v>
      </c>
      <c r="H1395" s="34">
        <f>kategorie[[#This Row],[rok]]-kategorie[[#This Row],[věk]]</f>
        <v>1984</v>
      </c>
      <c r="I1395" s="34">
        <v>29</v>
      </c>
      <c r="J1395" s="46" t="s">
        <v>436</v>
      </c>
      <c r="K1395" s="50">
        <v>0.16</v>
      </c>
      <c r="L1395" s="241"/>
    </row>
    <row r="1396" spans="4:12" ht="11.25" hidden="1" customHeight="1" x14ac:dyDescent="0.2">
      <c r="D1396" s="37" t="str">
        <f>CONCATENATE(kategorie[[#This Row],[rok]],"::",kategorie[[#This Row],[závod]],"::",kategorie[[#This Row],[m/ž]],"::",kategorie[[#This Row],[věk]])</f>
        <v>2013::pivaři::M::30</v>
      </c>
      <c r="E1396" s="34">
        <v>2013</v>
      </c>
      <c r="F1396" s="37" t="s">
        <v>410</v>
      </c>
      <c r="G1396" s="34" t="s">
        <v>278</v>
      </c>
      <c r="H1396" s="34">
        <f>kategorie[[#This Row],[rok]]-kategorie[[#This Row],[věk]]</f>
        <v>1983</v>
      </c>
      <c r="I1396" s="34">
        <v>30</v>
      </c>
      <c r="J1396" s="46" t="s">
        <v>436</v>
      </c>
      <c r="K1396" s="50">
        <v>0.16</v>
      </c>
      <c r="L1396" s="241"/>
    </row>
    <row r="1397" spans="4:12" ht="11.25" hidden="1" customHeight="1" x14ac:dyDescent="0.2">
      <c r="D1397" s="37" t="str">
        <f>CONCATENATE(kategorie[[#This Row],[rok]],"::",kategorie[[#This Row],[závod]],"::",kategorie[[#This Row],[m/ž]],"::",kategorie[[#This Row],[věk]])</f>
        <v>2013::pivaři::M::31</v>
      </c>
      <c r="E1397" s="34">
        <v>2013</v>
      </c>
      <c r="F1397" s="37" t="s">
        <v>410</v>
      </c>
      <c r="G1397" s="34" t="s">
        <v>278</v>
      </c>
      <c r="H1397" s="34">
        <f>kategorie[[#This Row],[rok]]-kategorie[[#This Row],[věk]]</f>
        <v>1982</v>
      </c>
      <c r="I1397" s="34">
        <v>31</v>
      </c>
      <c r="J1397" s="46" t="s">
        <v>436</v>
      </c>
      <c r="K1397" s="50">
        <v>0.16</v>
      </c>
      <c r="L1397" s="241"/>
    </row>
    <row r="1398" spans="4:12" ht="11.25" hidden="1" customHeight="1" x14ac:dyDescent="0.2">
      <c r="D1398" s="37" t="str">
        <f>CONCATENATE(kategorie[[#This Row],[rok]],"::",kategorie[[#This Row],[závod]],"::",kategorie[[#This Row],[m/ž]],"::",kategorie[[#This Row],[věk]])</f>
        <v>2013::pivaři::M::32</v>
      </c>
      <c r="E1398" s="34">
        <v>2013</v>
      </c>
      <c r="F1398" s="37" t="s">
        <v>410</v>
      </c>
      <c r="G1398" s="34" t="s">
        <v>278</v>
      </c>
      <c r="H1398" s="34">
        <f>kategorie[[#This Row],[rok]]-kategorie[[#This Row],[věk]]</f>
        <v>1981</v>
      </c>
      <c r="I1398" s="34">
        <v>32</v>
      </c>
      <c r="J1398" s="46" t="s">
        <v>436</v>
      </c>
      <c r="K1398" s="50">
        <v>0.16</v>
      </c>
      <c r="L1398" s="241"/>
    </row>
    <row r="1399" spans="4:12" ht="11.25" hidden="1" customHeight="1" x14ac:dyDescent="0.2">
      <c r="D1399" s="37" t="str">
        <f>CONCATENATE(kategorie[[#This Row],[rok]],"::",kategorie[[#This Row],[závod]],"::",kategorie[[#This Row],[m/ž]],"::",kategorie[[#This Row],[věk]])</f>
        <v>2013::pivaři::M::33</v>
      </c>
      <c r="E1399" s="34">
        <v>2013</v>
      </c>
      <c r="F1399" s="37" t="s">
        <v>410</v>
      </c>
      <c r="G1399" s="34" t="s">
        <v>278</v>
      </c>
      <c r="H1399" s="34">
        <f>kategorie[[#This Row],[rok]]-kategorie[[#This Row],[věk]]</f>
        <v>1980</v>
      </c>
      <c r="I1399" s="34">
        <v>33</v>
      </c>
      <c r="J1399" s="46" t="s">
        <v>436</v>
      </c>
      <c r="K1399" s="50">
        <v>0.16</v>
      </c>
      <c r="L1399" s="241"/>
    </row>
    <row r="1400" spans="4:12" ht="11.25" hidden="1" customHeight="1" x14ac:dyDescent="0.2">
      <c r="D1400" s="37" t="str">
        <f>CONCATENATE(kategorie[[#This Row],[rok]],"::",kategorie[[#This Row],[závod]],"::",kategorie[[#This Row],[m/ž]],"::",kategorie[[#This Row],[věk]])</f>
        <v>2013::pivaři::M::34</v>
      </c>
      <c r="E1400" s="34">
        <v>2013</v>
      </c>
      <c r="F1400" s="37" t="s">
        <v>410</v>
      </c>
      <c r="G1400" s="34" t="s">
        <v>278</v>
      </c>
      <c r="H1400" s="34">
        <f>kategorie[[#This Row],[rok]]-kategorie[[#This Row],[věk]]</f>
        <v>1979</v>
      </c>
      <c r="I1400" s="34">
        <v>34</v>
      </c>
      <c r="J1400" s="46" t="s">
        <v>436</v>
      </c>
      <c r="K1400" s="50">
        <v>0.16</v>
      </c>
      <c r="L1400" s="241"/>
    </row>
    <row r="1401" spans="4:12" ht="11.25" hidden="1" customHeight="1" x14ac:dyDescent="0.2">
      <c r="D1401" s="37" t="str">
        <f>CONCATENATE(kategorie[[#This Row],[rok]],"::",kategorie[[#This Row],[závod]],"::",kategorie[[#This Row],[m/ž]],"::",kategorie[[#This Row],[věk]])</f>
        <v>2013::pivaři::M::35</v>
      </c>
      <c r="E1401" s="34">
        <v>2013</v>
      </c>
      <c r="F1401" s="37" t="s">
        <v>410</v>
      </c>
      <c r="G1401" s="34" t="s">
        <v>278</v>
      </c>
      <c r="H1401" s="34">
        <f>kategorie[[#This Row],[rok]]-kategorie[[#This Row],[věk]]</f>
        <v>1978</v>
      </c>
      <c r="I1401" s="34">
        <v>35</v>
      </c>
      <c r="J1401" s="46" t="s">
        <v>436</v>
      </c>
      <c r="K1401" s="50">
        <v>0.16</v>
      </c>
      <c r="L1401" s="241"/>
    </row>
    <row r="1402" spans="4:12" ht="11.25" hidden="1" customHeight="1" x14ac:dyDescent="0.2">
      <c r="D1402" s="37" t="str">
        <f>CONCATENATE(kategorie[[#This Row],[rok]],"::",kategorie[[#This Row],[závod]],"::",kategorie[[#This Row],[m/ž]],"::",kategorie[[#This Row],[věk]])</f>
        <v>2013::pivaři::M::36</v>
      </c>
      <c r="E1402" s="34">
        <v>2013</v>
      </c>
      <c r="F1402" s="37" t="s">
        <v>410</v>
      </c>
      <c r="G1402" s="34" t="s">
        <v>278</v>
      </c>
      <c r="H1402" s="34">
        <f>kategorie[[#This Row],[rok]]-kategorie[[#This Row],[věk]]</f>
        <v>1977</v>
      </c>
      <c r="I1402" s="34">
        <v>36</v>
      </c>
      <c r="J1402" s="46" t="s">
        <v>436</v>
      </c>
      <c r="K1402" s="50">
        <v>0.16</v>
      </c>
      <c r="L1402" s="241"/>
    </row>
    <row r="1403" spans="4:12" ht="11.25" hidden="1" customHeight="1" x14ac:dyDescent="0.2">
      <c r="D1403" s="37" t="str">
        <f>CONCATENATE(kategorie[[#This Row],[rok]],"::",kategorie[[#This Row],[závod]],"::",kategorie[[#This Row],[m/ž]],"::",kategorie[[#This Row],[věk]])</f>
        <v>2013::pivaři::M::37</v>
      </c>
      <c r="E1403" s="34">
        <v>2013</v>
      </c>
      <c r="F1403" s="37" t="s">
        <v>410</v>
      </c>
      <c r="G1403" s="34" t="s">
        <v>278</v>
      </c>
      <c r="H1403" s="34">
        <f>kategorie[[#This Row],[rok]]-kategorie[[#This Row],[věk]]</f>
        <v>1976</v>
      </c>
      <c r="I1403" s="34">
        <v>37</v>
      </c>
      <c r="J1403" s="46" t="s">
        <v>436</v>
      </c>
      <c r="K1403" s="50">
        <v>0.16</v>
      </c>
      <c r="L1403" s="241"/>
    </row>
    <row r="1404" spans="4:12" ht="11.25" hidden="1" customHeight="1" x14ac:dyDescent="0.2">
      <c r="D1404" s="37" t="str">
        <f>CONCATENATE(kategorie[[#This Row],[rok]],"::",kategorie[[#This Row],[závod]],"::",kategorie[[#This Row],[m/ž]],"::",kategorie[[#This Row],[věk]])</f>
        <v>2013::pivaři::M::38</v>
      </c>
      <c r="E1404" s="34">
        <v>2013</v>
      </c>
      <c r="F1404" s="37" t="s">
        <v>410</v>
      </c>
      <c r="G1404" s="34" t="s">
        <v>278</v>
      </c>
      <c r="H1404" s="34">
        <f>kategorie[[#This Row],[rok]]-kategorie[[#This Row],[věk]]</f>
        <v>1975</v>
      </c>
      <c r="I1404" s="34">
        <v>38</v>
      </c>
      <c r="J1404" s="46" t="s">
        <v>436</v>
      </c>
      <c r="K1404" s="50">
        <v>0.16</v>
      </c>
      <c r="L1404" s="241"/>
    </row>
    <row r="1405" spans="4:12" ht="11.25" hidden="1" customHeight="1" x14ac:dyDescent="0.2">
      <c r="D1405" s="37" t="str">
        <f>CONCATENATE(kategorie[[#This Row],[rok]],"::",kategorie[[#This Row],[závod]],"::",kategorie[[#This Row],[m/ž]],"::",kategorie[[#This Row],[věk]])</f>
        <v>2013::pivaři::M::39</v>
      </c>
      <c r="E1405" s="34">
        <v>2013</v>
      </c>
      <c r="F1405" s="37" t="s">
        <v>410</v>
      </c>
      <c r="G1405" s="34" t="s">
        <v>278</v>
      </c>
      <c r="H1405" s="34">
        <f>kategorie[[#This Row],[rok]]-kategorie[[#This Row],[věk]]</f>
        <v>1974</v>
      </c>
      <c r="I1405" s="34">
        <v>39</v>
      </c>
      <c r="J1405" s="46" t="s">
        <v>436</v>
      </c>
      <c r="K1405" s="50">
        <v>0.16</v>
      </c>
      <c r="L1405" s="241"/>
    </row>
    <row r="1406" spans="4:12" ht="11.25" hidden="1" customHeight="1" x14ac:dyDescent="0.2">
      <c r="D1406" s="37" t="str">
        <f>CONCATENATE(kategorie[[#This Row],[rok]],"::",kategorie[[#This Row],[závod]],"::",kategorie[[#This Row],[m/ž]],"::",kategorie[[#This Row],[věk]])</f>
        <v>2013::pivaři::M::40</v>
      </c>
      <c r="E1406" s="34">
        <v>2013</v>
      </c>
      <c r="F1406" s="37" t="s">
        <v>410</v>
      </c>
      <c r="G1406" s="34" t="s">
        <v>278</v>
      </c>
      <c r="H1406" s="34">
        <f>kategorie[[#This Row],[rok]]-kategorie[[#This Row],[věk]]</f>
        <v>1973</v>
      </c>
      <c r="I1406" s="34">
        <v>40</v>
      </c>
      <c r="J1406" s="46" t="s">
        <v>436</v>
      </c>
      <c r="K1406" s="50">
        <v>0.16</v>
      </c>
      <c r="L1406" s="241"/>
    </row>
    <row r="1407" spans="4:12" ht="11.25" hidden="1" customHeight="1" x14ac:dyDescent="0.2">
      <c r="D1407" s="37" t="str">
        <f>CONCATENATE(kategorie[[#This Row],[rok]],"::",kategorie[[#This Row],[závod]],"::",kategorie[[#This Row],[m/ž]],"::",kategorie[[#This Row],[věk]])</f>
        <v>2013::pivaři::M::41</v>
      </c>
      <c r="E1407" s="34">
        <v>2013</v>
      </c>
      <c r="F1407" s="37" t="s">
        <v>410</v>
      </c>
      <c r="G1407" s="34" t="s">
        <v>278</v>
      </c>
      <c r="H1407" s="34">
        <f>kategorie[[#This Row],[rok]]-kategorie[[#This Row],[věk]]</f>
        <v>1972</v>
      </c>
      <c r="I1407" s="34">
        <v>41</v>
      </c>
      <c r="J1407" s="46" t="s">
        <v>436</v>
      </c>
      <c r="K1407" s="50">
        <v>0.16</v>
      </c>
      <c r="L1407" s="241"/>
    </row>
    <row r="1408" spans="4:12" ht="11.25" hidden="1" customHeight="1" x14ac:dyDescent="0.2">
      <c r="D1408" s="37" t="str">
        <f>CONCATENATE(kategorie[[#This Row],[rok]],"::",kategorie[[#This Row],[závod]],"::",kategorie[[#This Row],[m/ž]],"::",kategorie[[#This Row],[věk]])</f>
        <v>2013::pivaři::M::42</v>
      </c>
      <c r="E1408" s="34">
        <v>2013</v>
      </c>
      <c r="F1408" s="37" t="s">
        <v>410</v>
      </c>
      <c r="G1408" s="34" t="s">
        <v>278</v>
      </c>
      <c r="H1408" s="34">
        <f>kategorie[[#This Row],[rok]]-kategorie[[#This Row],[věk]]</f>
        <v>1971</v>
      </c>
      <c r="I1408" s="34">
        <v>42</v>
      </c>
      <c r="J1408" s="46" t="s">
        <v>436</v>
      </c>
      <c r="K1408" s="50">
        <v>0.16</v>
      </c>
      <c r="L1408" s="241"/>
    </row>
    <row r="1409" spans="4:12" ht="11.25" hidden="1" customHeight="1" x14ac:dyDescent="0.2">
      <c r="D1409" s="37" t="str">
        <f>CONCATENATE(kategorie[[#This Row],[rok]],"::",kategorie[[#This Row],[závod]],"::",kategorie[[#This Row],[m/ž]],"::",kategorie[[#This Row],[věk]])</f>
        <v>2013::pivaři::M::43</v>
      </c>
      <c r="E1409" s="34">
        <v>2013</v>
      </c>
      <c r="F1409" s="37" t="s">
        <v>410</v>
      </c>
      <c r="G1409" s="34" t="s">
        <v>278</v>
      </c>
      <c r="H1409" s="34">
        <f>kategorie[[#This Row],[rok]]-kategorie[[#This Row],[věk]]</f>
        <v>1970</v>
      </c>
      <c r="I1409" s="34">
        <v>43</v>
      </c>
      <c r="J1409" s="46" t="s">
        <v>436</v>
      </c>
      <c r="K1409" s="50">
        <v>0.16</v>
      </c>
      <c r="L1409" s="241"/>
    </row>
    <row r="1410" spans="4:12" ht="11.25" hidden="1" customHeight="1" x14ac:dyDescent="0.2">
      <c r="D1410" s="37" t="str">
        <f>CONCATENATE(kategorie[[#This Row],[rok]],"::",kategorie[[#This Row],[závod]],"::",kategorie[[#This Row],[m/ž]],"::",kategorie[[#This Row],[věk]])</f>
        <v>2013::pivaři::M::44</v>
      </c>
      <c r="E1410" s="34">
        <v>2013</v>
      </c>
      <c r="F1410" s="37" t="s">
        <v>410</v>
      </c>
      <c r="G1410" s="34" t="s">
        <v>278</v>
      </c>
      <c r="H1410" s="34">
        <f>kategorie[[#This Row],[rok]]-kategorie[[#This Row],[věk]]</f>
        <v>1969</v>
      </c>
      <c r="I1410" s="34">
        <v>44</v>
      </c>
      <c r="J1410" s="46" t="s">
        <v>436</v>
      </c>
      <c r="K1410" s="50">
        <v>0.16</v>
      </c>
      <c r="L1410" s="241"/>
    </row>
    <row r="1411" spans="4:12" ht="11.25" hidden="1" customHeight="1" x14ac:dyDescent="0.2">
      <c r="D1411" s="37" t="str">
        <f>CONCATENATE(kategorie[[#This Row],[rok]],"::",kategorie[[#This Row],[závod]],"::",kategorie[[#This Row],[m/ž]],"::",kategorie[[#This Row],[věk]])</f>
        <v>2013::pivaři::M::45</v>
      </c>
      <c r="E1411" s="34">
        <v>2013</v>
      </c>
      <c r="F1411" s="37" t="s">
        <v>410</v>
      </c>
      <c r="G1411" s="34" t="s">
        <v>278</v>
      </c>
      <c r="H1411" s="34">
        <f>kategorie[[#This Row],[rok]]-kategorie[[#This Row],[věk]]</f>
        <v>1968</v>
      </c>
      <c r="I1411" s="34">
        <v>45</v>
      </c>
      <c r="J1411" s="46" t="s">
        <v>436</v>
      </c>
      <c r="K1411" s="50">
        <v>0.16</v>
      </c>
      <c r="L1411" s="241"/>
    </row>
    <row r="1412" spans="4:12" ht="11.25" hidden="1" customHeight="1" x14ac:dyDescent="0.2">
      <c r="D1412" s="37" t="str">
        <f>CONCATENATE(kategorie[[#This Row],[rok]],"::",kategorie[[#This Row],[závod]],"::",kategorie[[#This Row],[m/ž]],"::",kategorie[[#This Row],[věk]])</f>
        <v>2013::pivaři::M::46</v>
      </c>
      <c r="E1412" s="34">
        <v>2013</v>
      </c>
      <c r="F1412" s="37" t="s">
        <v>410</v>
      </c>
      <c r="G1412" s="34" t="s">
        <v>278</v>
      </c>
      <c r="H1412" s="34">
        <f>kategorie[[#This Row],[rok]]-kategorie[[#This Row],[věk]]</f>
        <v>1967</v>
      </c>
      <c r="I1412" s="34">
        <v>46</v>
      </c>
      <c r="J1412" s="46" t="s">
        <v>436</v>
      </c>
      <c r="K1412" s="50">
        <v>0.16</v>
      </c>
      <c r="L1412" s="241"/>
    </row>
    <row r="1413" spans="4:12" ht="11.25" hidden="1" customHeight="1" x14ac:dyDescent="0.2">
      <c r="D1413" s="37" t="str">
        <f>CONCATENATE(kategorie[[#This Row],[rok]],"::",kategorie[[#This Row],[závod]],"::",kategorie[[#This Row],[m/ž]],"::",kategorie[[#This Row],[věk]])</f>
        <v>2013::pivaři::M::47</v>
      </c>
      <c r="E1413" s="34">
        <v>2013</v>
      </c>
      <c r="F1413" s="37" t="s">
        <v>410</v>
      </c>
      <c r="G1413" s="34" t="s">
        <v>278</v>
      </c>
      <c r="H1413" s="34">
        <f>kategorie[[#This Row],[rok]]-kategorie[[#This Row],[věk]]</f>
        <v>1966</v>
      </c>
      <c r="I1413" s="34">
        <v>47</v>
      </c>
      <c r="J1413" s="46" t="s">
        <v>436</v>
      </c>
      <c r="K1413" s="50">
        <v>0.16</v>
      </c>
      <c r="L1413" s="241"/>
    </row>
    <row r="1414" spans="4:12" ht="11.25" hidden="1" customHeight="1" x14ac:dyDescent="0.2">
      <c r="D1414" s="37" t="str">
        <f>CONCATENATE(kategorie[[#This Row],[rok]],"::",kategorie[[#This Row],[závod]],"::",kategorie[[#This Row],[m/ž]],"::",kategorie[[#This Row],[věk]])</f>
        <v>2013::pivaři::M::48</v>
      </c>
      <c r="E1414" s="34">
        <v>2013</v>
      </c>
      <c r="F1414" s="37" t="s">
        <v>410</v>
      </c>
      <c r="G1414" s="34" t="s">
        <v>278</v>
      </c>
      <c r="H1414" s="34">
        <f>kategorie[[#This Row],[rok]]-kategorie[[#This Row],[věk]]</f>
        <v>1965</v>
      </c>
      <c r="I1414" s="34">
        <v>48</v>
      </c>
      <c r="J1414" s="46" t="s">
        <v>436</v>
      </c>
      <c r="K1414" s="50">
        <v>0.16</v>
      </c>
      <c r="L1414" s="241"/>
    </row>
    <row r="1415" spans="4:12" ht="11.25" hidden="1" customHeight="1" x14ac:dyDescent="0.2">
      <c r="D1415" s="37" t="str">
        <f>CONCATENATE(kategorie[[#This Row],[rok]],"::",kategorie[[#This Row],[závod]],"::",kategorie[[#This Row],[m/ž]],"::",kategorie[[#This Row],[věk]])</f>
        <v>2013::pivaři::M::49</v>
      </c>
      <c r="E1415" s="34">
        <v>2013</v>
      </c>
      <c r="F1415" s="37" t="s">
        <v>410</v>
      </c>
      <c r="G1415" s="34" t="s">
        <v>278</v>
      </c>
      <c r="H1415" s="34">
        <f>kategorie[[#This Row],[rok]]-kategorie[[#This Row],[věk]]</f>
        <v>1964</v>
      </c>
      <c r="I1415" s="34">
        <v>49</v>
      </c>
      <c r="J1415" s="46" t="s">
        <v>436</v>
      </c>
      <c r="K1415" s="50">
        <v>0.16</v>
      </c>
      <c r="L1415" s="241"/>
    </row>
    <row r="1416" spans="4:12" ht="11.25" hidden="1" customHeight="1" x14ac:dyDescent="0.2">
      <c r="D1416" s="37" t="str">
        <f>CONCATENATE(kategorie[[#This Row],[rok]],"::",kategorie[[#This Row],[závod]],"::",kategorie[[#This Row],[m/ž]],"::",kategorie[[#This Row],[věk]])</f>
        <v>2013::pivaři::M::50</v>
      </c>
      <c r="E1416" s="34">
        <v>2013</v>
      </c>
      <c r="F1416" s="37" t="s">
        <v>410</v>
      </c>
      <c r="G1416" s="34" t="s">
        <v>278</v>
      </c>
      <c r="H1416" s="34">
        <f>kategorie[[#This Row],[rok]]-kategorie[[#This Row],[věk]]</f>
        <v>1963</v>
      </c>
      <c r="I1416" s="34">
        <v>50</v>
      </c>
      <c r="J1416" s="46" t="s">
        <v>436</v>
      </c>
      <c r="K1416" s="50">
        <v>0.16</v>
      </c>
      <c r="L1416" s="241"/>
    </row>
    <row r="1417" spans="4:12" ht="11.25" hidden="1" customHeight="1" x14ac:dyDescent="0.2">
      <c r="D1417" s="37" t="str">
        <f>CONCATENATE(kategorie[[#This Row],[rok]],"::",kategorie[[#This Row],[závod]],"::",kategorie[[#This Row],[m/ž]],"::",kategorie[[#This Row],[věk]])</f>
        <v>2013::pivaři::M::51</v>
      </c>
      <c r="E1417" s="34">
        <v>2013</v>
      </c>
      <c r="F1417" s="37" t="s">
        <v>410</v>
      </c>
      <c r="G1417" s="34" t="s">
        <v>278</v>
      </c>
      <c r="H1417" s="34">
        <f>kategorie[[#This Row],[rok]]-kategorie[[#This Row],[věk]]</f>
        <v>1962</v>
      </c>
      <c r="I1417" s="34">
        <v>51</v>
      </c>
      <c r="J1417" s="46" t="s">
        <v>436</v>
      </c>
      <c r="K1417" s="50">
        <v>0.16</v>
      </c>
      <c r="L1417" s="241"/>
    </row>
    <row r="1418" spans="4:12" ht="11.25" hidden="1" customHeight="1" x14ac:dyDescent="0.2">
      <c r="D1418" s="37" t="str">
        <f>CONCATENATE(kategorie[[#This Row],[rok]],"::",kategorie[[#This Row],[závod]],"::",kategorie[[#This Row],[m/ž]],"::",kategorie[[#This Row],[věk]])</f>
        <v>2013::pivaři::M::52</v>
      </c>
      <c r="E1418" s="34">
        <v>2013</v>
      </c>
      <c r="F1418" s="37" t="s">
        <v>410</v>
      </c>
      <c r="G1418" s="34" t="s">
        <v>278</v>
      </c>
      <c r="H1418" s="34">
        <f>kategorie[[#This Row],[rok]]-kategorie[[#This Row],[věk]]</f>
        <v>1961</v>
      </c>
      <c r="I1418" s="34">
        <v>52</v>
      </c>
      <c r="J1418" s="46" t="s">
        <v>436</v>
      </c>
      <c r="K1418" s="50">
        <v>0.16</v>
      </c>
      <c r="L1418" s="241"/>
    </row>
    <row r="1419" spans="4:12" ht="11.25" hidden="1" customHeight="1" x14ac:dyDescent="0.2">
      <c r="D1419" s="37" t="str">
        <f>CONCATENATE(kategorie[[#This Row],[rok]],"::",kategorie[[#This Row],[závod]],"::",kategorie[[#This Row],[m/ž]],"::",kategorie[[#This Row],[věk]])</f>
        <v>2013::pivaři::M::53</v>
      </c>
      <c r="E1419" s="34">
        <v>2013</v>
      </c>
      <c r="F1419" s="37" t="s">
        <v>410</v>
      </c>
      <c r="G1419" s="34" t="s">
        <v>278</v>
      </c>
      <c r="H1419" s="34">
        <f>kategorie[[#This Row],[rok]]-kategorie[[#This Row],[věk]]</f>
        <v>1960</v>
      </c>
      <c r="I1419" s="34">
        <v>53</v>
      </c>
      <c r="J1419" s="46" t="s">
        <v>436</v>
      </c>
      <c r="K1419" s="50">
        <v>0.16</v>
      </c>
      <c r="L1419" s="241"/>
    </row>
    <row r="1420" spans="4:12" ht="11.25" hidden="1" customHeight="1" x14ac:dyDescent="0.2">
      <c r="D1420" s="37" t="str">
        <f>CONCATENATE(kategorie[[#This Row],[rok]],"::",kategorie[[#This Row],[závod]],"::",kategorie[[#This Row],[m/ž]],"::",kategorie[[#This Row],[věk]])</f>
        <v>2013::pivaři::M::54</v>
      </c>
      <c r="E1420" s="34">
        <v>2013</v>
      </c>
      <c r="F1420" s="37" t="s">
        <v>410</v>
      </c>
      <c r="G1420" s="34" t="s">
        <v>278</v>
      </c>
      <c r="H1420" s="34">
        <f>kategorie[[#This Row],[rok]]-kategorie[[#This Row],[věk]]</f>
        <v>1959</v>
      </c>
      <c r="I1420" s="34">
        <v>54</v>
      </c>
      <c r="J1420" s="46" t="s">
        <v>436</v>
      </c>
      <c r="K1420" s="50">
        <v>0.16</v>
      </c>
      <c r="L1420" s="241"/>
    </row>
    <row r="1421" spans="4:12" ht="11.25" hidden="1" customHeight="1" x14ac:dyDescent="0.2">
      <c r="D1421" s="37" t="str">
        <f>CONCATENATE(kategorie[[#This Row],[rok]],"::",kategorie[[#This Row],[závod]],"::",kategorie[[#This Row],[m/ž]],"::",kategorie[[#This Row],[věk]])</f>
        <v>2013::pivaři::M::55</v>
      </c>
      <c r="E1421" s="34">
        <v>2013</v>
      </c>
      <c r="F1421" s="37" t="s">
        <v>410</v>
      </c>
      <c r="G1421" s="34" t="s">
        <v>278</v>
      </c>
      <c r="H1421" s="34">
        <f>kategorie[[#This Row],[rok]]-kategorie[[#This Row],[věk]]</f>
        <v>1958</v>
      </c>
      <c r="I1421" s="34">
        <v>55</v>
      </c>
      <c r="J1421" s="46" t="s">
        <v>436</v>
      </c>
      <c r="K1421" s="50">
        <v>0.16</v>
      </c>
      <c r="L1421" s="241"/>
    </row>
    <row r="1422" spans="4:12" ht="11.25" hidden="1" customHeight="1" x14ac:dyDescent="0.2">
      <c r="D1422" s="37" t="str">
        <f>CONCATENATE(kategorie[[#This Row],[rok]],"::",kategorie[[#This Row],[závod]],"::",kategorie[[#This Row],[m/ž]],"::",kategorie[[#This Row],[věk]])</f>
        <v>2013::pivaři::M::56</v>
      </c>
      <c r="E1422" s="34">
        <v>2013</v>
      </c>
      <c r="F1422" s="37" t="s">
        <v>410</v>
      </c>
      <c r="G1422" s="34" t="s">
        <v>278</v>
      </c>
      <c r="H1422" s="34">
        <f>kategorie[[#This Row],[rok]]-kategorie[[#This Row],[věk]]</f>
        <v>1957</v>
      </c>
      <c r="I1422" s="34">
        <v>56</v>
      </c>
      <c r="J1422" s="46" t="s">
        <v>436</v>
      </c>
      <c r="K1422" s="50">
        <v>0.16</v>
      </c>
      <c r="L1422" s="241"/>
    </row>
    <row r="1423" spans="4:12" ht="11.25" hidden="1" customHeight="1" x14ac:dyDescent="0.2">
      <c r="D1423" s="37" t="str">
        <f>CONCATENATE(kategorie[[#This Row],[rok]],"::",kategorie[[#This Row],[závod]],"::",kategorie[[#This Row],[m/ž]],"::",kategorie[[#This Row],[věk]])</f>
        <v>2013::pivaři::M::57</v>
      </c>
      <c r="E1423" s="34">
        <v>2013</v>
      </c>
      <c r="F1423" s="37" t="s">
        <v>410</v>
      </c>
      <c r="G1423" s="34" t="s">
        <v>278</v>
      </c>
      <c r="H1423" s="34">
        <f>kategorie[[#This Row],[rok]]-kategorie[[#This Row],[věk]]</f>
        <v>1956</v>
      </c>
      <c r="I1423" s="34">
        <v>57</v>
      </c>
      <c r="J1423" s="46" t="s">
        <v>436</v>
      </c>
      <c r="K1423" s="50">
        <v>0.16</v>
      </c>
      <c r="L1423" s="241"/>
    </row>
    <row r="1424" spans="4:12" ht="11.25" hidden="1" customHeight="1" x14ac:dyDescent="0.2">
      <c r="D1424" s="37" t="str">
        <f>CONCATENATE(kategorie[[#This Row],[rok]],"::",kategorie[[#This Row],[závod]],"::",kategorie[[#This Row],[m/ž]],"::",kategorie[[#This Row],[věk]])</f>
        <v>2013::pivaři::M::58</v>
      </c>
      <c r="E1424" s="34">
        <v>2013</v>
      </c>
      <c r="F1424" s="37" t="s">
        <v>410</v>
      </c>
      <c r="G1424" s="34" t="s">
        <v>278</v>
      </c>
      <c r="H1424" s="34">
        <f>kategorie[[#This Row],[rok]]-kategorie[[#This Row],[věk]]</f>
        <v>1955</v>
      </c>
      <c r="I1424" s="34">
        <v>58</v>
      </c>
      <c r="J1424" s="46" t="s">
        <v>436</v>
      </c>
      <c r="K1424" s="50">
        <v>0.16</v>
      </c>
      <c r="L1424" s="241"/>
    </row>
    <row r="1425" spans="4:12" ht="11.25" hidden="1" customHeight="1" x14ac:dyDescent="0.2">
      <c r="D1425" s="37" t="str">
        <f>CONCATENATE(kategorie[[#This Row],[rok]],"::",kategorie[[#This Row],[závod]],"::",kategorie[[#This Row],[m/ž]],"::",kategorie[[#This Row],[věk]])</f>
        <v>2013::pivaři::M::59</v>
      </c>
      <c r="E1425" s="34">
        <v>2013</v>
      </c>
      <c r="F1425" s="37" t="s">
        <v>410</v>
      </c>
      <c r="G1425" s="34" t="s">
        <v>278</v>
      </c>
      <c r="H1425" s="34">
        <f>kategorie[[#This Row],[rok]]-kategorie[[#This Row],[věk]]</f>
        <v>1954</v>
      </c>
      <c r="I1425" s="34">
        <v>59</v>
      </c>
      <c r="J1425" s="46" t="s">
        <v>436</v>
      </c>
      <c r="K1425" s="50">
        <v>0.16</v>
      </c>
      <c r="L1425" s="241"/>
    </row>
    <row r="1426" spans="4:12" ht="11.25" hidden="1" customHeight="1" x14ac:dyDescent="0.2">
      <c r="D1426" s="37" t="str">
        <f>CONCATENATE(kategorie[[#This Row],[rok]],"::",kategorie[[#This Row],[závod]],"::",kategorie[[#This Row],[m/ž]],"::",kategorie[[#This Row],[věk]])</f>
        <v>2013::pivaři::M::60</v>
      </c>
      <c r="E1426" s="34">
        <v>2013</v>
      </c>
      <c r="F1426" s="37" t="s">
        <v>410</v>
      </c>
      <c r="G1426" s="34" t="s">
        <v>278</v>
      </c>
      <c r="H1426" s="34">
        <f>kategorie[[#This Row],[rok]]-kategorie[[#This Row],[věk]]</f>
        <v>1953</v>
      </c>
      <c r="I1426" s="34">
        <v>60</v>
      </c>
      <c r="J1426" s="46" t="s">
        <v>436</v>
      </c>
      <c r="K1426" s="50">
        <v>0.16</v>
      </c>
      <c r="L1426" s="241"/>
    </row>
    <row r="1427" spans="4:12" ht="11.25" hidden="1" customHeight="1" x14ac:dyDescent="0.2">
      <c r="D1427" s="37" t="str">
        <f>CONCATENATE(kategorie[[#This Row],[rok]],"::",kategorie[[#This Row],[závod]],"::",kategorie[[#This Row],[m/ž]],"::",kategorie[[#This Row],[věk]])</f>
        <v>2013::pivaři::M::61</v>
      </c>
      <c r="E1427" s="34">
        <v>2013</v>
      </c>
      <c r="F1427" s="37" t="s">
        <v>410</v>
      </c>
      <c r="G1427" s="34" t="s">
        <v>278</v>
      </c>
      <c r="H1427" s="34">
        <f>kategorie[[#This Row],[rok]]-kategorie[[#This Row],[věk]]</f>
        <v>1952</v>
      </c>
      <c r="I1427" s="34">
        <v>61</v>
      </c>
      <c r="J1427" s="46" t="s">
        <v>436</v>
      </c>
      <c r="K1427" s="50">
        <v>0.16</v>
      </c>
      <c r="L1427" s="241"/>
    </row>
    <row r="1428" spans="4:12" ht="11.25" hidden="1" customHeight="1" x14ac:dyDescent="0.2">
      <c r="D1428" s="37" t="str">
        <f>CONCATENATE(kategorie[[#This Row],[rok]],"::",kategorie[[#This Row],[závod]],"::",kategorie[[#This Row],[m/ž]],"::",kategorie[[#This Row],[věk]])</f>
        <v>2013::pivaři::M::62</v>
      </c>
      <c r="E1428" s="34">
        <v>2013</v>
      </c>
      <c r="F1428" s="37" t="s">
        <v>410</v>
      </c>
      <c r="G1428" s="34" t="s">
        <v>278</v>
      </c>
      <c r="H1428" s="34">
        <f>kategorie[[#This Row],[rok]]-kategorie[[#This Row],[věk]]</f>
        <v>1951</v>
      </c>
      <c r="I1428" s="34">
        <v>62</v>
      </c>
      <c r="J1428" s="46" t="s">
        <v>436</v>
      </c>
      <c r="K1428" s="50">
        <v>0.16</v>
      </c>
      <c r="L1428" s="241"/>
    </row>
    <row r="1429" spans="4:12" ht="11.25" hidden="1" customHeight="1" x14ac:dyDescent="0.2">
      <c r="D1429" s="37" t="str">
        <f>CONCATENATE(kategorie[[#This Row],[rok]],"::",kategorie[[#This Row],[závod]],"::",kategorie[[#This Row],[m/ž]],"::",kategorie[[#This Row],[věk]])</f>
        <v>2013::pivaři::M::63</v>
      </c>
      <c r="E1429" s="34">
        <v>2013</v>
      </c>
      <c r="F1429" s="37" t="s">
        <v>410</v>
      </c>
      <c r="G1429" s="49" t="s">
        <v>278</v>
      </c>
      <c r="H1429" s="49">
        <f>kategorie[[#This Row],[rok]]-kategorie[[#This Row],[věk]]</f>
        <v>1950</v>
      </c>
      <c r="I1429" s="49">
        <v>63</v>
      </c>
      <c r="J1429" s="46" t="s">
        <v>436</v>
      </c>
      <c r="K1429" s="50">
        <v>0.16</v>
      </c>
      <c r="L1429" s="241"/>
    </row>
    <row r="1430" spans="4:12" ht="11.25" hidden="1" customHeight="1" x14ac:dyDescent="0.2">
      <c r="D1430" s="37" t="str">
        <f>CONCATENATE(kategorie[[#This Row],[rok]],"::",kategorie[[#This Row],[závod]],"::",kategorie[[#This Row],[m/ž]],"::",kategorie[[#This Row],[věk]])</f>
        <v>2013::pivaři::M::64</v>
      </c>
      <c r="E1430" s="34">
        <v>2013</v>
      </c>
      <c r="F1430" s="37" t="s">
        <v>410</v>
      </c>
      <c r="G1430" s="49" t="s">
        <v>278</v>
      </c>
      <c r="H1430" s="49">
        <f>kategorie[[#This Row],[rok]]-kategorie[[#This Row],[věk]]</f>
        <v>1949</v>
      </c>
      <c r="I1430" s="49">
        <v>64</v>
      </c>
      <c r="J1430" s="46" t="s">
        <v>436</v>
      </c>
      <c r="K1430" s="50">
        <v>0.16</v>
      </c>
      <c r="L1430" s="241"/>
    </row>
    <row r="1431" spans="4:12" ht="11.25" hidden="1" customHeight="1" x14ac:dyDescent="0.2">
      <c r="D1431" s="37" t="str">
        <f>CONCATENATE(kategorie[[#This Row],[rok]],"::",kategorie[[#This Row],[závod]],"::",kategorie[[#This Row],[m/ž]],"::",kategorie[[#This Row],[věk]])</f>
        <v>2013::pivaři::M::65</v>
      </c>
      <c r="E1431" s="34">
        <v>2013</v>
      </c>
      <c r="F1431" s="37" t="s">
        <v>410</v>
      </c>
      <c r="G1431" s="49" t="s">
        <v>278</v>
      </c>
      <c r="H1431" s="49">
        <f>kategorie[[#This Row],[rok]]-kategorie[[#This Row],[věk]]</f>
        <v>1948</v>
      </c>
      <c r="I1431" s="49">
        <v>65</v>
      </c>
      <c r="J1431" s="46" t="s">
        <v>436</v>
      </c>
      <c r="K1431" s="50">
        <v>0.16</v>
      </c>
      <c r="L1431" s="241"/>
    </row>
    <row r="1432" spans="4:12" ht="11.25" hidden="1" customHeight="1" x14ac:dyDescent="0.2">
      <c r="D1432" s="37" t="str">
        <f>CONCATENATE(kategorie[[#This Row],[rok]],"::",kategorie[[#This Row],[závod]],"::",kategorie[[#This Row],[m/ž]],"::",kategorie[[#This Row],[věk]])</f>
        <v>2013::pivaři::M::66</v>
      </c>
      <c r="E1432" s="34">
        <v>2013</v>
      </c>
      <c r="F1432" s="37" t="s">
        <v>410</v>
      </c>
      <c r="G1432" s="49" t="s">
        <v>278</v>
      </c>
      <c r="H1432" s="49">
        <f>kategorie[[#This Row],[rok]]-kategorie[[#This Row],[věk]]</f>
        <v>1947</v>
      </c>
      <c r="I1432" s="49">
        <v>66</v>
      </c>
      <c r="J1432" s="46" t="s">
        <v>436</v>
      </c>
      <c r="K1432" s="50">
        <v>0.16</v>
      </c>
      <c r="L1432" s="241"/>
    </row>
    <row r="1433" spans="4:12" ht="11.25" hidden="1" customHeight="1" x14ac:dyDescent="0.2">
      <c r="D1433" s="37" t="str">
        <f>CONCATENATE(kategorie[[#This Row],[rok]],"::",kategorie[[#This Row],[závod]],"::",kategorie[[#This Row],[m/ž]],"::",kategorie[[#This Row],[věk]])</f>
        <v>2013::pivaři::M::67</v>
      </c>
      <c r="E1433" s="34">
        <v>2013</v>
      </c>
      <c r="F1433" s="37" t="s">
        <v>410</v>
      </c>
      <c r="G1433" s="49" t="s">
        <v>278</v>
      </c>
      <c r="H1433" s="49">
        <f>kategorie[[#This Row],[rok]]-kategorie[[#This Row],[věk]]</f>
        <v>1946</v>
      </c>
      <c r="I1433" s="49">
        <v>67</v>
      </c>
      <c r="J1433" s="46" t="s">
        <v>436</v>
      </c>
      <c r="K1433" s="50">
        <v>0.16</v>
      </c>
      <c r="L1433" s="241"/>
    </row>
    <row r="1434" spans="4:12" ht="11.25" hidden="1" customHeight="1" x14ac:dyDescent="0.2">
      <c r="D1434" s="37" t="str">
        <f>CONCATENATE(kategorie[[#This Row],[rok]],"::",kategorie[[#This Row],[závod]],"::",kategorie[[#This Row],[m/ž]],"::",kategorie[[#This Row],[věk]])</f>
        <v>2013::pivaři::M::68</v>
      </c>
      <c r="E1434" s="34">
        <v>2013</v>
      </c>
      <c r="F1434" s="37" t="s">
        <v>410</v>
      </c>
      <c r="G1434" s="49" t="s">
        <v>278</v>
      </c>
      <c r="H1434" s="49">
        <f>kategorie[[#This Row],[rok]]-kategorie[[#This Row],[věk]]</f>
        <v>1945</v>
      </c>
      <c r="I1434" s="49">
        <v>68</v>
      </c>
      <c r="J1434" s="46" t="s">
        <v>436</v>
      </c>
      <c r="K1434" s="50">
        <v>0.16</v>
      </c>
      <c r="L1434" s="241"/>
    </row>
    <row r="1435" spans="4:12" ht="11.25" hidden="1" customHeight="1" x14ac:dyDescent="0.2">
      <c r="D1435" s="37" t="str">
        <f>CONCATENATE(kategorie[[#This Row],[rok]],"::",kategorie[[#This Row],[závod]],"::",kategorie[[#This Row],[m/ž]],"::",kategorie[[#This Row],[věk]])</f>
        <v>2013::pivaři::M::69</v>
      </c>
      <c r="E1435" s="34">
        <v>2013</v>
      </c>
      <c r="F1435" s="37" t="s">
        <v>410</v>
      </c>
      <c r="G1435" s="49" t="s">
        <v>278</v>
      </c>
      <c r="H1435" s="49">
        <f>kategorie[[#This Row],[rok]]-kategorie[[#This Row],[věk]]</f>
        <v>1944</v>
      </c>
      <c r="I1435" s="49">
        <v>69</v>
      </c>
      <c r="J1435" s="46" t="s">
        <v>436</v>
      </c>
      <c r="K1435" s="50">
        <v>0.16</v>
      </c>
      <c r="L1435" s="241"/>
    </row>
    <row r="1436" spans="4:12" ht="11.25" hidden="1" customHeight="1" x14ac:dyDescent="0.2">
      <c r="D1436" s="37" t="str">
        <f>CONCATENATE(kategorie[[#This Row],[rok]],"::",kategorie[[#This Row],[závod]],"::",kategorie[[#This Row],[m/ž]],"::",kategorie[[#This Row],[věk]])</f>
        <v>2013::pivaři::M::70</v>
      </c>
      <c r="E1436" s="34">
        <v>2013</v>
      </c>
      <c r="F1436" s="37" t="s">
        <v>410</v>
      </c>
      <c r="G1436" s="49" t="s">
        <v>278</v>
      </c>
      <c r="H1436" s="49">
        <f>kategorie[[#This Row],[rok]]-kategorie[[#This Row],[věk]]</f>
        <v>1943</v>
      </c>
      <c r="I1436" s="49">
        <v>70</v>
      </c>
      <c r="J1436" s="46" t="s">
        <v>436</v>
      </c>
      <c r="K1436" s="50">
        <v>0.16</v>
      </c>
      <c r="L1436" s="241"/>
    </row>
    <row r="1437" spans="4:12" ht="11.25" hidden="1" customHeight="1" x14ac:dyDescent="0.2">
      <c r="D1437" s="37" t="str">
        <f>CONCATENATE(kategorie[[#This Row],[rok]],"::",kategorie[[#This Row],[závod]],"::",kategorie[[#This Row],[m/ž]],"::",kategorie[[#This Row],[věk]])</f>
        <v>2013::pivaři::M::71</v>
      </c>
      <c r="E1437" s="34">
        <v>2013</v>
      </c>
      <c r="F1437" s="37" t="s">
        <v>410</v>
      </c>
      <c r="G1437" s="49" t="s">
        <v>278</v>
      </c>
      <c r="H1437" s="49">
        <f>kategorie[[#This Row],[rok]]-kategorie[[#This Row],[věk]]</f>
        <v>1942</v>
      </c>
      <c r="I1437" s="49">
        <v>71</v>
      </c>
      <c r="J1437" s="46" t="s">
        <v>436</v>
      </c>
      <c r="K1437" s="50">
        <v>0.16</v>
      </c>
      <c r="L1437" s="241"/>
    </row>
    <row r="1438" spans="4:12" ht="11.25" hidden="1" customHeight="1" x14ac:dyDescent="0.2">
      <c r="D1438" s="37" t="str">
        <f>CONCATENATE(kategorie[[#This Row],[rok]],"::",kategorie[[#This Row],[závod]],"::",kategorie[[#This Row],[m/ž]],"::",kategorie[[#This Row],[věk]])</f>
        <v>2013::pivaři::M::72</v>
      </c>
      <c r="E1438" s="34">
        <v>2013</v>
      </c>
      <c r="F1438" s="37" t="s">
        <v>410</v>
      </c>
      <c r="G1438" s="49" t="s">
        <v>278</v>
      </c>
      <c r="H1438" s="49">
        <f>kategorie[[#This Row],[rok]]-kategorie[[#This Row],[věk]]</f>
        <v>1941</v>
      </c>
      <c r="I1438" s="49">
        <v>72</v>
      </c>
      <c r="J1438" s="46" t="s">
        <v>436</v>
      </c>
      <c r="K1438" s="50">
        <v>0.16</v>
      </c>
      <c r="L1438" s="241"/>
    </row>
    <row r="1439" spans="4:12" ht="11.25" hidden="1" customHeight="1" x14ac:dyDescent="0.2">
      <c r="D1439" s="37" t="str">
        <f>CONCATENATE(kategorie[[#This Row],[rok]],"::",kategorie[[#This Row],[závod]],"::",kategorie[[#This Row],[m/ž]],"::",kategorie[[#This Row],[věk]])</f>
        <v>2013::pivaři::M::73</v>
      </c>
      <c r="E1439" s="34">
        <v>2013</v>
      </c>
      <c r="F1439" s="37" t="s">
        <v>410</v>
      </c>
      <c r="G1439" s="49" t="s">
        <v>278</v>
      </c>
      <c r="H1439" s="49">
        <f>kategorie[[#This Row],[rok]]-kategorie[[#This Row],[věk]]</f>
        <v>1940</v>
      </c>
      <c r="I1439" s="49">
        <v>73</v>
      </c>
      <c r="J1439" s="46" t="s">
        <v>436</v>
      </c>
      <c r="K1439" s="50">
        <v>0.16</v>
      </c>
      <c r="L1439" s="241"/>
    </row>
    <row r="1440" spans="4:12" ht="11.25" hidden="1" customHeight="1" x14ac:dyDescent="0.2">
      <c r="D1440" s="37" t="str">
        <f>CONCATENATE(kategorie[[#This Row],[rok]],"::",kategorie[[#This Row],[závod]],"::",kategorie[[#This Row],[m/ž]],"::",kategorie[[#This Row],[věk]])</f>
        <v>2013::pivaři::M::74</v>
      </c>
      <c r="E1440" s="34">
        <v>2013</v>
      </c>
      <c r="F1440" s="37" t="s">
        <v>410</v>
      </c>
      <c r="G1440" s="49" t="s">
        <v>278</v>
      </c>
      <c r="H1440" s="49">
        <f>kategorie[[#This Row],[rok]]-kategorie[[#This Row],[věk]]</f>
        <v>1939</v>
      </c>
      <c r="I1440" s="49">
        <v>74</v>
      </c>
      <c r="J1440" s="46" t="s">
        <v>436</v>
      </c>
      <c r="K1440" s="50">
        <v>0.16</v>
      </c>
      <c r="L1440" s="241"/>
    </row>
    <row r="1441" spans="4:12" ht="11.25" hidden="1" customHeight="1" x14ac:dyDescent="0.2">
      <c r="D1441" s="37" t="str">
        <f>CONCATENATE(kategorie[[#This Row],[rok]],"::",kategorie[[#This Row],[závod]],"::",kategorie[[#This Row],[m/ž]],"::",kategorie[[#This Row],[věk]])</f>
        <v>2013::pivaři::M::75</v>
      </c>
      <c r="E1441" s="34">
        <v>2013</v>
      </c>
      <c r="F1441" s="37" t="s">
        <v>410</v>
      </c>
      <c r="G1441" s="49" t="s">
        <v>278</v>
      </c>
      <c r="H1441" s="49">
        <f>kategorie[[#This Row],[rok]]-kategorie[[#This Row],[věk]]</f>
        <v>1938</v>
      </c>
      <c r="I1441" s="49">
        <v>75</v>
      </c>
      <c r="J1441" s="46" t="s">
        <v>436</v>
      </c>
      <c r="K1441" s="50">
        <v>0.16</v>
      </c>
      <c r="L1441" s="241"/>
    </row>
    <row r="1442" spans="4:12" ht="11.25" hidden="1" customHeight="1" x14ac:dyDescent="0.2">
      <c r="D1442" s="37" t="str">
        <f>CONCATENATE(kategorie[[#This Row],[rok]],"::",kategorie[[#This Row],[závod]],"::",kategorie[[#This Row],[m/ž]],"::",kategorie[[#This Row],[věk]])</f>
        <v>2013::pivaři::M::76</v>
      </c>
      <c r="E1442" s="34">
        <v>2013</v>
      </c>
      <c r="F1442" s="37" t="s">
        <v>410</v>
      </c>
      <c r="G1442" s="49" t="s">
        <v>278</v>
      </c>
      <c r="H1442" s="49">
        <f>kategorie[[#This Row],[rok]]-kategorie[[#This Row],[věk]]</f>
        <v>1937</v>
      </c>
      <c r="I1442" s="49">
        <v>76</v>
      </c>
      <c r="J1442" s="46" t="s">
        <v>436</v>
      </c>
      <c r="K1442" s="50">
        <v>0.16</v>
      </c>
      <c r="L1442" s="241"/>
    </row>
    <row r="1443" spans="4:12" ht="11.25" hidden="1" customHeight="1" x14ac:dyDescent="0.2">
      <c r="D1443" s="37" t="str">
        <f>CONCATENATE(kategorie[[#This Row],[rok]],"::",kategorie[[#This Row],[závod]],"::",kategorie[[#This Row],[m/ž]],"::",kategorie[[#This Row],[věk]])</f>
        <v>2013::pivaři::M::77</v>
      </c>
      <c r="E1443" s="34">
        <v>2013</v>
      </c>
      <c r="F1443" s="37" t="s">
        <v>410</v>
      </c>
      <c r="G1443" s="49" t="s">
        <v>278</v>
      </c>
      <c r="H1443" s="49">
        <f>kategorie[[#This Row],[rok]]-kategorie[[#This Row],[věk]]</f>
        <v>1936</v>
      </c>
      <c r="I1443" s="49">
        <v>77</v>
      </c>
      <c r="J1443" s="46" t="s">
        <v>436</v>
      </c>
      <c r="K1443" s="50">
        <v>0.16</v>
      </c>
      <c r="L1443" s="241"/>
    </row>
    <row r="1444" spans="4:12" ht="11.25" hidden="1" customHeight="1" x14ac:dyDescent="0.2">
      <c r="D1444" s="37" t="str">
        <f>CONCATENATE(kategorie[[#This Row],[rok]],"::",kategorie[[#This Row],[závod]],"::",kategorie[[#This Row],[m/ž]],"::",kategorie[[#This Row],[věk]])</f>
        <v>2013::pivaři::M::78</v>
      </c>
      <c r="E1444" s="34">
        <v>2013</v>
      </c>
      <c r="F1444" s="37" t="s">
        <v>410</v>
      </c>
      <c r="G1444" s="49" t="s">
        <v>278</v>
      </c>
      <c r="H1444" s="49">
        <f>kategorie[[#This Row],[rok]]-kategorie[[#This Row],[věk]]</f>
        <v>1935</v>
      </c>
      <c r="I1444" s="49">
        <v>78</v>
      </c>
      <c r="J1444" s="46" t="s">
        <v>436</v>
      </c>
      <c r="K1444" s="50">
        <v>0.16</v>
      </c>
      <c r="L1444" s="241"/>
    </row>
    <row r="1445" spans="4:12" ht="11.25" hidden="1" customHeight="1" x14ac:dyDescent="0.2">
      <c r="D1445" s="37" t="str">
        <f>CONCATENATE(kategorie[[#This Row],[rok]],"::",kategorie[[#This Row],[závod]],"::",kategorie[[#This Row],[m/ž]],"::",kategorie[[#This Row],[věk]])</f>
        <v>2013::pivaři::M::79</v>
      </c>
      <c r="E1445" s="34">
        <v>2013</v>
      </c>
      <c r="F1445" s="37" t="s">
        <v>410</v>
      </c>
      <c r="G1445" s="49" t="s">
        <v>278</v>
      </c>
      <c r="H1445" s="49">
        <f>kategorie[[#This Row],[rok]]-kategorie[[#This Row],[věk]]</f>
        <v>1934</v>
      </c>
      <c r="I1445" s="49">
        <v>79</v>
      </c>
      <c r="J1445" s="46" t="s">
        <v>436</v>
      </c>
      <c r="K1445" s="50">
        <v>0.16</v>
      </c>
      <c r="L1445" s="241"/>
    </row>
    <row r="1446" spans="4:12" ht="11.25" hidden="1" customHeight="1" x14ac:dyDescent="0.2">
      <c r="D1446" s="37" t="str">
        <f>CONCATENATE(kategorie[[#This Row],[rok]],"::",kategorie[[#This Row],[závod]],"::",kategorie[[#This Row],[m/ž]],"::",kategorie[[#This Row],[věk]])</f>
        <v>2013::pivaři::M::80</v>
      </c>
      <c r="E1446" s="34">
        <v>2013</v>
      </c>
      <c r="F1446" s="37" t="s">
        <v>410</v>
      </c>
      <c r="G1446" s="49" t="s">
        <v>278</v>
      </c>
      <c r="H1446" s="49">
        <f>kategorie[[#This Row],[rok]]-kategorie[[#This Row],[věk]]</f>
        <v>1933</v>
      </c>
      <c r="I1446" s="49">
        <v>80</v>
      </c>
      <c r="J1446" s="46" t="s">
        <v>436</v>
      </c>
      <c r="K1446" s="50">
        <v>0.16</v>
      </c>
      <c r="L1446" s="241"/>
    </row>
    <row r="1447" spans="4:12" ht="11.25" hidden="1" customHeight="1" x14ac:dyDescent="0.2">
      <c r="D1447" s="37" t="str">
        <f>CONCATENATE(kategorie[[#This Row],[rok]],"::",kategorie[[#This Row],[závod]],"::",kategorie[[#This Row],[m/ž]],"::",kategorie[[#This Row],[věk]])</f>
        <v>2013::pivaři::Z::18</v>
      </c>
      <c r="E1447" s="34">
        <v>2013</v>
      </c>
      <c r="F1447" s="37" t="s">
        <v>410</v>
      </c>
      <c r="G1447" s="49" t="s">
        <v>438</v>
      </c>
      <c r="H1447" s="49">
        <f>kategorie[[#This Row],[rok]]-kategorie[[#This Row],[věk]]</f>
        <v>1995</v>
      </c>
      <c r="I1447" s="49">
        <v>18</v>
      </c>
      <c r="J1447" s="46" t="s">
        <v>436</v>
      </c>
      <c r="K1447" s="50">
        <v>0.16</v>
      </c>
      <c r="L1447" s="241"/>
    </row>
    <row r="1448" spans="4:12" ht="11.25" hidden="1" customHeight="1" x14ac:dyDescent="0.2">
      <c r="D1448" s="37" t="str">
        <f>CONCATENATE(kategorie[[#This Row],[rok]],"::",kategorie[[#This Row],[závod]],"::",kategorie[[#This Row],[m/ž]],"::",kategorie[[#This Row],[věk]])</f>
        <v>2013::pivaři::Z::19</v>
      </c>
      <c r="E1448" s="34">
        <v>2013</v>
      </c>
      <c r="F1448" s="37" t="s">
        <v>410</v>
      </c>
      <c r="G1448" s="49" t="s">
        <v>438</v>
      </c>
      <c r="H1448" s="49">
        <f>kategorie[[#This Row],[rok]]-kategorie[[#This Row],[věk]]</f>
        <v>1994</v>
      </c>
      <c r="I1448" s="49">
        <v>19</v>
      </c>
      <c r="J1448" s="46" t="s">
        <v>436</v>
      </c>
      <c r="K1448" s="50">
        <v>0.16</v>
      </c>
      <c r="L1448" s="241"/>
    </row>
    <row r="1449" spans="4:12" ht="11.25" hidden="1" customHeight="1" x14ac:dyDescent="0.2">
      <c r="D1449" s="37" t="str">
        <f>CONCATENATE(kategorie[[#This Row],[rok]],"::",kategorie[[#This Row],[závod]],"::",kategorie[[#This Row],[m/ž]],"::",kategorie[[#This Row],[věk]])</f>
        <v>2013::pivaři::Z::20</v>
      </c>
      <c r="E1449" s="34">
        <v>2013</v>
      </c>
      <c r="F1449" s="37" t="s">
        <v>410</v>
      </c>
      <c r="G1449" s="49" t="s">
        <v>438</v>
      </c>
      <c r="H1449" s="49">
        <f>kategorie[[#This Row],[rok]]-kategorie[[#This Row],[věk]]</f>
        <v>1993</v>
      </c>
      <c r="I1449" s="49">
        <v>20</v>
      </c>
      <c r="J1449" s="46" t="s">
        <v>436</v>
      </c>
      <c r="K1449" s="50">
        <v>0.16</v>
      </c>
      <c r="L1449" s="241"/>
    </row>
    <row r="1450" spans="4:12" ht="11.25" hidden="1" customHeight="1" x14ac:dyDescent="0.2">
      <c r="D1450" s="37" t="str">
        <f>CONCATENATE(kategorie[[#This Row],[rok]],"::",kategorie[[#This Row],[závod]],"::",kategorie[[#This Row],[m/ž]],"::",kategorie[[#This Row],[věk]])</f>
        <v>2013::pivaři::Z::21</v>
      </c>
      <c r="E1450" s="34">
        <v>2013</v>
      </c>
      <c r="F1450" s="37" t="s">
        <v>410</v>
      </c>
      <c r="G1450" s="49" t="s">
        <v>438</v>
      </c>
      <c r="H1450" s="49">
        <f>kategorie[[#This Row],[rok]]-kategorie[[#This Row],[věk]]</f>
        <v>1992</v>
      </c>
      <c r="I1450" s="49">
        <v>21</v>
      </c>
      <c r="J1450" s="46" t="s">
        <v>436</v>
      </c>
      <c r="K1450" s="50">
        <v>0.16</v>
      </c>
      <c r="L1450" s="241"/>
    </row>
    <row r="1451" spans="4:12" ht="11.25" hidden="1" customHeight="1" x14ac:dyDescent="0.2">
      <c r="D1451" s="37" t="str">
        <f>CONCATENATE(kategorie[[#This Row],[rok]],"::",kategorie[[#This Row],[závod]],"::",kategorie[[#This Row],[m/ž]],"::",kategorie[[#This Row],[věk]])</f>
        <v>2013::pivaři::Z::22</v>
      </c>
      <c r="E1451" s="34">
        <v>2013</v>
      </c>
      <c r="F1451" s="37" t="s">
        <v>410</v>
      </c>
      <c r="G1451" s="49" t="s">
        <v>438</v>
      </c>
      <c r="H1451" s="49">
        <f>kategorie[[#This Row],[rok]]-kategorie[[#This Row],[věk]]</f>
        <v>1991</v>
      </c>
      <c r="I1451" s="49">
        <v>22</v>
      </c>
      <c r="J1451" s="46" t="s">
        <v>436</v>
      </c>
      <c r="K1451" s="50">
        <v>0.16</v>
      </c>
      <c r="L1451" s="241"/>
    </row>
    <row r="1452" spans="4:12" ht="11.25" hidden="1" customHeight="1" x14ac:dyDescent="0.2">
      <c r="D1452" s="37" t="str">
        <f>CONCATENATE(kategorie[[#This Row],[rok]],"::",kategorie[[#This Row],[závod]],"::",kategorie[[#This Row],[m/ž]],"::",kategorie[[#This Row],[věk]])</f>
        <v>2013::pivaři::Z::23</v>
      </c>
      <c r="E1452" s="34">
        <v>2013</v>
      </c>
      <c r="F1452" s="37" t="s">
        <v>410</v>
      </c>
      <c r="G1452" s="49" t="s">
        <v>438</v>
      </c>
      <c r="H1452" s="49">
        <f>kategorie[[#This Row],[rok]]-kategorie[[#This Row],[věk]]</f>
        <v>1990</v>
      </c>
      <c r="I1452" s="49">
        <v>23</v>
      </c>
      <c r="J1452" s="46" t="s">
        <v>436</v>
      </c>
      <c r="K1452" s="50">
        <v>0.16</v>
      </c>
      <c r="L1452" s="241"/>
    </row>
    <row r="1453" spans="4:12" ht="11.25" hidden="1" customHeight="1" x14ac:dyDescent="0.2">
      <c r="D1453" s="37" t="str">
        <f>CONCATENATE(kategorie[[#This Row],[rok]],"::",kategorie[[#This Row],[závod]],"::",kategorie[[#This Row],[m/ž]],"::",kategorie[[#This Row],[věk]])</f>
        <v>2013::pivaři::Z::24</v>
      </c>
      <c r="E1453" s="34">
        <v>2013</v>
      </c>
      <c r="F1453" s="37" t="s">
        <v>410</v>
      </c>
      <c r="G1453" s="49" t="s">
        <v>438</v>
      </c>
      <c r="H1453" s="49">
        <f>kategorie[[#This Row],[rok]]-kategorie[[#This Row],[věk]]</f>
        <v>1989</v>
      </c>
      <c r="I1453" s="49">
        <v>24</v>
      </c>
      <c r="J1453" s="46" t="s">
        <v>436</v>
      </c>
      <c r="K1453" s="50">
        <v>0.16</v>
      </c>
      <c r="L1453" s="241"/>
    </row>
    <row r="1454" spans="4:12" ht="11.25" hidden="1" customHeight="1" x14ac:dyDescent="0.2">
      <c r="D1454" s="37" t="str">
        <f>CONCATENATE(kategorie[[#This Row],[rok]],"::",kategorie[[#This Row],[závod]],"::",kategorie[[#This Row],[m/ž]],"::",kategorie[[#This Row],[věk]])</f>
        <v>2013::pivaři::Z::25</v>
      </c>
      <c r="E1454" s="34">
        <v>2013</v>
      </c>
      <c r="F1454" s="37" t="s">
        <v>410</v>
      </c>
      <c r="G1454" s="49" t="s">
        <v>438</v>
      </c>
      <c r="H1454" s="49">
        <f>kategorie[[#This Row],[rok]]-kategorie[[#This Row],[věk]]</f>
        <v>1988</v>
      </c>
      <c r="I1454" s="49">
        <v>25</v>
      </c>
      <c r="J1454" s="46" t="s">
        <v>436</v>
      </c>
      <c r="K1454" s="50">
        <v>0.16</v>
      </c>
      <c r="L1454" s="241"/>
    </row>
    <row r="1455" spans="4:12" ht="11.25" hidden="1" customHeight="1" x14ac:dyDescent="0.2">
      <c r="D1455" s="37" t="str">
        <f>CONCATENATE(kategorie[[#This Row],[rok]],"::",kategorie[[#This Row],[závod]],"::",kategorie[[#This Row],[m/ž]],"::",kategorie[[#This Row],[věk]])</f>
        <v>2013::pivaři::Z::26</v>
      </c>
      <c r="E1455" s="34">
        <v>2013</v>
      </c>
      <c r="F1455" s="37" t="s">
        <v>410</v>
      </c>
      <c r="G1455" s="49" t="s">
        <v>438</v>
      </c>
      <c r="H1455" s="49">
        <f>kategorie[[#This Row],[rok]]-kategorie[[#This Row],[věk]]</f>
        <v>1987</v>
      </c>
      <c r="I1455" s="49">
        <v>26</v>
      </c>
      <c r="J1455" s="46" t="s">
        <v>436</v>
      </c>
      <c r="K1455" s="50">
        <v>0.16</v>
      </c>
      <c r="L1455" s="241"/>
    </row>
    <row r="1456" spans="4:12" ht="11.25" hidden="1" customHeight="1" x14ac:dyDescent="0.2">
      <c r="D1456" s="37" t="str">
        <f>CONCATENATE(kategorie[[#This Row],[rok]],"::",kategorie[[#This Row],[závod]],"::",kategorie[[#This Row],[m/ž]],"::",kategorie[[#This Row],[věk]])</f>
        <v>2013::pivaři::Z::27</v>
      </c>
      <c r="E1456" s="34">
        <v>2013</v>
      </c>
      <c r="F1456" s="37" t="s">
        <v>410</v>
      </c>
      <c r="G1456" s="49" t="s">
        <v>438</v>
      </c>
      <c r="H1456" s="49">
        <f>kategorie[[#This Row],[rok]]-kategorie[[#This Row],[věk]]</f>
        <v>1986</v>
      </c>
      <c r="I1456" s="49">
        <v>27</v>
      </c>
      <c r="J1456" s="46" t="s">
        <v>436</v>
      </c>
      <c r="K1456" s="50">
        <v>0.16</v>
      </c>
      <c r="L1456" s="241"/>
    </row>
    <row r="1457" spans="4:12" ht="11.25" hidden="1" customHeight="1" x14ac:dyDescent="0.2">
      <c r="D1457" s="37" t="str">
        <f>CONCATENATE(kategorie[[#This Row],[rok]],"::",kategorie[[#This Row],[závod]],"::",kategorie[[#This Row],[m/ž]],"::",kategorie[[#This Row],[věk]])</f>
        <v>2013::pivaři::Z::28</v>
      </c>
      <c r="E1457" s="34">
        <v>2013</v>
      </c>
      <c r="F1457" s="37" t="s">
        <v>410</v>
      </c>
      <c r="G1457" s="49" t="s">
        <v>438</v>
      </c>
      <c r="H1457" s="49">
        <f>kategorie[[#This Row],[rok]]-kategorie[[#This Row],[věk]]</f>
        <v>1985</v>
      </c>
      <c r="I1457" s="49">
        <v>28</v>
      </c>
      <c r="J1457" s="46" t="s">
        <v>436</v>
      </c>
      <c r="K1457" s="50">
        <v>0.16</v>
      </c>
      <c r="L1457" s="241"/>
    </row>
    <row r="1458" spans="4:12" hidden="1" x14ac:dyDescent="0.2">
      <c r="D1458" s="37" t="str">
        <f>CONCATENATE(kategorie[[#This Row],[rok]],"::",kategorie[[#This Row],[závod]],"::",kategorie[[#This Row],[m/ž]],"::",kategorie[[#This Row],[věk]])</f>
        <v>2013::pivaři::Z::29</v>
      </c>
      <c r="E1458" s="34">
        <v>2013</v>
      </c>
      <c r="F1458" s="37" t="s">
        <v>410</v>
      </c>
      <c r="G1458" s="49" t="s">
        <v>438</v>
      </c>
      <c r="H1458" s="49">
        <f>kategorie[[#This Row],[rok]]-kategorie[[#This Row],[věk]]</f>
        <v>1984</v>
      </c>
      <c r="I1458" s="49">
        <v>29</v>
      </c>
      <c r="J1458" s="46" t="s">
        <v>436</v>
      </c>
      <c r="K1458" s="50">
        <v>0.16</v>
      </c>
      <c r="L1458" s="241"/>
    </row>
    <row r="1459" spans="4:12" hidden="1" x14ac:dyDescent="0.2">
      <c r="D1459" s="37" t="str">
        <f>CONCATENATE(kategorie[[#This Row],[rok]],"::",kategorie[[#This Row],[závod]],"::",kategorie[[#This Row],[m/ž]],"::",kategorie[[#This Row],[věk]])</f>
        <v>2013::pivaři::Z::30</v>
      </c>
      <c r="E1459" s="34">
        <v>2013</v>
      </c>
      <c r="F1459" s="37" t="s">
        <v>410</v>
      </c>
      <c r="G1459" s="49" t="s">
        <v>438</v>
      </c>
      <c r="H1459" s="49">
        <f>kategorie[[#This Row],[rok]]-kategorie[[#This Row],[věk]]</f>
        <v>1983</v>
      </c>
      <c r="I1459" s="49">
        <v>30</v>
      </c>
      <c r="J1459" s="46" t="s">
        <v>436</v>
      </c>
      <c r="K1459" s="50">
        <v>0.16</v>
      </c>
      <c r="L1459" s="241"/>
    </row>
    <row r="1460" spans="4:12" hidden="1" x14ac:dyDescent="0.2">
      <c r="D1460" s="37" t="str">
        <f>CONCATENATE(kategorie[[#This Row],[rok]],"::",kategorie[[#This Row],[závod]],"::",kategorie[[#This Row],[m/ž]],"::",kategorie[[#This Row],[věk]])</f>
        <v>2013::pivaři::Z::31</v>
      </c>
      <c r="E1460" s="34">
        <v>2013</v>
      </c>
      <c r="F1460" s="37" t="s">
        <v>410</v>
      </c>
      <c r="G1460" s="49" t="s">
        <v>438</v>
      </c>
      <c r="H1460" s="49">
        <f>kategorie[[#This Row],[rok]]-kategorie[[#This Row],[věk]]</f>
        <v>1982</v>
      </c>
      <c r="I1460" s="49">
        <v>31</v>
      </c>
      <c r="J1460" s="46" t="s">
        <v>436</v>
      </c>
      <c r="K1460" s="50">
        <v>0.16</v>
      </c>
      <c r="L1460" s="241"/>
    </row>
    <row r="1461" spans="4:12" hidden="1" x14ac:dyDescent="0.2">
      <c r="D1461" s="37" t="str">
        <f>CONCATENATE(kategorie[[#This Row],[rok]],"::",kategorie[[#This Row],[závod]],"::",kategorie[[#This Row],[m/ž]],"::",kategorie[[#This Row],[věk]])</f>
        <v>2013::pivaři::Z::32</v>
      </c>
      <c r="E1461" s="34">
        <v>2013</v>
      </c>
      <c r="F1461" s="37" t="s">
        <v>410</v>
      </c>
      <c r="G1461" s="49" t="s">
        <v>438</v>
      </c>
      <c r="H1461" s="49">
        <f>kategorie[[#This Row],[rok]]-kategorie[[#This Row],[věk]]</f>
        <v>1981</v>
      </c>
      <c r="I1461" s="49">
        <v>32</v>
      </c>
      <c r="J1461" s="46" t="s">
        <v>436</v>
      </c>
      <c r="K1461" s="50">
        <v>0.16</v>
      </c>
      <c r="L1461" s="241"/>
    </row>
    <row r="1462" spans="4:12" hidden="1" x14ac:dyDescent="0.2">
      <c r="D1462" s="37" t="str">
        <f>CONCATENATE(kategorie[[#This Row],[rok]],"::",kategorie[[#This Row],[závod]],"::",kategorie[[#This Row],[m/ž]],"::",kategorie[[#This Row],[věk]])</f>
        <v>2013::pivaři::Z::33</v>
      </c>
      <c r="E1462" s="34">
        <v>2013</v>
      </c>
      <c r="F1462" s="37" t="s">
        <v>410</v>
      </c>
      <c r="G1462" s="49" t="s">
        <v>438</v>
      </c>
      <c r="H1462" s="49">
        <f>kategorie[[#This Row],[rok]]-kategorie[[#This Row],[věk]]</f>
        <v>1980</v>
      </c>
      <c r="I1462" s="49">
        <v>33</v>
      </c>
      <c r="J1462" s="46" t="s">
        <v>436</v>
      </c>
      <c r="K1462" s="50">
        <v>0.16</v>
      </c>
      <c r="L1462" s="241"/>
    </row>
    <row r="1463" spans="4:12" hidden="1" x14ac:dyDescent="0.2">
      <c r="D1463" s="37" t="str">
        <f>CONCATENATE(kategorie[[#This Row],[rok]],"::",kategorie[[#This Row],[závod]],"::",kategorie[[#This Row],[m/ž]],"::",kategorie[[#This Row],[věk]])</f>
        <v>2013::pivaři::Z::34</v>
      </c>
      <c r="E1463" s="34">
        <v>2013</v>
      </c>
      <c r="F1463" s="37" t="s">
        <v>410</v>
      </c>
      <c r="G1463" s="49" t="s">
        <v>438</v>
      </c>
      <c r="H1463" s="49">
        <f>kategorie[[#This Row],[rok]]-kategorie[[#This Row],[věk]]</f>
        <v>1979</v>
      </c>
      <c r="I1463" s="49">
        <v>34</v>
      </c>
      <c r="J1463" s="46" t="s">
        <v>436</v>
      </c>
      <c r="K1463" s="50">
        <v>0.16</v>
      </c>
      <c r="L1463" s="241"/>
    </row>
    <row r="1464" spans="4:12" hidden="1" x14ac:dyDescent="0.2">
      <c r="D1464" s="37" t="str">
        <f>CONCATENATE(kategorie[[#This Row],[rok]],"::",kategorie[[#This Row],[závod]],"::",kategorie[[#This Row],[m/ž]],"::",kategorie[[#This Row],[věk]])</f>
        <v>2013::pivaři::Z::35</v>
      </c>
      <c r="E1464" s="34">
        <v>2013</v>
      </c>
      <c r="F1464" s="37" t="s">
        <v>410</v>
      </c>
      <c r="G1464" s="49" t="s">
        <v>438</v>
      </c>
      <c r="H1464" s="49">
        <f>kategorie[[#This Row],[rok]]-kategorie[[#This Row],[věk]]</f>
        <v>1978</v>
      </c>
      <c r="I1464" s="49">
        <v>35</v>
      </c>
      <c r="J1464" s="46" t="s">
        <v>436</v>
      </c>
      <c r="K1464" s="50">
        <v>0.16</v>
      </c>
      <c r="L1464" s="241"/>
    </row>
    <row r="1465" spans="4:12" hidden="1" x14ac:dyDescent="0.2">
      <c r="D1465" s="37" t="str">
        <f>CONCATENATE(kategorie[[#This Row],[rok]],"::",kategorie[[#This Row],[závod]],"::",kategorie[[#This Row],[m/ž]],"::",kategorie[[#This Row],[věk]])</f>
        <v>2013::pivaři::Z::36</v>
      </c>
      <c r="E1465" s="34">
        <v>2013</v>
      </c>
      <c r="F1465" s="37" t="s">
        <v>410</v>
      </c>
      <c r="G1465" s="49" t="s">
        <v>438</v>
      </c>
      <c r="H1465" s="49">
        <f>kategorie[[#This Row],[rok]]-kategorie[[#This Row],[věk]]</f>
        <v>1977</v>
      </c>
      <c r="I1465" s="49">
        <v>36</v>
      </c>
      <c r="J1465" s="46" t="s">
        <v>436</v>
      </c>
      <c r="K1465" s="50">
        <v>0.16</v>
      </c>
      <c r="L1465" s="241"/>
    </row>
    <row r="1466" spans="4:12" hidden="1" x14ac:dyDescent="0.2">
      <c r="D1466" s="37" t="str">
        <f>CONCATENATE(kategorie[[#This Row],[rok]],"::",kategorie[[#This Row],[závod]],"::",kategorie[[#This Row],[m/ž]],"::",kategorie[[#This Row],[věk]])</f>
        <v>2013::pivaři::Z::37</v>
      </c>
      <c r="E1466" s="34">
        <v>2013</v>
      </c>
      <c r="F1466" s="37" t="s">
        <v>410</v>
      </c>
      <c r="G1466" s="49" t="s">
        <v>438</v>
      </c>
      <c r="H1466" s="49">
        <f>kategorie[[#This Row],[rok]]-kategorie[[#This Row],[věk]]</f>
        <v>1976</v>
      </c>
      <c r="I1466" s="49">
        <v>37</v>
      </c>
      <c r="J1466" s="46" t="s">
        <v>436</v>
      </c>
      <c r="K1466" s="50">
        <v>0.16</v>
      </c>
      <c r="L1466" s="241"/>
    </row>
    <row r="1467" spans="4:12" hidden="1" x14ac:dyDescent="0.2">
      <c r="D1467" s="37" t="str">
        <f>CONCATENATE(kategorie[[#This Row],[rok]],"::",kategorie[[#This Row],[závod]],"::",kategorie[[#This Row],[m/ž]],"::",kategorie[[#This Row],[věk]])</f>
        <v>2013::pivaři::Z::38</v>
      </c>
      <c r="E1467" s="34">
        <v>2013</v>
      </c>
      <c r="F1467" s="37" t="s">
        <v>410</v>
      </c>
      <c r="G1467" s="49" t="s">
        <v>438</v>
      </c>
      <c r="H1467" s="49">
        <f>kategorie[[#This Row],[rok]]-kategorie[[#This Row],[věk]]</f>
        <v>1975</v>
      </c>
      <c r="I1467" s="49">
        <v>38</v>
      </c>
      <c r="J1467" s="46" t="s">
        <v>436</v>
      </c>
      <c r="K1467" s="50">
        <v>0.16</v>
      </c>
      <c r="L1467" s="241"/>
    </row>
    <row r="1468" spans="4:12" hidden="1" x14ac:dyDescent="0.2">
      <c r="D1468" s="37" t="str">
        <f>CONCATENATE(kategorie[[#This Row],[rok]],"::",kategorie[[#This Row],[závod]],"::",kategorie[[#This Row],[m/ž]],"::",kategorie[[#This Row],[věk]])</f>
        <v>2013::pivaři::Z::39</v>
      </c>
      <c r="E1468" s="34">
        <v>2013</v>
      </c>
      <c r="F1468" s="37" t="s">
        <v>410</v>
      </c>
      <c r="G1468" s="49" t="s">
        <v>438</v>
      </c>
      <c r="H1468" s="49">
        <f>kategorie[[#This Row],[rok]]-kategorie[[#This Row],[věk]]</f>
        <v>1974</v>
      </c>
      <c r="I1468" s="49">
        <v>39</v>
      </c>
      <c r="J1468" s="46" t="s">
        <v>436</v>
      </c>
      <c r="K1468" s="50">
        <v>0.16</v>
      </c>
      <c r="L1468" s="241"/>
    </row>
    <row r="1469" spans="4:12" hidden="1" x14ac:dyDescent="0.2">
      <c r="D1469" s="37" t="str">
        <f>CONCATENATE(kategorie[[#This Row],[rok]],"::",kategorie[[#This Row],[závod]],"::",kategorie[[#This Row],[m/ž]],"::",kategorie[[#This Row],[věk]])</f>
        <v>2013::pivaři::Z::40</v>
      </c>
      <c r="E1469" s="34">
        <v>2013</v>
      </c>
      <c r="F1469" s="37" t="s">
        <v>410</v>
      </c>
      <c r="G1469" s="49" t="s">
        <v>438</v>
      </c>
      <c r="H1469" s="49">
        <f>kategorie[[#This Row],[rok]]-kategorie[[#This Row],[věk]]</f>
        <v>1973</v>
      </c>
      <c r="I1469" s="49">
        <v>40</v>
      </c>
      <c r="J1469" s="46" t="s">
        <v>436</v>
      </c>
      <c r="K1469" s="50">
        <v>0.16</v>
      </c>
      <c r="L1469" s="241"/>
    </row>
    <row r="1470" spans="4:12" hidden="1" x14ac:dyDescent="0.2">
      <c r="D1470" s="37" t="str">
        <f>CONCATENATE(kategorie[[#This Row],[rok]],"::",kategorie[[#This Row],[závod]],"::",kategorie[[#This Row],[m/ž]],"::",kategorie[[#This Row],[věk]])</f>
        <v>2013::pivaři::Z::41</v>
      </c>
      <c r="E1470" s="34">
        <v>2013</v>
      </c>
      <c r="F1470" s="37" t="s">
        <v>410</v>
      </c>
      <c r="G1470" s="49" t="s">
        <v>438</v>
      </c>
      <c r="H1470" s="49">
        <f>kategorie[[#This Row],[rok]]-kategorie[[#This Row],[věk]]</f>
        <v>1972</v>
      </c>
      <c r="I1470" s="49">
        <v>41</v>
      </c>
      <c r="J1470" s="46" t="s">
        <v>436</v>
      </c>
      <c r="K1470" s="50">
        <v>0.16</v>
      </c>
      <c r="L1470" s="241"/>
    </row>
    <row r="1471" spans="4:12" hidden="1" x14ac:dyDescent="0.2">
      <c r="D1471" s="37" t="str">
        <f>CONCATENATE(kategorie[[#This Row],[rok]],"::",kategorie[[#This Row],[závod]],"::",kategorie[[#This Row],[m/ž]],"::",kategorie[[#This Row],[věk]])</f>
        <v>2013::pivaři::Z::42</v>
      </c>
      <c r="E1471" s="34">
        <v>2013</v>
      </c>
      <c r="F1471" s="37" t="s">
        <v>410</v>
      </c>
      <c r="G1471" s="49" t="s">
        <v>438</v>
      </c>
      <c r="H1471" s="49">
        <f>kategorie[[#This Row],[rok]]-kategorie[[#This Row],[věk]]</f>
        <v>1971</v>
      </c>
      <c r="I1471" s="49">
        <v>42</v>
      </c>
      <c r="J1471" s="46" t="s">
        <v>436</v>
      </c>
      <c r="K1471" s="50">
        <v>0.16</v>
      </c>
      <c r="L1471" s="241"/>
    </row>
    <row r="1472" spans="4:12" hidden="1" x14ac:dyDescent="0.2">
      <c r="D1472" s="37" t="str">
        <f>CONCATENATE(kategorie[[#This Row],[rok]],"::",kategorie[[#This Row],[závod]],"::",kategorie[[#This Row],[m/ž]],"::",kategorie[[#This Row],[věk]])</f>
        <v>2013::pivaři::Z::43</v>
      </c>
      <c r="E1472" s="34">
        <v>2013</v>
      </c>
      <c r="F1472" s="37" t="s">
        <v>410</v>
      </c>
      <c r="G1472" s="49" t="s">
        <v>438</v>
      </c>
      <c r="H1472" s="49">
        <f>kategorie[[#This Row],[rok]]-kategorie[[#This Row],[věk]]</f>
        <v>1970</v>
      </c>
      <c r="I1472" s="49">
        <v>43</v>
      </c>
      <c r="J1472" s="46" t="s">
        <v>436</v>
      </c>
      <c r="K1472" s="50">
        <v>0.16</v>
      </c>
      <c r="L1472" s="241"/>
    </row>
    <row r="1473" spans="4:12" hidden="1" x14ac:dyDescent="0.2">
      <c r="D1473" s="37" t="str">
        <f>CONCATENATE(kategorie[[#This Row],[rok]],"::",kategorie[[#This Row],[závod]],"::",kategorie[[#This Row],[m/ž]],"::",kategorie[[#This Row],[věk]])</f>
        <v>2013::pivaři::Z::44</v>
      </c>
      <c r="E1473" s="34">
        <v>2013</v>
      </c>
      <c r="F1473" s="37" t="s">
        <v>410</v>
      </c>
      <c r="G1473" s="49" t="s">
        <v>438</v>
      </c>
      <c r="H1473" s="49">
        <f>kategorie[[#This Row],[rok]]-kategorie[[#This Row],[věk]]</f>
        <v>1969</v>
      </c>
      <c r="I1473" s="49">
        <v>44</v>
      </c>
      <c r="J1473" s="46" t="s">
        <v>436</v>
      </c>
      <c r="K1473" s="50">
        <v>0.16</v>
      </c>
      <c r="L1473" s="241"/>
    </row>
    <row r="1474" spans="4:12" hidden="1" x14ac:dyDescent="0.2">
      <c r="D1474" s="37" t="str">
        <f>CONCATENATE(kategorie[[#This Row],[rok]],"::",kategorie[[#This Row],[závod]],"::",kategorie[[#This Row],[m/ž]],"::",kategorie[[#This Row],[věk]])</f>
        <v>2013::pivaři::Z::45</v>
      </c>
      <c r="E1474" s="34">
        <v>2013</v>
      </c>
      <c r="F1474" s="37" t="s">
        <v>410</v>
      </c>
      <c r="G1474" s="49" t="s">
        <v>438</v>
      </c>
      <c r="H1474" s="49">
        <f>kategorie[[#This Row],[rok]]-kategorie[[#This Row],[věk]]</f>
        <v>1968</v>
      </c>
      <c r="I1474" s="49">
        <v>45</v>
      </c>
      <c r="J1474" s="46" t="s">
        <v>436</v>
      </c>
      <c r="K1474" s="50">
        <v>0.16</v>
      </c>
      <c r="L1474" s="241"/>
    </row>
    <row r="1475" spans="4:12" hidden="1" x14ac:dyDescent="0.2">
      <c r="D1475" s="37" t="str">
        <f>CONCATENATE(kategorie[[#This Row],[rok]],"::",kategorie[[#This Row],[závod]],"::",kategorie[[#This Row],[m/ž]],"::",kategorie[[#This Row],[věk]])</f>
        <v>2013::pivaři::Z::46</v>
      </c>
      <c r="E1475" s="34">
        <v>2013</v>
      </c>
      <c r="F1475" s="37" t="s">
        <v>410</v>
      </c>
      <c r="G1475" s="49" t="s">
        <v>438</v>
      </c>
      <c r="H1475" s="49">
        <f>kategorie[[#This Row],[rok]]-kategorie[[#This Row],[věk]]</f>
        <v>1967</v>
      </c>
      <c r="I1475" s="49">
        <v>46</v>
      </c>
      <c r="J1475" s="46" t="s">
        <v>436</v>
      </c>
      <c r="K1475" s="50">
        <v>0.16</v>
      </c>
      <c r="L1475" s="241"/>
    </row>
    <row r="1476" spans="4:12" hidden="1" x14ac:dyDescent="0.2">
      <c r="D1476" s="37" t="str">
        <f>CONCATENATE(kategorie[[#This Row],[rok]],"::",kategorie[[#This Row],[závod]],"::",kategorie[[#This Row],[m/ž]],"::",kategorie[[#This Row],[věk]])</f>
        <v>2013::pivaři::Z::47</v>
      </c>
      <c r="E1476" s="34">
        <v>2013</v>
      </c>
      <c r="F1476" s="37" t="s">
        <v>410</v>
      </c>
      <c r="G1476" s="49" t="s">
        <v>438</v>
      </c>
      <c r="H1476" s="49">
        <f>kategorie[[#This Row],[rok]]-kategorie[[#This Row],[věk]]</f>
        <v>1966</v>
      </c>
      <c r="I1476" s="49">
        <v>47</v>
      </c>
      <c r="J1476" s="46" t="s">
        <v>436</v>
      </c>
      <c r="K1476" s="50">
        <v>0.16</v>
      </c>
      <c r="L1476" s="241"/>
    </row>
    <row r="1477" spans="4:12" hidden="1" x14ac:dyDescent="0.2">
      <c r="D1477" s="37" t="str">
        <f>CONCATENATE(kategorie[[#This Row],[rok]],"::",kategorie[[#This Row],[závod]],"::",kategorie[[#This Row],[m/ž]],"::",kategorie[[#This Row],[věk]])</f>
        <v>2013::pivaři::Z::48</v>
      </c>
      <c r="E1477" s="34">
        <v>2013</v>
      </c>
      <c r="F1477" s="37" t="s">
        <v>410</v>
      </c>
      <c r="G1477" s="49" t="s">
        <v>438</v>
      </c>
      <c r="H1477" s="49">
        <f>kategorie[[#This Row],[rok]]-kategorie[[#This Row],[věk]]</f>
        <v>1965</v>
      </c>
      <c r="I1477" s="49">
        <v>48</v>
      </c>
      <c r="J1477" s="46" t="s">
        <v>436</v>
      </c>
      <c r="K1477" s="50">
        <v>0.16</v>
      </c>
      <c r="L1477" s="241"/>
    </row>
    <row r="1478" spans="4:12" hidden="1" x14ac:dyDescent="0.2">
      <c r="D1478" s="37" t="str">
        <f>CONCATENATE(kategorie[[#This Row],[rok]],"::",kategorie[[#This Row],[závod]],"::",kategorie[[#This Row],[m/ž]],"::",kategorie[[#This Row],[věk]])</f>
        <v>2013::pivaři::Z::49</v>
      </c>
      <c r="E1478" s="34">
        <v>2013</v>
      </c>
      <c r="F1478" s="37" t="s">
        <v>410</v>
      </c>
      <c r="G1478" s="49" t="s">
        <v>438</v>
      </c>
      <c r="H1478" s="49">
        <f>kategorie[[#This Row],[rok]]-kategorie[[#This Row],[věk]]</f>
        <v>1964</v>
      </c>
      <c r="I1478" s="49">
        <v>49</v>
      </c>
      <c r="J1478" s="46" t="s">
        <v>436</v>
      </c>
      <c r="K1478" s="50">
        <v>0.16</v>
      </c>
      <c r="L1478" s="241"/>
    </row>
    <row r="1479" spans="4:12" hidden="1" x14ac:dyDescent="0.2">
      <c r="D1479" s="37" t="str">
        <f>CONCATENATE(kategorie[[#This Row],[rok]],"::",kategorie[[#This Row],[závod]],"::",kategorie[[#This Row],[m/ž]],"::",kategorie[[#This Row],[věk]])</f>
        <v>2013::pivaři::Z::50</v>
      </c>
      <c r="E1479" s="34">
        <v>2013</v>
      </c>
      <c r="F1479" s="37" t="s">
        <v>410</v>
      </c>
      <c r="G1479" s="49" t="s">
        <v>438</v>
      </c>
      <c r="H1479" s="49">
        <f>kategorie[[#This Row],[rok]]-kategorie[[#This Row],[věk]]</f>
        <v>1963</v>
      </c>
      <c r="I1479" s="49">
        <v>50</v>
      </c>
      <c r="J1479" s="46" t="s">
        <v>436</v>
      </c>
      <c r="K1479" s="50">
        <v>0.16</v>
      </c>
      <c r="L1479" s="241"/>
    </row>
    <row r="1480" spans="4:12" x14ac:dyDescent="0.2">
      <c r="D1480" s="45" t="str">
        <f>CONCATENATE(kategorie[[#This Row],[rok]],"::",kategorie[[#This Row],[závod]],"::",kategorie[[#This Row],[m/ž]],"::",kategorie[[#This Row],[věk]])</f>
        <v>2014::dětský::M::0</v>
      </c>
      <c r="E1480" s="34">
        <v>2014</v>
      </c>
      <c r="F1480" s="37" t="s">
        <v>411</v>
      </c>
      <c r="G1480" s="34" t="s">
        <v>278</v>
      </c>
      <c r="H1480" s="52">
        <f>kategorie[[#This Row],[rok]]-kategorie[[#This Row],[věk]]</f>
        <v>2014</v>
      </c>
      <c r="I1480" s="34">
        <v>0</v>
      </c>
      <c r="J1480" s="46" t="s">
        <v>958</v>
      </c>
      <c r="K1480" s="50">
        <v>0.16</v>
      </c>
      <c r="L1480" s="241"/>
    </row>
    <row r="1481" spans="4:12" x14ac:dyDescent="0.2">
      <c r="D1481" s="45" t="str">
        <f>CONCATENATE(kategorie[[#This Row],[rok]],"::",kategorie[[#This Row],[závod]],"::",kategorie[[#This Row],[m/ž]],"::",kategorie[[#This Row],[věk]])</f>
        <v>2014::dětský::M::1</v>
      </c>
      <c r="E1481" s="34">
        <v>2014</v>
      </c>
      <c r="F1481" s="37" t="s">
        <v>411</v>
      </c>
      <c r="G1481" s="34" t="s">
        <v>278</v>
      </c>
      <c r="H1481" s="52">
        <f>kategorie[[#This Row],[rok]]-kategorie[[#This Row],[věk]]</f>
        <v>2013</v>
      </c>
      <c r="I1481" s="34">
        <v>1</v>
      </c>
      <c r="J1481" s="46" t="s">
        <v>958</v>
      </c>
      <c r="K1481" s="50">
        <v>0.16</v>
      </c>
      <c r="L1481" s="241"/>
    </row>
    <row r="1482" spans="4:12" x14ac:dyDescent="0.2">
      <c r="D1482" s="45" t="str">
        <f>CONCATENATE(kategorie[[#This Row],[rok]],"::",kategorie[[#This Row],[závod]],"::",kategorie[[#This Row],[m/ž]],"::",kategorie[[#This Row],[věk]])</f>
        <v>2014::dětský::M::2</v>
      </c>
      <c r="E1482" s="34">
        <v>2014</v>
      </c>
      <c r="F1482" s="37" t="s">
        <v>411</v>
      </c>
      <c r="G1482" s="34" t="s">
        <v>278</v>
      </c>
      <c r="H1482" s="52">
        <f>kategorie[[#This Row],[rok]]-kategorie[[#This Row],[věk]]</f>
        <v>2012</v>
      </c>
      <c r="I1482" s="34">
        <v>2</v>
      </c>
      <c r="J1482" s="46" t="s">
        <v>958</v>
      </c>
      <c r="K1482" s="50">
        <v>0.16</v>
      </c>
      <c r="L1482" s="241"/>
    </row>
    <row r="1483" spans="4:12" x14ac:dyDescent="0.2">
      <c r="D1483" s="45" t="str">
        <f>CONCATENATE(kategorie[[#This Row],[rok]],"::",kategorie[[#This Row],[závod]],"::",kategorie[[#This Row],[m/ž]],"::",kategorie[[#This Row],[věk]])</f>
        <v>2014::dětský::M::3</v>
      </c>
      <c r="E1483" s="34">
        <v>2014</v>
      </c>
      <c r="F1483" s="37" t="s">
        <v>411</v>
      </c>
      <c r="G1483" s="34" t="s">
        <v>278</v>
      </c>
      <c r="H1483" s="52">
        <f>kategorie[[#This Row],[rok]]-kategorie[[#This Row],[věk]]</f>
        <v>2011</v>
      </c>
      <c r="I1483" s="34">
        <v>3</v>
      </c>
      <c r="J1483" s="46" t="s">
        <v>958</v>
      </c>
      <c r="K1483" s="50">
        <v>0.16</v>
      </c>
      <c r="L1483" s="241"/>
    </row>
    <row r="1484" spans="4:12" x14ac:dyDescent="0.2">
      <c r="D1484" s="45" t="str">
        <f>CONCATENATE(kategorie[[#This Row],[rok]],"::",kategorie[[#This Row],[závod]],"::",kategorie[[#This Row],[m/ž]],"::",kategorie[[#This Row],[věk]])</f>
        <v>2014::dětský::M::4</v>
      </c>
      <c r="E1484" s="34">
        <v>2014</v>
      </c>
      <c r="F1484" s="37" t="s">
        <v>411</v>
      </c>
      <c r="G1484" s="34" t="s">
        <v>278</v>
      </c>
      <c r="H1484" s="52">
        <f>kategorie[[#This Row],[rok]]-kategorie[[#This Row],[věk]]</f>
        <v>2010</v>
      </c>
      <c r="I1484" s="34">
        <v>4</v>
      </c>
      <c r="J1484" s="46" t="s">
        <v>958</v>
      </c>
      <c r="K1484" s="50">
        <v>0.16</v>
      </c>
      <c r="L1484" s="241"/>
    </row>
    <row r="1485" spans="4:12" x14ac:dyDescent="0.2">
      <c r="D1485" s="45" t="str">
        <f>CONCATENATE(kategorie[[#This Row],[rok]],"::",kategorie[[#This Row],[závod]],"::",kategorie[[#This Row],[m/ž]],"::",kategorie[[#This Row],[věk]])</f>
        <v>2014::dětský::M::5</v>
      </c>
      <c r="E1485" s="34">
        <v>2014</v>
      </c>
      <c r="F1485" s="37" t="s">
        <v>411</v>
      </c>
      <c r="G1485" s="34" t="s">
        <v>278</v>
      </c>
      <c r="H1485" s="52">
        <f>kategorie[[#This Row],[rok]]-kategorie[[#This Row],[věk]]</f>
        <v>2009</v>
      </c>
      <c r="I1485" s="34">
        <v>5</v>
      </c>
      <c r="J1485" s="46" t="s">
        <v>959</v>
      </c>
      <c r="K1485" s="50">
        <v>0.16</v>
      </c>
      <c r="L1485" s="241"/>
    </row>
    <row r="1486" spans="4:12" x14ac:dyDescent="0.2">
      <c r="D1486" s="45" t="str">
        <f>CONCATENATE(kategorie[[#This Row],[rok]],"::",kategorie[[#This Row],[závod]],"::",kategorie[[#This Row],[m/ž]],"::",kategorie[[#This Row],[věk]])</f>
        <v>2014::dětský::M::6</v>
      </c>
      <c r="E1486" s="34">
        <v>2014</v>
      </c>
      <c r="F1486" s="37" t="s">
        <v>411</v>
      </c>
      <c r="G1486" s="34" t="s">
        <v>278</v>
      </c>
      <c r="H1486" s="52">
        <f>kategorie[[#This Row],[rok]]-kategorie[[#This Row],[věk]]</f>
        <v>2008</v>
      </c>
      <c r="I1486" s="34">
        <v>6</v>
      </c>
      <c r="J1486" s="46" t="s">
        <v>959</v>
      </c>
      <c r="K1486" s="50">
        <v>0.16</v>
      </c>
      <c r="L1486" s="241"/>
    </row>
    <row r="1487" spans="4:12" x14ac:dyDescent="0.2">
      <c r="D1487" s="45" t="str">
        <f>CONCATENATE(kategorie[[#This Row],[rok]],"::",kategorie[[#This Row],[závod]],"::",kategorie[[#This Row],[m/ž]],"::",kategorie[[#This Row],[věk]])</f>
        <v>2014::dětský::M::7</v>
      </c>
      <c r="E1487" s="34">
        <v>2014</v>
      </c>
      <c r="F1487" s="37" t="s">
        <v>411</v>
      </c>
      <c r="G1487" s="34" t="s">
        <v>278</v>
      </c>
      <c r="H1487" s="52">
        <f>kategorie[[#This Row],[rok]]-kategorie[[#This Row],[věk]]</f>
        <v>2007</v>
      </c>
      <c r="I1487" s="34">
        <v>7</v>
      </c>
      <c r="J1487" s="46" t="s">
        <v>959</v>
      </c>
      <c r="K1487" s="50">
        <v>0.16</v>
      </c>
      <c r="L1487" s="241"/>
    </row>
    <row r="1488" spans="4:12" x14ac:dyDescent="0.2">
      <c r="D1488" s="45" t="str">
        <f>CONCATENATE(kategorie[[#This Row],[rok]],"::",kategorie[[#This Row],[závod]],"::",kategorie[[#This Row],[m/ž]],"::",kategorie[[#This Row],[věk]])</f>
        <v>2014::dětský::M::8</v>
      </c>
      <c r="E1488" s="34">
        <v>2014</v>
      </c>
      <c r="F1488" s="37" t="s">
        <v>411</v>
      </c>
      <c r="G1488" s="34" t="s">
        <v>278</v>
      </c>
      <c r="H1488" s="52">
        <f>kategorie[[#This Row],[rok]]-kategorie[[#This Row],[věk]]</f>
        <v>2006</v>
      </c>
      <c r="I1488" s="34">
        <v>8</v>
      </c>
      <c r="J1488" s="46" t="s">
        <v>960</v>
      </c>
      <c r="K1488" s="50">
        <v>0.32</v>
      </c>
      <c r="L1488" s="241"/>
    </row>
    <row r="1489" spans="4:12" x14ac:dyDescent="0.2">
      <c r="D1489" s="45" t="str">
        <f>CONCATENATE(kategorie[[#This Row],[rok]],"::",kategorie[[#This Row],[závod]],"::",kategorie[[#This Row],[m/ž]],"::",kategorie[[#This Row],[věk]])</f>
        <v>2014::dětský::M::9</v>
      </c>
      <c r="E1489" s="34">
        <v>2014</v>
      </c>
      <c r="F1489" s="37" t="s">
        <v>411</v>
      </c>
      <c r="G1489" s="34" t="s">
        <v>278</v>
      </c>
      <c r="H1489" s="52">
        <f>kategorie[[#This Row],[rok]]-kategorie[[#This Row],[věk]]</f>
        <v>2005</v>
      </c>
      <c r="I1489" s="34">
        <v>9</v>
      </c>
      <c r="J1489" s="46" t="s">
        <v>960</v>
      </c>
      <c r="K1489" s="50">
        <v>0.32</v>
      </c>
      <c r="L1489" s="241"/>
    </row>
    <row r="1490" spans="4:12" x14ac:dyDescent="0.2">
      <c r="D1490" s="45" t="str">
        <f>CONCATENATE(kategorie[[#This Row],[rok]],"::",kategorie[[#This Row],[závod]],"::",kategorie[[#This Row],[m/ž]],"::",kategorie[[#This Row],[věk]])</f>
        <v>2014::dětský::M::10</v>
      </c>
      <c r="E1490" s="34">
        <v>2014</v>
      </c>
      <c r="F1490" s="37" t="s">
        <v>411</v>
      </c>
      <c r="G1490" s="34" t="s">
        <v>278</v>
      </c>
      <c r="H1490" s="52">
        <f>kategorie[[#This Row],[rok]]-kategorie[[#This Row],[věk]]</f>
        <v>2004</v>
      </c>
      <c r="I1490" s="34">
        <v>10</v>
      </c>
      <c r="J1490" s="46" t="s">
        <v>960</v>
      </c>
      <c r="K1490" s="50">
        <v>0.32</v>
      </c>
      <c r="L1490" s="241"/>
    </row>
    <row r="1491" spans="4:12" x14ac:dyDescent="0.2">
      <c r="D1491" s="45" t="str">
        <f>CONCATENATE(kategorie[[#This Row],[rok]],"::",kategorie[[#This Row],[závod]],"::",kategorie[[#This Row],[m/ž]],"::",kategorie[[#This Row],[věk]])</f>
        <v>2014::dětský::M::11</v>
      </c>
      <c r="E1491" s="34">
        <v>2014</v>
      </c>
      <c r="F1491" s="37" t="s">
        <v>411</v>
      </c>
      <c r="G1491" s="34" t="s">
        <v>278</v>
      </c>
      <c r="H1491" s="52">
        <f>kategorie[[#This Row],[rok]]-kategorie[[#This Row],[věk]]</f>
        <v>2003</v>
      </c>
      <c r="I1491" s="34">
        <v>11</v>
      </c>
      <c r="J1491" s="46" t="s">
        <v>399</v>
      </c>
      <c r="K1491" s="50">
        <v>0.48</v>
      </c>
      <c r="L1491" s="241"/>
    </row>
    <row r="1492" spans="4:12" x14ac:dyDescent="0.2">
      <c r="D1492" s="45" t="str">
        <f>CONCATENATE(kategorie[[#This Row],[rok]],"::",kategorie[[#This Row],[závod]],"::",kategorie[[#This Row],[m/ž]],"::",kategorie[[#This Row],[věk]])</f>
        <v>2014::dětský::M::12</v>
      </c>
      <c r="E1492" s="34">
        <v>2014</v>
      </c>
      <c r="F1492" s="37" t="s">
        <v>411</v>
      </c>
      <c r="G1492" s="34" t="s">
        <v>278</v>
      </c>
      <c r="H1492" s="52">
        <f>kategorie[[#This Row],[rok]]-kategorie[[#This Row],[věk]]</f>
        <v>2002</v>
      </c>
      <c r="I1492" s="34">
        <v>12</v>
      </c>
      <c r="J1492" s="46" t="s">
        <v>399</v>
      </c>
      <c r="K1492" s="50">
        <v>0.48</v>
      </c>
      <c r="L1492" s="241"/>
    </row>
    <row r="1493" spans="4:12" x14ac:dyDescent="0.2">
      <c r="D1493" s="45" t="str">
        <f>CONCATENATE(kategorie[[#This Row],[rok]],"::",kategorie[[#This Row],[závod]],"::",kategorie[[#This Row],[m/ž]],"::",kategorie[[#This Row],[věk]])</f>
        <v>2014::dětský::M::13</v>
      </c>
      <c r="E1493" s="34">
        <v>2014</v>
      </c>
      <c r="F1493" s="37" t="s">
        <v>411</v>
      </c>
      <c r="G1493" s="34" t="s">
        <v>278</v>
      </c>
      <c r="H1493" s="52">
        <f>kategorie[[#This Row],[rok]]-kategorie[[#This Row],[věk]]</f>
        <v>2001</v>
      </c>
      <c r="I1493" s="34">
        <v>13</v>
      </c>
      <c r="J1493" s="46" t="s">
        <v>400</v>
      </c>
      <c r="K1493" s="50">
        <v>0.48</v>
      </c>
      <c r="L1493" s="241"/>
    </row>
    <row r="1494" spans="4:12" x14ac:dyDescent="0.2">
      <c r="D1494" s="45" t="str">
        <f>CONCATENATE(kategorie[[#This Row],[rok]],"::",kategorie[[#This Row],[závod]],"::",kategorie[[#This Row],[m/ž]],"::",kategorie[[#This Row],[věk]])</f>
        <v>2014::dětský::M::14</v>
      </c>
      <c r="E1494" s="34">
        <v>2014</v>
      </c>
      <c r="F1494" s="37" t="s">
        <v>411</v>
      </c>
      <c r="G1494" s="34" t="s">
        <v>278</v>
      </c>
      <c r="H1494" s="52">
        <f>kategorie[[#This Row],[rok]]-kategorie[[#This Row],[věk]]</f>
        <v>2000</v>
      </c>
      <c r="I1494" s="34">
        <v>14</v>
      </c>
      <c r="J1494" s="46" t="s">
        <v>400</v>
      </c>
      <c r="K1494" s="50">
        <v>0.48</v>
      </c>
      <c r="L1494" s="241"/>
    </row>
    <row r="1495" spans="4:12" x14ac:dyDescent="0.2">
      <c r="D1495" s="45" t="str">
        <f>CONCATENATE(kategorie[[#This Row],[rok]],"::",kategorie[[#This Row],[závod]],"::",kategorie[[#This Row],[m/ž]],"::",kategorie[[#This Row],[věk]])</f>
        <v>2014::dětský::M::15</v>
      </c>
      <c r="E1495" s="34">
        <v>2014</v>
      </c>
      <c r="F1495" s="37" t="s">
        <v>411</v>
      </c>
      <c r="G1495" s="34" t="s">
        <v>278</v>
      </c>
      <c r="H1495" s="52">
        <f>kategorie[[#This Row],[rok]]-kategorie[[#This Row],[věk]]</f>
        <v>1999</v>
      </c>
      <c r="I1495" s="34">
        <v>15</v>
      </c>
      <c r="J1495" s="46" t="s">
        <v>401</v>
      </c>
      <c r="K1495" s="50">
        <v>1</v>
      </c>
      <c r="L1495" s="241"/>
    </row>
    <row r="1496" spans="4:12" x14ac:dyDescent="0.2">
      <c r="D1496" s="45" t="str">
        <f>CONCATENATE(kategorie[[#This Row],[rok]],"::",kategorie[[#This Row],[závod]],"::",kategorie[[#This Row],[m/ž]],"::",kategorie[[#This Row],[věk]])</f>
        <v>2014::dětský::M::16</v>
      </c>
      <c r="E1496" s="34">
        <v>2014</v>
      </c>
      <c r="F1496" s="37" t="s">
        <v>411</v>
      </c>
      <c r="G1496" s="34" t="s">
        <v>278</v>
      </c>
      <c r="H1496" s="52">
        <f>kategorie[[#This Row],[rok]]-kategorie[[#This Row],[věk]]</f>
        <v>1998</v>
      </c>
      <c r="I1496" s="34">
        <v>16</v>
      </c>
      <c r="J1496" s="46" t="s">
        <v>401</v>
      </c>
      <c r="K1496" s="50">
        <v>1</v>
      </c>
      <c r="L1496" s="241"/>
    </row>
    <row r="1497" spans="4:12" x14ac:dyDescent="0.2">
      <c r="D1497" s="45" t="str">
        <f>CONCATENATE(kategorie[[#This Row],[rok]],"::",kategorie[[#This Row],[závod]],"::",kategorie[[#This Row],[m/ž]],"::",kategorie[[#This Row],[věk]])</f>
        <v>2014::dětský::M::17</v>
      </c>
      <c r="E1497" s="34">
        <v>2014</v>
      </c>
      <c r="F1497" s="37" t="s">
        <v>411</v>
      </c>
      <c r="G1497" s="34" t="s">
        <v>278</v>
      </c>
      <c r="H1497" s="52">
        <f>kategorie[[#This Row],[rok]]-kategorie[[#This Row],[věk]]</f>
        <v>1997</v>
      </c>
      <c r="I1497" s="34">
        <v>17</v>
      </c>
      <c r="J1497" s="46" t="s">
        <v>402</v>
      </c>
      <c r="K1497" s="50">
        <v>1.7</v>
      </c>
      <c r="L1497" s="241"/>
    </row>
    <row r="1498" spans="4:12" x14ac:dyDescent="0.2">
      <c r="D1498" s="45" t="str">
        <f>CONCATENATE(kategorie[[#This Row],[rok]],"::",kategorie[[#This Row],[závod]],"::",kategorie[[#This Row],[m/ž]],"::",kategorie[[#This Row],[věk]])</f>
        <v>2014::dětský::M::18</v>
      </c>
      <c r="E1498" s="34">
        <v>2014</v>
      </c>
      <c r="F1498" s="37" t="s">
        <v>411</v>
      </c>
      <c r="G1498" s="34" t="s">
        <v>278</v>
      </c>
      <c r="H1498" s="52">
        <f>kategorie[[#This Row],[rok]]-kategorie[[#This Row],[věk]]</f>
        <v>1996</v>
      </c>
      <c r="I1498" s="34">
        <v>18</v>
      </c>
      <c r="J1498" s="46" t="s">
        <v>402</v>
      </c>
      <c r="K1498" s="50">
        <v>1.7</v>
      </c>
      <c r="L1498" s="241"/>
    </row>
    <row r="1499" spans="4:12" x14ac:dyDescent="0.2">
      <c r="D1499" s="45" t="str">
        <f>CONCATENATE(kategorie[[#This Row],[rok]],"::",kategorie[[#This Row],[závod]],"::",kategorie[[#This Row],[m/ž]],"::",kategorie[[#This Row],[věk]])</f>
        <v>2014::dětský::Z::0</v>
      </c>
      <c r="E1499" s="34">
        <v>2014</v>
      </c>
      <c r="F1499" s="37" t="s">
        <v>411</v>
      </c>
      <c r="G1499" s="34" t="s">
        <v>438</v>
      </c>
      <c r="H1499" s="52">
        <f>kategorie[[#This Row],[rok]]-kategorie[[#This Row],[věk]]</f>
        <v>2014</v>
      </c>
      <c r="I1499" s="34">
        <v>0</v>
      </c>
      <c r="J1499" s="46" t="s">
        <v>958</v>
      </c>
      <c r="K1499" s="50">
        <v>0.16</v>
      </c>
      <c r="L1499" s="241"/>
    </row>
    <row r="1500" spans="4:12" x14ac:dyDescent="0.2">
      <c r="D1500" s="45" t="str">
        <f>CONCATENATE(kategorie[[#This Row],[rok]],"::",kategorie[[#This Row],[závod]],"::",kategorie[[#This Row],[m/ž]],"::",kategorie[[#This Row],[věk]])</f>
        <v>2014::dětský::Z::1</v>
      </c>
      <c r="E1500" s="34">
        <v>2014</v>
      </c>
      <c r="F1500" s="37" t="s">
        <v>411</v>
      </c>
      <c r="G1500" s="34" t="s">
        <v>438</v>
      </c>
      <c r="H1500" s="52">
        <f>kategorie[[#This Row],[rok]]-kategorie[[#This Row],[věk]]</f>
        <v>2013</v>
      </c>
      <c r="I1500" s="34">
        <v>1</v>
      </c>
      <c r="J1500" s="46" t="s">
        <v>958</v>
      </c>
      <c r="K1500" s="50">
        <v>0.16</v>
      </c>
      <c r="L1500" s="241"/>
    </row>
    <row r="1501" spans="4:12" x14ac:dyDescent="0.2">
      <c r="D1501" s="45" t="str">
        <f>CONCATENATE(kategorie[[#This Row],[rok]],"::",kategorie[[#This Row],[závod]],"::",kategorie[[#This Row],[m/ž]],"::",kategorie[[#This Row],[věk]])</f>
        <v>2014::dětský::Z::2</v>
      </c>
      <c r="E1501" s="34">
        <v>2014</v>
      </c>
      <c r="F1501" s="37" t="s">
        <v>411</v>
      </c>
      <c r="G1501" s="34" t="s">
        <v>438</v>
      </c>
      <c r="H1501" s="52">
        <f>kategorie[[#This Row],[rok]]-kategorie[[#This Row],[věk]]</f>
        <v>2012</v>
      </c>
      <c r="I1501" s="34">
        <v>2</v>
      </c>
      <c r="J1501" s="46" t="s">
        <v>958</v>
      </c>
      <c r="K1501" s="50">
        <v>0.16</v>
      </c>
      <c r="L1501" s="241"/>
    </row>
    <row r="1502" spans="4:12" x14ac:dyDescent="0.2">
      <c r="D1502" s="45" t="str">
        <f>CONCATENATE(kategorie[[#This Row],[rok]],"::",kategorie[[#This Row],[závod]],"::",kategorie[[#This Row],[m/ž]],"::",kategorie[[#This Row],[věk]])</f>
        <v>2014::dětský::Z::3</v>
      </c>
      <c r="E1502" s="34">
        <v>2014</v>
      </c>
      <c r="F1502" s="37" t="s">
        <v>411</v>
      </c>
      <c r="G1502" s="34" t="s">
        <v>438</v>
      </c>
      <c r="H1502" s="52">
        <f>kategorie[[#This Row],[rok]]-kategorie[[#This Row],[věk]]</f>
        <v>2011</v>
      </c>
      <c r="I1502" s="34">
        <v>3</v>
      </c>
      <c r="J1502" s="46" t="s">
        <v>958</v>
      </c>
      <c r="K1502" s="50">
        <v>0.16</v>
      </c>
      <c r="L1502" s="241"/>
    </row>
    <row r="1503" spans="4:12" x14ac:dyDescent="0.2">
      <c r="D1503" s="45" t="str">
        <f>CONCATENATE(kategorie[[#This Row],[rok]],"::",kategorie[[#This Row],[závod]],"::",kategorie[[#This Row],[m/ž]],"::",kategorie[[#This Row],[věk]])</f>
        <v>2014::dětský::Z::4</v>
      </c>
      <c r="E1503" s="34">
        <v>2014</v>
      </c>
      <c r="F1503" s="37" t="s">
        <v>411</v>
      </c>
      <c r="G1503" s="34" t="s">
        <v>438</v>
      </c>
      <c r="H1503" s="52">
        <f>kategorie[[#This Row],[rok]]-kategorie[[#This Row],[věk]]</f>
        <v>2010</v>
      </c>
      <c r="I1503" s="34">
        <v>4</v>
      </c>
      <c r="J1503" s="46" t="s">
        <v>958</v>
      </c>
      <c r="K1503" s="50">
        <v>0.16</v>
      </c>
      <c r="L1503" s="241"/>
    </row>
    <row r="1504" spans="4:12" x14ac:dyDescent="0.2">
      <c r="D1504" s="45" t="str">
        <f>CONCATENATE(kategorie[[#This Row],[rok]],"::",kategorie[[#This Row],[závod]],"::",kategorie[[#This Row],[m/ž]],"::",kategorie[[#This Row],[věk]])</f>
        <v>2014::dětský::Z::5</v>
      </c>
      <c r="E1504" s="34">
        <v>2014</v>
      </c>
      <c r="F1504" s="37" t="s">
        <v>411</v>
      </c>
      <c r="G1504" s="34" t="s">
        <v>438</v>
      </c>
      <c r="H1504" s="52">
        <f>kategorie[[#This Row],[rok]]-kategorie[[#This Row],[věk]]</f>
        <v>2009</v>
      </c>
      <c r="I1504" s="34">
        <v>5</v>
      </c>
      <c r="J1504" s="46" t="s">
        <v>959</v>
      </c>
      <c r="K1504" s="50">
        <v>0.16</v>
      </c>
      <c r="L1504" s="241"/>
    </row>
    <row r="1505" spans="4:12" x14ac:dyDescent="0.2">
      <c r="D1505" s="45" t="str">
        <f>CONCATENATE(kategorie[[#This Row],[rok]],"::",kategorie[[#This Row],[závod]],"::",kategorie[[#This Row],[m/ž]],"::",kategorie[[#This Row],[věk]])</f>
        <v>2014::dětský::Z::6</v>
      </c>
      <c r="E1505" s="34">
        <v>2014</v>
      </c>
      <c r="F1505" s="37" t="s">
        <v>411</v>
      </c>
      <c r="G1505" s="34" t="s">
        <v>438</v>
      </c>
      <c r="H1505" s="52">
        <f>kategorie[[#This Row],[rok]]-kategorie[[#This Row],[věk]]</f>
        <v>2008</v>
      </c>
      <c r="I1505" s="34">
        <v>6</v>
      </c>
      <c r="J1505" s="46" t="s">
        <v>959</v>
      </c>
      <c r="K1505" s="50">
        <v>0.16</v>
      </c>
      <c r="L1505" s="241"/>
    </row>
    <row r="1506" spans="4:12" x14ac:dyDescent="0.2">
      <c r="D1506" s="45" t="str">
        <f>CONCATENATE(kategorie[[#This Row],[rok]],"::",kategorie[[#This Row],[závod]],"::",kategorie[[#This Row],[m/ž]],"::",kategorie[[#This Row],[věk]])</f>
        <v>2014::dětský::Z::7</v>
      </c>
      <c r="E1506" s="34">
        <v>2014</v>
      </c>
      <c r="F1506" s="37" t="s">
        <v>411</v>
      </c>
      <c r="G1506" s="34" t="s">
        <v>438</v>
      </c>
      <c r="H1506" s="52">
        <f>kategorie[[#This Row],[rok]]-kategorie[[#This Row],[věk]]</f>
        <v>2007</v>
      </c>
      <c r="I1506" s="34">
        <v>7</v>
      </c>
      <c r="J1506" s="46" t="s">
        <v>959</v>
      </c>
      <c r="K1506" s="50">
        <v>0.16</v>
      </c>
      <c r="L1506" s="241"/>
    </row>
    <row r="1507" spans="4:12" x14ac:dyDescent="0.2">
      <c r="D1507" s="45" t="str">
        <f>CONCATENATE(kategorie[[#This Row],[rok]],"::",kategorie[[#This Row],[závod]],"::",kategorie[[#This Row],[m/ž]],"::",kategorie[[#This Row],[věk]])</f>
        <v>2014::dětský::Z::8</v>
      </c>
      <c r="E1507" s="34">
        <v>2014</v>
      </c>
      <c r="F1507" s="37" t="s">
        <v>411</v>
      </c>
      <c r="G1507" s="34" t="s">
        <v>438</v>
      </c>
      <c r="H1507" s="52">
        <f>kategorie[[#This Row],[rok]]-kategorie[[#This Row],[věk]]</f>
        <v>2006</v>
      </c>
      <c r="I1507" s="34">
        <v>8</v>
      </c>
      <c r="J1507" s="46" t="s">
        <v>960</v>
      </c>
      <c r="K1507" s="50">
        <v>0.32</v>
      </c>
      <c r="L1507" s="241"/>
    </row>
    <row r="1508" spans="4:12" x14ac:dyDescent="0.2">
      <c r="D1508" s="45" t="str">
        <f>CONCATENATE(kategorie[[#This Row],[rok]],"::",kategorie[[#This Row],[závod]],"::",kategorie[[#This Row],[m/ž]],"::",kategorie[[#This Row],[věk]])</f>
        <v>2014::dětský::Z::9</v>
      </c>
      <c r="E1508" s="34">
        <v>2014</v>
      </c>
      <c r="F1508" s="37" t="s">
        <v>411</v>
      </c>
      <c r="G1508" s="34" t="s">
        <v>438</v>
      </c>
      <c r="H1508" s="52">
        <f>kategorie[[#This Row],[rok]]-kategorie[[#This Row],[věk]]</f>
        <v>2005</v>
      </c>
      <c r="I1508" s="34">
        <v>9</v>
      </c>
      <c r="J1508" s="46" t="s">
        <v>960</v>
      </c>
      <c r="K1508" s="50">
        <v>0.32</v>
      </c>
      <c r="L1508" s="241"/>
    </row>
    <row r="1509" spans="4:12" x14ac:dyDescent="0.2">
      <c r="D1509" s="45" t="str">
        <f>CONCATENATE(kategorie[[#This Row],[rok]],"::",kategorie[[#This Row],[závod]],"::",kategorie[[#This Row],[m/ž]],"::",kategorie[[#This Row],[věk]])</f>
        <v>2014::dětský::Z::10</v>
      </c>
      <c r="E1509" s="34">
        <v>2014</v>
      </c>
      <c r="F1509" s="37" t="s">
        <v>411</v>
      </c>
      <c r="G1509" s="34" t="s">
        <v>438</v>
      </c>
      <c r="H1509" s="52">
        <f>kategorie[[#This Row],[rok]]-kategorie[[#This Row],[věk]]</f>
        <v>2004</v>
      </c>
      <c r="I1509" s="34">
        <v>10</v>
      </c>
      <c r="J1509" s="46" t="s">
        <v>960</v>
      </c>
      <c r="K1509" s="50">
        <v>0.32</v>
      </c>
      <c r="L1509" s="241"/>
    </row>
    <row r="1510" spans="4:12" x14ac:dyDescent="0.2">
      <c r="D1510" s="45" t="str">
        <f>CONCATENATE(kategorie[[#This Row],[rok]],"::",kategorie[[#This Row],[závod]],"::",kategorie[[#This Row],[m/ž]],"::",kategorie[[#This Row],[věk]])</f>
        <v>2014::dětský::Z::11</v>
      </c>
      <c r="E1510" s="34">
        <v>2014</v>
      </c>
      <c r="F1510" s="37" t="s">
        <v>411</v>
      </c>
      <c r="G1510" s="34" t="s">
        <v>438</v>
      </c>
      <c r="H1510" s="52">
        <f>kategorie[[#This Row],[rok]]-kategorie[[#This Row],[věk]]</f>
        <v>2003</v>
      </c>
      <c r="I1510" s="34">
        <v>11</v>
      </c>
      <c r="J1510" s="46" t="s">
        <v>399</v>
      </c>
      <c r="K1510" s="50">
        <v>0.32</v>
      </c>
      <c r="L1510" s="241"/>
    </row>
    <row r="1511" spans="4:12" x14ac:dyDescent="0.2">
      <c r="D1511" s="45" t="str">
        <f>CONCATENATE(kategorie[[#This Row],[rok]],"::",kategorie[[#This Row],[závod]],"::",kategorie[[#This Row],[m/ž]],"::",kategorie[[#This Row],[věk]])</f>
        <v>2014::dětský::Z::12</v>
      </c>
      <c r="E1511" s="34">
        <v>2014</v>
      </c>
      <c r="F1511" s="37" t="s">
        <v>411</v>
      </c>
      <c r="G1511" s="34" t="s">
        <v>438</v>
      </c>
      <c r="H1511" s="52">
        <f>kategorie[[#This Row],[rok]]-kategorie[[#This Row],[věk]]</f>
        <v>2002</v>
      </c>
      <c r="I1511" s="34">
        <v>12</v>
      </c>
      <c r="J1511" s="46" t="s">
        <v>399</v>
      </c>
      <c r="K1511" s="50">
        <v>0.32</v>
      </c>
      <c r="L1511" s="241"/>
    </row>
    <row r="1512" spans="4:12" x14ac:dyDescent="0.2">
      <c r="D1512" s="45" t="str">
        <f>CONCATENATE(kategorie[[#This Row],[rok]],"::",kategorie[[#This Row],[závod]],"::",kategorie[[#This Row],[m/ž]],"::",kategorie[[#This Row],[věk]])</f>
        <v>2014::dětský::Z::13</v>
      </c>
      <c r="E1512" s="34">
        <v>2014</v>
      </c>
      <c r="F1512" s="37" t="s">
        <v>411</v>
      </c>
      <c r="G1512" s="34" t="s">
        <v>438</v>
      </c>
      <c r="H1512" s="52">
        <f>kategorie[[#This Row],[rok]]-kategorie[[#This Row],[věk]]</f>
        <v>2001</v>
      </c>
      <c r="I1512" s="34">
        <v>13</v>
      </c>
      <c r="J1512" s="46" t="s">
        <v>400</v>
      </c>
      <c r="K1512" s="50">
        <v>0.48</v>
      </c>
      <c r="L1512" s="241"/>
    </row>
    <row r="1513" spans="4:12" x14ac:dyDescent="0.2">
      <c r="D1513" s="45" t="str">
        <f>CONCATENATE(kategorie[[#This Row],[rok]],"::",kategorie[[#This Row],[závod]],"::",kategorie[[#This Row],[m/ž]],"::",kategorie[[#This Row],[věk]])</f>
        <v>2014::dětský::Z::14</v>
      </c>
      <c r="E1513" s="34">
        <v>2014</v>
      </c>
      <c r="F1513" s="37" t="s">
        <v>411</v>
      </c>
      <c r="G1513" s="34" t="s">
        <v>438</v>
      </c>
      <c r="H1513" s="52">
        <f>kategorie[[#This Row],[rok]]-kategorie[[#This Row],[věk]]</f>
        <v>2000</v>
      </c>
      <c r="I1513" s="34">
        <v>14</v>
      </c>
      <c r="J1513" s="46" t="s">
        <v>400</v>
      </c>
      <c r="K1513" s="50">
        <v>0.48</v>
      </c>
      <c r="L1513" s="241"/>
    </row>
    <row r="1514" spans="4:12" x14ac:dyDescent="0.2">
      <c r="D1514" s="45" t="str">
        <f>CONCATENATE(kategorie[[#This Row],[rok]],"::",kategorie[[#This Row],[závod]],"::",kategorie[[#This Row],[m/ž]],"::",kategorie[[#This Row],[věk]])</f>
        <v>2014::dětský::Z::15</v>
      </c>
      <c r="E1514" s="34">
        <v>2014</v>
      </c>
      <c r="F1514" s="37" t="s">
        <v>411</v>
      </c>
      <c r="G1514" s="34" t="s">
        <v>438</v>
      </c>
      <c r="H1514" s="52">
        <f>kategorie[[#This Row],[rok]]-kategorie[[#This Row],[věk]]</f>
        <v>1999</v>
      </c>
      <c r="I1514" s="34">
        <v>15</v>
      </c>
      <c r="J1514" s="46" t="s">
        <v>401</v>
      </c>
      <c r="K1514" s="50">
        <v>1</v>
      </c>
      <c r="L1514" s="241"/>
    </row>
    <row r="1515" spans="4:12" x14ac:dyDescent="0.2">
      <c r="D1515" s="45" t="str">
        <f>CONCATENATE(kategorie[[#This Row],[rok]],"::",kategorie[[#This Row],[závod]],"::",kategorie[[#This Row],[m/ž]],"::",kategorie[[#This Row],[věk]])</f>
        <v>2014::dětský::Z::16</v>
      </c>
      <c r="E1515" s="34">
        <v>2014</v>
      </c>
      <c r="F1515" s="37" t="s">
        <v>411</v>
      </c>
      <c r="G1515" s="34" t="s">
        <v>438</v>
      </c>
      <c r="H1515" s="52">
        <f>kategorie[[#This Row],[rok]]-kategorie[[#This Row],[věk]]</f>
        <v>1998</v>
      </c>
      <c r="I1515" s="34">
        <v>16</v>
      </c>
      <c r="J1515" s="46" t="s">
        <v>401</v>
      </c>
      <c r="K1515" s="50">
        <v>1</v>
      </c>
      <c r="L1515" s="241"/>
    </row>
    <row r="1516" spans="4:12" x14ac:dyDescent="0.2">
      <c r="D1516" s="45" t="str">
        <f>CONCATENATE(kategorie[[#This Row],[rok]],"::",kategorie[[#This Row],[závod]],"::",kategorie[[#This Row],[m/ž]],"::",kategorie[[#This Row],[věk]])</f>
        <v>2014::dětský::Z::17</v>
      </c>
      <c r="E1516" s="34">
        <v>2014</v>
      </c>
      <c r="F1516" s="37" t="s">
        <v>411</v>
      </c>
      <c r="G1516" s="34" t="s">
        <v>438</v>
      </c>
      <c r="H1516" s="52">
        <f>kategorie[[#This Row],[rok]]-kategorie[[#This Row],[věk]]</f>
        <v>1997</v>
      </c>
      <c r="I1516" s="34">
        <v>17</v>
      </c>
      <c r="J1516" s="46" t="s">
        <v>402</v>
      </c>
      <c r="K1516" s="50">
        <v>1.7</v>
      </c>
      <c r="L1516" s="241"/>
    </row>
    <row r="1517" spans="4:12" x14ac:dyDescent="0.2">
      <c r="D1517" s="45" t="str">
        <f>CONCATENATE(kategorie[[#This Row],[rok]],"::",kategorie[[#This Row],[závod]],"::",kategorie[[#This Row],[m/ž]],"::",kategorie[[#This Row],[věk]])</f>
        <v>2014::dětský::Z::18</v>
      </c>
      <c r="E1517" s="34">
        <v>2014</v>
      </c>
      <c r="F1517" s="37" t="s">
        <v>411</v>
      </c>
      <c r="G1517" s="34" t="s">
        <v>438</v>
      </c>
      <c r="H1517" s="52">
        <f>kategorie[[#This Row],[rok]]-kategorie[[#This Row],[věk]]</f>
        <v>1996</v>
      </c>
      <c r="I1517" s="34">
        <v>18</v>
      </c>
      <c r="J1517" s="46" t="s">
        <v>402</v>
      </c>
      <c r="K1517" s="50">
        <v>1.7</v>
      </c>
      <c r="L1517" s="241"/>
    </row>
    <row r="1518" spans="4:12" x14ac:dyDescent="0.2">
      <c r="D1518" s="45" t="str">
        <f>CONCATENATE(kategorie[[#This Row],[rok]],"::",kategorie[[#This Row],[závod]],"::",kategorie[[#This Row],[m/ž]],"::",kategorie[[#This Row],[věk]])</f>
        <v>2014::hlavní závod::M::15</v>
      </c>
      <c r="E1518" s="34">
        <v>2014</v>
      </c>
      <c r="F1518" s="37" t="s">
        <v>292</v>
      </c>
      <c r="G1518" s="34" t="s">
        <v>278</v>
      </c>
      <c r="H1518" s="52">
        <f>kategorie[[#This Row],[rok]]-kategorie[[#This Row],[věk]]</f>
        <v>1999</v>
      </c>
      <c r="I1518" s="34">
        <v>15</v>
      </c>
      <c r="J1518" s="46" t="s">
        <v>321</v>
      </c>
      <c r="K1518" s="50">
        <v>15.4</v>
      </c>
      <c r="L1518" s="46" t="s">
        <v>761</v>
      </c>
    </row>
    <row r="1519" spans="4:12" x14ac:dyDescent="0.2">
      <c r="D1519" s="45" t="str">
        <f>CONCATENATE(kategorie[[#This Row],[rok]],"::",kategorie[[#This Row],[závod]],"::",kategorie[[#This Row],[m/ž]],"::",kategorie[[#This Row],[věk]])</f>
        <v>2014::hlavní závod::M::16</v>
      </c>
      <c r="E1519" s="34">
        <v>2014</v>
      </c>
      <c r="F1519" s="37" t="s">
        <v>292</v>
      </c>
      <c r="G1519" s="34" t="s">
        <v>278</v>
      </c>
      <c r="H1519" s="52">
        <f>kategorie[[#This Row],[rok]]-kategorie[[#This Row],[věk]]</f>
        <v>1998</v>
      </c>
      <c r="I1519" s="34">
        <v>16</v>
      </c>
      <c r="J1519" s="46" t="s">
        <v>321</v>
      </c>
      <c r="K1519" s="50">
        <v>15.4</v>
      </c>
      <c r="L1519" s="46" t="s">
        <v>761</v>
      </c>
    </row>
    <row r="1520" spans="4:12" x14ac:dyDescent="0.2">
      <c r="D1520" s="45" t="str">
        <f>CONCATENATE(kategorie[[#This Row],[rok]],"::",kategorie[[#This Row],[závod]],"::",kategorie[[#This Row],[m/ž]],"::",kategorie[[#This Row],[věk]])</f>
        <v>2014::hlavní závod::M::17</v>
      </c>
      <c r="E1520" s="34">
        <v>2014</v>
      </c>
      <c r="F1520" s="37" t="s">
        <v>292</v>
      </c>
      <c r="G1520" s="34" t="s">
        <v>278</v>
      </c>
      <c r="H1520" s="52">
        <f>kategorie[[#This Row],[rok]]-kategorie[[#This Row],[věk]]</f>
        <v>1997</v>
      </c>
      <c r="I1520" s="34">
        <v>17</v>
      </c>
      <c r="J1520" s="46" t="s">
        <v>321</v>
      </c>
      <c r="K1520" s="50">
        <v>15.4</v>
      </c>
      <c r="L1520" s="46" t="s">
        <v>761</v>
      </c>
    </row>
    <row r="1521" spans="4:12" x14ac:dyDescent="0.2">
      <c r="D1521" s="45" t="str">
        <f>CONCATENATE(kategorie[[#This Row],[rok]],"::",kategorie[[#This Row],[závod]],"::",kategorie[[#This Row],[m/ž]],"::",kategorie[[#This Row],[věk]])</f>
        <v>2014::hlavní závod::M::18</v>
      </c>
      <c r="E1521" s="34">
        <v>2014</v>
      </c>
      <c r="F1521" s="37" t="s">
        <v>292</v>
      </c>
      <c r="G1521" s="34" t="s">
        <v>278</v>
      </c>
      <c r="H1521" s="52">
        <f>kategorie[[#This Row],[rok]]-kategorie[[#This Row],[věk]]</f>
        <v>1996</v>
      </c>
      <c r="I1521" s="34">
        <v>18</v>
      </c>
      <c r="J1521" s="46" t="s">
        <v>321</v>
      </c>
      <c r="K1521" s="50">
        <v>15.4</v>
      </c>
      <c r="L1521" s="46" t="s">
        <v>761</v>
      </c>
    </row>
    <row r="1522" spans="4:12" x14ac:dyDescent="0.2">
      <c r="D1522" s="45" t="str">
        <f>CONCATENATE(kategorie[[#This Row],[rok]],"::",kategorie[[#This Row],[závod]],"::",kategorie[[#This Row],[m/ž]],"::",kategorie[[#This Row],[věk]])</f>
        <v>2014::hlavní závod::M::19</v>
      </c>
      <c r="E1522" s="34">
        <v>2014</v>
      </c>
      <c r="F1522" s="37" t="s">
        <v>292</v>
      </c>
      <c r="G1522" s="34" t="s">
        <v>278</v>
      </c>
      <c r="H1522" s="52">
        <f>kategorie[[#This Row],[rok]]-kategorie[[#This Row],[věk]]</f>
        <v>1995</v>
      </c>
      <c r="I1522" s="34">
        <v>19</v>
      </c>
      <c r="J1522" s="46" t="s">
        <v>321</v>
      </c>
      <c r="K1522" s="50">
        <v>15.4</v>
      </c>
      <c r="L1522" s="46" t="s">
        <v>321</v>
      </c>
    </row>
    <row r="1523" spans="4:12" x14ac:dyDescent="0.2">
      <c r="D1523" s="45" t="str">
        <f>CONCATENATE(kategorie[[#This Row],[rok]],"::",kategorie[[#This Row],[závod]],"::",kategorie[[#This Row],[m/ž]],"::",kategorie[[#This Row],[věk]])</f>
        <v>2014::hlavní závod::M::20</v>
      </c>
      <c r="E1523" s="34">
        <v>2014</v>
      </c>
      <c r="F1523" s="37" t="s">
        <v>292</v>
      </c>
      <c r="G1523" s="34" t="s">
        <v>278</v>
      </c>
      <c r="H1523" s="52">
        <f>kategorie[[#This Row],[rok]]-kategorie[[#This Row],[věk]]</f>
        <v>1994</v>
      </c>
      <c r="I1523" s="34">
        <v>20</v>
      </c>
      <c r="J1523" s="46" t="s">
        <v>321</v>
      </c>
      <c r="K1523" s="50">
        <v>15.4</v>
      </c>
      <c r="L1523" s="46" t="s">
        <v>321</v>
      </c>
    </row>
    <row r="1524" spans="4:12" x14ac:dyDescent="0.2">
      <c r="D1524" s="45" t="str">
        <f>CONCATENATE(kategorie[[#This Row],[rok]],"::",kategorie[[#This Row],[závod]],"::",kategorie[[#This Row],[m/ž]],"::",kategorie[[#This Row],[věk]])</f>
        <v>2014::hlavní závod::M::21</v>
      </c>
      <c r="E1524" s="34">
        <v>2014</v>
      </c>
      <c r="F1524" s="37" t="s">
        <v>292</v>
      </c>
      <c r="G1524" s="34" t="s">
        <v>278</v>
      </c>
      <c r="H1524" s="52">
        <f>kategorie[[#This Row],[rok]]-kategorie[[#This Row],[věk]]</f>
        <v>1993</v>
      </c>
      <c r="I1524" s="34">
        <v>21</v>
      </c>
      <c r="J1524" s="46" t="s">
        <v>321</v>
      </c>
      <c r="K1524" s="50">
        <v>15.4</v>
      </c>
      <c r="L1524" s="46" t="s">
        <v>321</v>
      </c>
    </row>
    <row r="1525" spans="4:12" x14ac:dyDescent="0.2">
      <c r="D1525" s="45" t="str">
        <f>CONCATENATE(kategorie[[#This Row],[rok]],"::",kategorie[[#This Row],[závod]],"::",kategorie[[#This Row],[m/ž]],"::",kategorie[[#This Row],[věk]])</f>
        <v>2014::hlavní závod::M::22</v>
      </c>
      <c r="E1525" s="34">
        <v>2014</v>
      </c>
      <c r="F1525" s="37" t="s">
        <v>292</v>
      </c>
      <c r="G1525" s="34" t="s">
        <v>278</v>
      </c>
      <c r="H1525" s="52">
        <f>kategorie[[#This Row],[rok]]-kategorie[[#This Row],[věk]]</f>
        <v>1992</v>
      </c>
      <c r="I1525" s="34">
        <v>22</v>
      </c>
      <c r="J1525" s="46" t="s">
        <v>321</v>
      </c>
      <c r="K1525" s="50">
        <v>15.4</v>
      </c>
      <c r="L1525" s="46" t="s">
        <v>321</v>
      </c>
    </row>
    <row r="1526" spans="4:12" x14ac:dyDescent="0.2">
      <c r="D1526" s="45" t="str">
        <f>CONCATENATE(kategorie[[#This Row],[rok]],"::",kategorie[[#This Row],[závod]],"::",kategorie[[#This Row],[m/ž]],"::",kategorie[[#This Row],[věk]])</f>
        <v>2014::hlavní závod::M::23</v>
      </c>
      <c r="E1526" s="34">
        <v>2014</v>
      </c>
      <c r="F1526" s="37" t="s">
        <v>292</v>
      </c>
      <c r="G1526" s="34" t="s">
        <v>278</v>
      </c>
      <c r="H1526" s="52">
        <f>kategorie[[#This Row],[rok]]-kategorie[[#This Row],[věk]]</f>
        <v>1991</v>
      </c>
      <c r="I1526" s="34">
        <v>23</v>
      </c>
      <c r="J1526" s="46" t="s">
        <v>321</v>
      </c>
      <c r="K1526" s="50">
        <v>15.4</v>
      </c>
      <c r="L1526" s="46" t="s">
        <v>321</v>
      </c>
    </row>
    <row r="1527" spans="4:12" x14ac:dyDescent="0.2">
      <c r="D1527" s="45" t="str">
        <f>CONCATENATE(kategorie[[#This Row],[rok]],"::",kategorie[[#This Row],[závod]],"::",kategorie[[#This Row],[m/ž]],"::",kategorie[[#This Row],[věk]])</f>
        <v>2014::hlavní závod::M::24</v>
      </c>
      <c r="E1527" s="34">
        <v>2014</v>
      </c>
      <c r="F1527" s="37" t="s">
        <v>292</v>
      </c>
      <c r="G1527" s="34" t="s">
        <v>278</v>
      </c>
      <c r="H1527" s="52">
        <f>kategorie[[#This Row],[rok]]-kategorie[[#This Row],[věk]]</f>
        <v>1990</v>
      </c>
      <c r="I1527" s="34">
        <v>24</v>
      </c>
      <c r="J1527" s="46" t="s">
        <v>321</v>
      </c>
      <c r="K1527" s="50">
        <v>15.4</v>
      </c>
      <c r="L1527" s="46" t="s">
        <v>321</v>
      </c>
    </row>
    <row r="1528" spans="4:12" x14ac:dyDescent="0.2">
      <c r="D1528" s="45" t="str">
        <f>CONCATENATE(kategorie[[#This Row],[rok]],"::",kategorie[[#This Row],[závod]],"::",kategorie[[#This Row],[m/ž]],"::",kategorie[[#This Row],[věk]])</f>
        <v>2014::hlavní závod::M::25</v>
      </c>
      <c r="E1528" s="34">
        <v>2014</v>
      </c>
      <c r="F1528" s="37" t="s">
        <v>292</v>
      </c>
      <c r="G1528" s="34" t="s">
        <v>278</v>
      </c>
      <c r="H1528" s="52">
        <f>kategorie[[#This Row],[rok]]-kategorie[[#This Row],[věk]]</f>
        <v>1989</v>
      </c>
      <c r="I1528" s="34">
        <v>25</v>
      </c>
      <c r="J1528" s="46" t="s">
        <v>321</v>
      </c>
      <c r="K1528" s="50">
        <v>15.4</v>
      </c>
      <c r="L1528" s="46" t="s">
        <v>321</v>
      </c>
    </row>
    <row r="1529" spans="4:12" x14ac:dyDescent="0.2">
      <c r="D1529" s="45" t="str">
        <f>CONCATENATE(kategorie[[#This Row],[rok]],"::",kategorie[[#This Row],[závod]],"::",kategorie[[#This Row],[m/ž]],"::",kategorie[[#This Row],[věk]])</f>
        <v>2014::hlavní závod::M::26</v>
      </c>
      <c r="E1529" s="34">
        <v>2014</v>
      </c>
      <c r="F1529" s="37" t="s">
        <v>292</v>
      </c>
      <c r="G1529" s="34" t="s">
        <v>278</v>
      </c>
      <c r="H1529" s="52">
        <f>kategorie[[#This Row],[rok]]-kategorie[[#This Row],[věk]]</f>
        <v>1988</v>
      </c>
      <c r="I1529" s="34">
        <v>26</v>
      </c>
      <c r="J1529" s="46" t="s">
        <v>321</v>
      </c>
      <c r="K1529" s="50">
        <v>15.4</v>
      </c>
      <c r="L1529" s="46" t="s">
        <v>321</v>
      </c>
    </row>
    <row r="1530" spans="4:12" x14ac:dyDescent="0.2">
      <c r="D1530" s="45" t="str">
        <f>CONCATENATE(kategorie[[#This Row],[rok]],"::",kategorie[[#This Row],[závod]],"::",kategorie[[#This Row],[m/ž]],"::",kategorie[[#This Row],[věk]])</f>
        <v>2014::hlavní závod::M::27</v>
      </c>
      <c r="E1530" s="34">
        <v>2014</v>
      </c>
      <c r="F1530" s="37" t="s">
        <v>292</v>
      </c>
      <c r="G1530" s="34" t="s">
        <v>278</v>
      </c>
      <c r="H1530" s="52">
        <f>kategorie[[#This Row],[rok]]-kategorie[[#This Row],[věk]]</f>
        <v>1987</v>
      </c>
      <c r="I1530" s="34">
        <v>27</v>
      </c>
      <c r="J1530" s="46" t="s">
        <v>321</v>
      </c>
      <c r="K1530" s="50">
        <v>15.4</v>
      </c>
      <c r="L1530" s="46" t="s">
        <v>321</v>
      </c>
    </row>
    <row r="1531" spans="4:12" x14ac:dyDescent="0.2">
      <c r="D1531" s="45" t="str">
        <f>CONCATENATE(kategorie[[#This Row],[rok]],"::",kategorie[[#This Row],[závod]],"::",kategorie[[#This Row],[m/ž]],"::",kategorie[[#This Row],[věk]])</f>
        <v>2014::hlavní závod::M::28</v>
      </c>
      <c r="E1531" s="34">
        <v>2014</v>
      </c>
      <c r="F1531" s="37" t="s">
        <v>292</v>
      </c>
      <c r="G1531" s="34" t="s">
        <v>278</v>
      </c>
      <c r="H1531" s="52">
        <f>kategorie[[#This Row],[rok]]-kategorie[[#This Row],[věk]]</f>
        <v>1986</v>
      </c>
      <c r="I1531" s="34">
        <v>28</v>
      </c>
      <c r="J1531" s="46" t="s">
        <v>321</v>
      </c>
      <c r="K1531" s="50">
        <v>15.4</v>
      </c>
      <c r="L1531" s="46" t="s">
        <v>321</v>
      </c>
    </row>
    <row r="1532" spans="4:12" x14ac:dyDescent="0.2">
      <c r="D1532" s="45" t="str">
        <f>CONCATENATE(kategorie[[#This Row],[rok]],"::",kategorie[[#This Row],[závod]],"::",kategorie[[#This Row],[m/ž]],"::",kategorie[[#This Row],[věk]])</f>
        <v>2014::hlavní závod::M::29</v>
      </c>
      <c r="E1532" s="34">
        <v>2014</v>
      </c>
      <c r="F1532" s="37" t="s">
        <v>292</v>
      </c>
      <c r="G1532" s="34" t="s">
        <v>278</v>
      </c>
      <c r="H1532" s="52">
        <f>kategorie[[#This Row],[rok]]-kategorie[[#This Row],[věk]]</f>
        <v>1985</v>
      </c>
      <c r="I1532" s="34">
        <v>29</v>
      </c>
      <c r="J1532" s="46" t="s">
        <v>321</v>
      </c>
      <c r="K1532" s="50">
        <v>15.4</v>
      </c>
      <c r="L1532" s="46" t="s">
        <v>321</v>
      </c>
    </row>
    <row r="1533" spans="4:12" x14ac:dyDescent="0.2">
      <c r="D1533" s="45" t="str">
        <f>CONCATENATE(kategorie[[#This Row],[rok]],"::",kategorie[[#This Row],[závod]],"::",kategorie[[#This Row],[m/ž]],"::",kategorie[[#This Row],[věk]])</f>
        <v>2014::hlavní závod::M::30</v>
      </c>
      <c r="E1533" s="34">
        <v>2014</v>
      </c>
      <c r="F1533" s="37" t="s">
        <v>292</v>
      </c>
      <c r="G1533" s="34" t="s">
        <v>278</v>
      </c>
      <c r="H1533" s="52">
        <f>kategorie[[#This Row],[rok]]-kategorie[[#This Row],[věk]]</f>
        <v>1984</v>
      </c>
      <c r="I1533" s="34">
        <v>30</v>
      </c>
      <c r="J1533" s="46" t="s">
        <v>321</v>
      </c>
      <c r="K1533" s="50">
        <v>15.4</v>
      </c>
      <c r="L1533" s="46" t="s">
        <v>321</v>
      </c>
    </row>
    <row r="1534" spans="4:12" x14ac:dyDescent="0.2">
      <c r="D1534" s="45" t="str">
        <f>CONCATENATE(kategorie[[#This Row],[rok]],"::",kategorie[[#This Row],[závod]],"::",kategorie[[#This Row],[m/ž]],"::",kategorie[[#This Row],[věk]])</f>
        <v>2014::hlavní závod::M::31</v>
      </c>
      <c r="E1534" s="34">
        <v>2014</v>
      </c>
      <c r="F1534" s="37" t="s">
        <v>292</v>
      </c>
      <c r="G1534" s="34" t="s">
        <v>278</v>
      </c>
      <c r="H1534" s="52">
        <f>kategorie[[#This Row],[rok]]-kategorie[[#This Row],[věk]]</f>
        <v>1983</v>
      </c>
      <c r="I1534" s="34">
        <v>31</v>
      </c>
      <c r="J1534" s="46" t="s">
        <v>321</v>
      </c>
      <c r="K1534" s="50">
        <v>15.4</v>
      </c>
      <c r="L1534" s="46" t="s">
        <v>321</v>
      </c>
    </row>
    <row r="1535" spans="4:12" x14ac:dyDescent="0.2">
      <c r="D1535" s="45" t="str">
        <f>CONCATENATE(kategorie[[#This Row],[rok]],"::",kategorie[[#This Row],[závod]],"::",kategorie[[#This Row],[m/ž]],"::",kategorie[[#This Row],[věk]])</f>
        <v>2014::hlavní závod::M::32</v>
      </c>
      <c r="E1535" s="34">
        <v>2014</v>
      </c>
      <c r="F1535" s="37" t="s">
        <v>292</v>
      </c>
      <c r="G1535" s="34" t="s">
        <v>278</v>
      </c>
      <c r="H1535" s="52">
        <f>kategorie[[#This Row],[rok]]-kategorie[[#This Row],[věk]]</f>
        <v>1982</v>
      </c>
      <c r="I1535" s="34">
        <v>32</v>
      </c>
      <c r="J1535" s="46" t="s">
        <v>321</v>
      </c>
      <c r="K1535" s="50">
        <v>15.4</v>
      </c>
      <c r="L1535" s="46" t="s">
        <v>321</v>
      </c>
    </row>
    <row r="1536" spans="4:12" x14ac:dyDescent="0.2">
      <c r="D1536" s="45" t="str">
        <f>CONCATENATE(kategorie[[#This Row],[rok]],"::",kategorie[[#This Row],[závod]],"::",kategorie[[#This Row],[m/ž]],"::",kategorie[[#This Row],[věk]])</f>
        <v>2014::hlavní závod::M::33</v>
      </c>
      <c r="E1536" s="34">
        <v>2014</v>
      </c>
      <c r="F1536" s="37" t="s">
        <v>292</v>
      </c>
      <c r="G1536" s="34" t="s">
        <v>278</v>
      </c>
      <c r="H1536" s="52">
        <f>kategorie[[#This Row],[rok]]-kategorie[[#This Row],[věk]]</f>
        <v>1981</v>
      </c>
      <c r="I1536" s="34">
        <v>33</v>
      </c>
      <c r="J1536" s="46" t="s">
        <v>321</v>
      </c>
      <c r="K1536" s="50">
        <v>15.4</v>
      </c>
      <c r="L1536" s="46" t="s">
        <v>321</v>
      </c>
    </row>
    <row r="1537" spans="4:12" x14ac:dyDescent="0.2">
      <c r="D1537" s="45" t="str">
        <f>CONCATENATE(kategorie[[#This Row],[rok]],"::",kategorie[[#This Row],[závod]],"::",kategorie[[#This Row],[m/ž]],"::",kategorie[[#This Row],[věk]])</f>
        <v>2014::hlavní závod::M::34</v>
      </c>
      <c r="E1537" s="34">
        <v>2014</v>
      </c>
      <c r="F1537" s="37" t="s">
        <v>292</v>
      </c>
      <c r="G1537" s="34" t="s">
        <v>278</v>
      </c>
      <c r="H1537" s="52">
        <f>kategorie[[#This Row],[rok]]-kategorie[[#This Row],[věk]]</f>
        <v>1980</v>
      </c>
      <c r="I1537" s="34">
        <v>34</v>
      </c>
      <c r="J1537" s="46" t="s">
        <v>321</v>
      </c>
      <c r="K1537" s="50">
        <v>15.4</v>
      </c>
      <c r="L1537" s="46" t="s">
        <v>321</v>
      </c>
    </row>
    <row r="1538" spans="4:12" x14ac:dyDescent="0.2">
      <c r="D1538" s="45" t="str">
        <f>CONCATENATE(kategorie[[#This Row],[rok]],"::",kategorie[[#This Row],[závod]],"::",kategorie[[#This Row],[m/ž]],"::",kategorie[[#This Row],[věk]])</f>
        <v>2014::hlavní závod::M::35</v>
      </c>
      <c r="E1538" s="34">
        <v>2014</v>
      </c>
      <c r="F1538" s="37" t="s">
        <v>292</v>
      </c>
      <c r="G1538" s="34" t="s">
        <v>278</v>
      </c>
      <c r="H1538" s="52">
        <f>kategorie[[#This Row],[rok]]-kategorie[[#This Row],[věk]]</f>
        <v>1979</v>
      </c>
      <c r="I1538" s="34">
        <v>35</v>
      </c>
      <c r="J1538" s="46" t="s">
        <v>321</v>
      </c>
      <c r="K1538" s="50">
        <v>15.4</v>
      </c>
      <c r="L1538" s="46" t="s">
        <v>321</v>
      </c>
    </row>
    <row r="1539" spans="4:12" x14ac:dyDescent="0.2">
      <c r="D1539" s="45" t="str">
        <f>CONCATENATE(kategorie[[#This Row],[rok]],"::",kategorie[[#This Row],[závod]],"::",kategorie[[#This Row],[m/ž]],"::",kategorie[[#This Row],[věk]])</f>
        <v>2014::hlavní závod::M::36</v>
      </c>
      <c r="E1539" s="34">
        <v>2014</v>
      </c>
      <c r="F1539" s="37" t="s">
        <v>292</v>
      </c>
      <c r="G1539" s="34" t="s">
        <v>278</v>
      </c>
      <c r="H1539" s="52">
        <f>kategorie[[#This Row],[rok]]-kategorie[[#This Row],[věk]]</f>
        <v>1978</v>
      </c>
      <c r="I1539" s="34">
        <v>36</v>
      </c>
      <c r="J1539" s="46" t="s">
        <v>321</v>
      </c>
      <c r="K1539" s="50">
        <v>15.4</v>
      </c>
      <c r="L1539" s="46" t="s">
        <v>321</v>
      </c>
    </row>
    <row r="1540" spans="4:12" x14ac:dyDescent="0.2">
      <c r="D1540" s="45" t="str">
        <f>CONCATENATE(kategorie[[#This Row],[rok]],"::",kategorie[[#This Row],[závod]],"::",kategorie[[#This Row],[m/ž]],"::",kategorie[[#This Row],[věk]])</f>
        <v>2014::hlavní závod::M::37</v>
      </c>
      <c r="E1540" s="34">
        <v>2014</v>
      </c>
      <c r="F1540" s="37" t="s">
        <v>292</v>
      </c>
      <c r="G1540" s="34" t="s">
        <v>278</v>
      </c>
      <c r="H1540" s="52">
        <f>kategorie[[#This Row],[rok]]-kategorie[[#This Row],[věk]]</f>
        <v>1977</v>
      </c>
      <c r="I1540" s="34">
        <v>37</v>
      </c>
      <c r="J1540" s="46" t="s">
        <v>321</v>
      </c>
      <c r="K1540" s="50">
        <v>15.4</v>
      </c>
      <c r="L1540" s="46" t="s">
        <v>321</v>
      </c>
    </row>
    <row r="1541" spans="4:12" x14ac:dyDescent="0.2">
      <c r="D1541" s="45" t="str">
        <f>CONCATENATE(kategorie[[#This Row],[rok]],"::",kategorie[[#This Row],[závod]],"::",kategorie[[#This Row],[m/ž]],"::",kategorie[[#This Row],[věk]])</f>
        <v>2014::hlavní závod::M::38</v>
      </c>
      <c r="E1541" s="34">
        <v>2014</v>
      </c>
      <c r="F1541" s="37" t="s">
        <v>292</v>
      </c>
      <c r="G1541" s="34" t="s">
        <v>278</v>
      </c>
      <c r="H1541" s="52">
        <f>kategorie[[#This Row],[rok]]-kategorie[[#This Row],[věk]]</f>
        <v>1976</v>
      </c>
      <c r="I1541" s="34">
        <v>38</v>
      </c>
      <c r="J1541" s="46" t="s">
        <v>321</v>
      </c>
      <c r="K1541" s="50">
        <v>15.4</v>
      </c>
      <c r="L1541" s="46" t="s">
        <v>321</v>
      </c>
    </row>
    <row r="1542" spans="4:12" x14ac:dyDescent="0.2">
      <c r="D1542" s="45" t="str">
        <f>CONCATENATE(kategorie[[#This Row],[rok]],"::",kategorie[[#This Row],[závod]],"::",kategorie[[#This Row],[m/ž]],"::",kategorie[[#This Row],[věk]])</f>
        <v>2014::hlavní závod::M::39</v>
      </c>
      <c r="E1542" s="34">
        <v>2014</v>
      </c>
      <c r="F1542" s="37" t="s">
        <v>292</v>
      </c>
      <c r="G1542" s="34" t="s">
        <v>278</v>
      </c>
      <c r="H1542" s="52">
        <f>kategorie[[#This Row],[rok]]-kategorie[[#This Row],[věk]]</f>
        <v>1975</v>
      </c>
      <c r="I1542" s="34">
        <v>39</v>
      </c>
      <c r="J1542" s="46" t="s">
        <v>321</v>
      </c>
      <c r="K1542" s="50">
        <v>15.4</v>
      </c>
      <c r="L1542" s="46" t="s">
        <v>321</v>
      </c>
    </row>
    <row r="1543" spans="4:12" x14ac:dyDescent="0.2">
      <c r="D1543" s="45" t="str">
        <f>CONCATENATE(kategorie[[#This Row],[rok]],"::",kategorie[[#This Row],[závod]],"::",kategorie[[#This Row],[m/ž]],"::",kategorie[[#This Row],[věk]])</f>
        <v>2014::hlavní závod::M::40</v>
      </c>
      <c r="E1543" s="34">
        <v>2014</v>
      </c>
      <c r="F1543" s="37" t="s">
        <v>292</v>
      </c>
      <c r="G1543" s="34" t="s">
        <v>278</v>
      </c>
      <c r="H1543" s="52">
        <f>kategorie[[#This Row],[rok]]-kategorie[[#This Row],[věk]]</f>
        <v>1974</v>
      </c>
      <c r="I1543" s="34">
        <v>40</v>
      </c>
      <c r="J1543" s="46" t="s">
        <v>322</v>
      </c>
      <c r="K1543" s="50">
        <v>15.4</v>
      </c>
      <c r="L1543" s="46" t="s">
        <v>322</v>
      </c>
    </row>
    <row r="1544" spans="4:12" x14ac:dyDescent="0.2">
      <c r="D1544" s="45" t="str">
        <f>CONCATENATE(kategorie[[#This Row],[rok]],"::",kategorie[[#This Row],[závod]],"::",kategorie[[#This Row],[m/ž]],"::",kategorie[[#This Row],[věk]])</f>
        <v>2014::hlavní závod::M::41</v>
      </c>
      <c r="E1544" s="34">
        <v>2014</v>
      </c>
      <c r="F1544" s="37" t="s">
        <v>292</v>
      </c>
      <c r="G1544" s="34" t="s">
        <v>278</v>
      </c>
      <c r="H1544" s="52">
        <f>kategorie[[#This Row],[rok]]-kategorie[[#This Row],[věk]]</f>
        <v>1973</v>
      </c>
      <c r="I1544" s="34">
        <v>41</v>
      </c>
      <c r="J1544" s="46" t="s">
        <v>322</v>
      </c>
      <c r="K1544" s="50">
        <v>15.4</v>
      </c>
      <c r="L1544" s="46" t="s">
        <v>322</v>
      </c>
    </row>
    <row r="1545" spans="4:12" x14ac:dyDescent="0.2">
      <c r="D1545" s="45" t="str">
        <f>CONCATENATE(kategorie[[#This Row],[rok]],"::",kategorie[[#This Row],[závod]],"::",kategorie[[#This Row],[m/ž]],"::",kategorie[[#This Row],[věk]])</f>
        <v>2014::hlavní závod::M::42</v>
      </c>
      <c r="E1545" s="34">
        <v>2014</v>
      </c>
      <c r="F1545" s="37" t="s">
        <v>292</v>
      </c>
      <c r="G1545" s="34" t="s">
        <v>278</v>
      </c>
      <c r="H1545" s="52">
        <f>kategorie[[#This Row],[rok]]-kategorie[[#This Row],[věk]]</f>
        <v>1972</v>
      </c>
      <c r="I1545" s="34">
        <v>42</v>
      </c>
      <c r="J1545" s="46" t="s">
        <v>322</v>
      </c>
      <c r="K1545" s="50">
        <v>15.4</v>
      </c>
      <c r="L1545" s="46" t="s">
        <v>322</v>
      </c>
    </row>
    <row r="1546" spans="4:12" x14ac:dyDescent="0.2">
      <c r="D1546" s="45" t="str">
        <f>CONCATENATE(kategorie[[#This Row],[rok]],"::",kategorie[[#This Row],[závod]],"::",kategorie[[#This Row],[m/ž]],"::",kategorie[[#This Row],[věk]])</f>
        <v>2014::hlavní závod::M::43</v>
      </c>
      <c r="E1546" s="34">
        <v>2014</v>
      </c>
      <c r="F1546" s="37" t="s">
        <v>292</v>
      </c>
      <c r="G1546" s="34" t="s">
        <v>278</v>
      </c>
      <c r="H1546" s="52">
        <f>kategorie[[#This Row],[rok]]-kategorie[[#This Row],[věk]]</f>
        <v>1971</v>
      </c>
      <c r="I1546" s="34">
        <v>43</v>
      </c>
      <c r="J1546" s="46" t="s">
        <v>322</v>
      </c>
      <c r="K1546" s="50">
        <v>15.4</v>
      </c>
      <c r="L1546" s="46" t="s">
        <v>322</v>
      </c>
    </row>
    <row r="1547" spans="4:12" x14ac:dyDescent="0.2">
      <c r="D1547" s="45" t="str">
        <f>CONCATENATE(kategorie[[#This Row],[rok]],"::",kategorie[[#This Row],[závod]],"::",kategorie[[#This Row],[m/ž]],"::",kategorie[[#This Row],[věk]])</f>
        <v>2014::hlavní závod::M::44</v>
      </c>
      <c r="E1547" s="34">
        <v>2014</v>
      </c>
      <c r="F1547" s="37" t="s">
        <v>292</v>
      </c>
      <c r="G1547" s="34" t="s">
        <v>278</v>
      </c>
      <c r="H1547" s="52">
        <f>kategorie[[#This Row],[rok]]-kategorie[[#This Row],[věk]]</f>
        <v>1970</v>
      </c>
      <c r="I1547" s="34">
        <v>44</v>
      </c>
      <c r="J1547" s="46" t="s">
        <v>322</v>
      </c>
      <c r="K1547" s="50">
        <v>15.4</v>
      </c>
      <c r="L1547" s="46" t="s">
        <v>322</v>
      </c>
    </row>
    <row r="1548" spans="4:12" x14ac:dyDescent="0.2">
      <c r="D1548" s="45" t="str">
        <f>CONCATENATE(kategorie[[#This Row],[rok]],"::",kategorie[[#This Row],[závod]],"::",kategorie[[#This Row],[m/ž]],"::",kategorie[[#This Row],[věk]])</f>
        <v>2014::hlavní závod::M::45</v>
      </c>
      <c r="E1548" s="34">
        <v>2014</v>
      </c>
      <c r="F1548" s="37" t="s">
        <v>292</v>
      </c>
      <c r="G1548" s="34" t="s">
        <v>278</v>
      </c>
      <c r="H1548" s="52">
        <f>kategorie[[#This Row],[rok]]-kategorie[[#This Row],[věk]]</f>
        <v>1969</v>
      </c>
      <c r="I1548" s="34">
        <v>45</v>
      </c>
      <c r="J1548" s="46" t="s">
        <v>322</v>
      </c>
      <c r="K1548" s="50">
        <v>15.4</v>
      </c>
      <c r="L1548" s="46" t="s">
        <v>322</v>
      </c>
    </row>
    <row r="1549" spans="4:12" x14ac:dyDescent="0.2">
      <c r="D1549" s="45" t="str">
        <f>CONCATENATE(kategorie[[#This Row],[rok]],"::",kategorie[[#This Row],[závod]],"::",kategorie[[#This Row],[m/ž]],"::",kategorie[[#This Row],[věk]])</f>
        <v>2014::hlavní závod::M::46</v>
      </c>
      <c r="E1549" s="34">
        <v>2014</v>
      </c>
      <c r="F1549" s="37" t="s">
        <v>292</v>
      </c>
      <c r="G1549" s="34" t="s">
        <v>278</v>
      </c>
      <c r="H1549" s="52">
        <f>kategorie[[#This Row],[rok]]-kategorie[[#This Row],[věk]]</f>
        <v>1968</v>
      </c>
      <c r="I1549" s="34">
        <v>46</v>
      </c>
      <c r="J1549" s="46" t="s">
        <v>322</v>
      </c>
      <c r="K1549" s="50">
        <v>15.4</v>
      </c>
      <c r="L1549" s="46" t="s">
        <v>322</v>
      </c>
    </row>
    <row r="1550" spans="4:12" x14ac:dyDescent="0.2">
      <c r="D1550" s="45" t="str">
        <f>CONCATENATE(kategorie[[#This Row],[rok]],"::",kategorie[[#This Row],[závod]],"::",kategorie[[#This Row],[m/ž]],"::",kategorie[[#This Row],[věk]])</f>
        <v>2014::hlavní závod::M::47</v>
      </c>
      <c r="E1550" s="34">
        <v>2014</v>
      </c>
      <c r="F1550" s="37" t="s">
        <v>292</v>
      </c>
      <c r="G1550" s="34" t="s">
        <v>278</v>
      </c>
      <c r="H1550" s="52">
        <f>kategorie[[#This Row],[rok]]-kategorie[[#This Row],[věk]]</f>
        <v>1967</v>
      </c>
      <c r="I1550" s="34">
        <v>47</v>
      </c>
      <c r="J1550" s="46" t="s">
        <v>322</v>
      </c>
      <c r="K1550" s="50">
        <v>15.4</v>
      </c>
      <c r="L1550" s="46" t="s">
        <v>322</v>
      </c>
    </row>
    <row r="1551" spans="4:12" x14ac:dyDescent="0.2">
      <c r="D1551" s="45" t="str">
        <f>CONCATENATE(kategorie[[#This Row],[rok]],"::",kategorie[[#This Row],[závod]],"::",kategorie[[#This Row],[m/ž]],"::",kategorie[[#This Row],[věk]])</f>
        <v>2014::hlavní závod::M::48</v>
      </c>
      <c r="E1551" s="34">
        <v>2014</v>
      </c>
      <c r="F1551" s="37" t="s">
        <v>292</v>
      </c>
      <c r="G1551" s="34" t="s">
        <v>278</v>
      </c>
      <c r="H1551" s="52">
        <f>kategorie[[#This Row],[rok]]-kategorie[[#This Row],[věk]]</f>
        <v>1966</v>
      </c>
      <c r="I1551" s="34">
        <v>48</v>
      </c>
      <c r="J1551" s="46" t="s">
        <v>322</v>
      </c>
      <c r="K1551" s="50">
        <v>15.4</v>
      </c>
      <c r="L1551" s="46" t="s">
        <v>322</v>
      </c>
    </row>
    <row r="1552" spans="4:12" x14ac:dyDescent="0.2">
      <c r="D1552" s="45" t="str">
        <f>CONCATENATE(kategorie[[#This Row],[rok]],"::",kategorie[[#This Row],[závod]],"::",kategorie[[#This Row],[m/ž]],"::",kategorie[[#This Row],[věk]])</f>
        <v>2014::hlavní závod::M::49</v>
      </c>
      <c r="E1552" s="34">
        <v>2014</v>
      </c>
      <c r="F1552" s="37" t="s">
        <v>292</v>
      </c>
      <c r="G1552" s="34" t="s">
        <v>278</v>
      </c>
      <c r="H1552" s="52">
        <f>kategorie[[#This Row],[rok]]-kategorie[[#This Row],[věk]]</f>
        <v>1965</v>
      </c>
      <c r="I1552" s="34">
        <v>49</v>
      </c>
      <c r="J1552" s="46" t="s">
        <v>322</v>
      </c>
      <c r="K1552" s="50">
        <v>15.4</v>
      </c>
      <c r="L1552" s="46" t="s">
        <v>322</v>
      </c>
    </row>
    <row r="1553" spans="4:12" x14ac:dyDescent="0.2">
      <c r="D1553" s="45" t="str">
        <f>CONCATENATE(kategorie[[#This Row],[rok]],"::",kategorie[[#This Row],[závod]],"::",kategorie[[#This Row],[m/ž]],"::",kategorie[[#This Row],[věk]])</f>
        <v>2014::hlavní závod::M::50</v>
      </c>
      <c r="E1553" s="34">
        <v>2014</v>
      </c>
      <c r="F1553" s="37" t="s">
        <v>292</v>
      </c>
      <c r="G1553" s="34" t="s">
        <v>278</v>
      </c>
      <c r="H1553" s="52">
        <f>kategorie[[#This Row],[rok]]-kategorie[[#This Row],[věk]]</f>
        <v>1964</v>
      </c>
      <c r="I1553" s="34">
        <v>50</v>
      </c>
      <c r="J1553" s="46" t="s">
        <v>323</v>
      </c>
      <c r="K1553" s="50">
        <v>15.4</v>
      </c>
      <c r="L1553" s="46" t="s">
        <v>323</v>
      </c>
    </row>
    <row r="1554" spans="4:12" x14ac:dyDescent="0.2">
      <c r="D1554" s="45" t="str">
        <f>CONCATENATE(kategorie[[#This Row],[rok]],"::",kategorie[[#This Row],[závod]],"::",kategorie[[#This Row],[m/ž]],"::",kategorie[[#This Row],[věk]])</f>
        <v>2014::hlavní závod::M::51</v>
      </c>
      <c r="E1554" s="34">
        <v>2014</v>
      </c>
      <c r="F1554" s="37" t="s">
        <v>292</v>
      </c>
      <c r="G1554" s="34" t="s">
        <v>278</v>
      </c>
      <c r="H1554" s="52">
        <f>kategorie[[#This Row],[rok]]-kategorie[[#This Row],[věk]]</f>
        <v>1963</v>
      </c>
      <c r="I1554" s="34">
        <v>51</v>
      </c>
      <c r="J1554" s="46" t="s">
        <v>323</v>
      </c>
      <c r="K1554" s="50">
        <v>15.4</v>
      </c>
      <c r="L1554" s="46" t="s">
        <v>323</v>
      </c>
    </row>
    <row r="1555" spans="4:12" x14ac:dyDescent="0.2">
      <c r="D1555" s="45" t="str">
        <f>CONCATENATE(kategorie[[#This Row],[rok]],"::",kategorie[[#This Row],[závod]],"::",kategorie[[#This Row],[m/ž]],"::",kategorie[[#This Row],[věk]])</f>
        <v>2014::hlavní závod::M::52</v>
      </c>
      <c r="E1555" s="34">
        <v>2014</v>
      </c>
      <c r="F1555" s="37" t="s">
        <v>292</v>
      </c>
      <c r="G1555" s="34" t="s">
        <v>278</v>
      </c>
      <c r="H1555" s="52">
        <f>kategorie[[#This Row],[rok]]-kategorie[[#This Row],[věk]]</f>
        <v>1962</v>
      </c>
      <c r="I1555" s="34">
        <v>52</v>
      </c>
      <c r="J1555" s="46" t="s">
        <v>323</v>
      </c>
      <c r="K1555" s="50">
        <v>15.4</v>
      </c>
      <c r="L1555" s="46" t="s">
        <v>323</v>
      </c>
    </row>
    <row r="1556" spans="4:12" x14ac:dyDescent="0.2">
      <c r="D1556" s="45" t="str">
        <f>CONCATENATE(kategorie[[#This Row],[rok]],"::",kategorie[[#This Row],[závod]],"::",kategorie[[#This Row],[m/ž]],"::",kategorie[[#This Row],[věk]])</f>
        <v>2014::hlavní závod::M::53</v>
      </c>
      <c r="E1556" s="34">
        <v>2014</v>
      </c>
      <c r="F1556" s="37" t="s">
        <v>292</v>
      </c>
      <c r="G1556" s="34" t="s">
        <v>278</v>
      </c>
      <c r="H1556" s="52">
        <f>kategorie[[#This Row],[rok]]-kategorie[[#This Row],[věk]]</f>
        <v>1961</v>
      </c>
      <c r="I1556" s="34">
        <v>53</v>
      </c>
      <c r="J1556" s="46" t="s">
        <v>323</v>
      </c>
      <c r="K1556" s="50">
        <v>15.4</v>
      </c>
      <c r="L1556" s="46" t="s">
        <v>323</v>
      </c>
    </row>
    <row r="1557" spans="4:12" x14ac:dyDescent="0.2">
      <c r="D1557" s="45" t="str">
        <f>CONCATENATE(kategorie[[#This Row],[rok]],"::",kategorie[[#This Row],[závod]],"::",kategorie[[#This Row],[m/ž]],"::",kategorie[[#This Row],[věk]])</f>
        <v>2014::hlavní závod::M::54</v>
      </c>
      <c r="E1557" s="34">
        <v>2014</v>
      </c>
      <c r="F1557" s="37" t="s">
        <v>292</v>
      </c>
      <c r="G1557" s="34" t="s">
        <v>278</v>
      </c>
      <c r="H1557" s="52">
        <f>kategorie[[#This Row],[rok]]-kategorie[[#This Row],[věk]]</f>
        <v>1960</v>
      </c>
      <c r="I1557" s="34">
        <v>54</v>
      </c>
      <c r="J1557" s="46" t="s">
        <v>323</v>
      </c>
      <c r="K1557" s="50">
        <v>15.4</v>
      </c>
      <c r="L1557" s="46" t="s">
        <v>323</v>
      </c>
    </row>
    <row r="1558" spans="4:12" x14ac:dyDescent="0.2">
      <c r="D1558" s="45" t="str">
        <f>CONCATENATE(kategorie[[#This Row],[rok]],"::",kategorie[[#This Row],[závod]],"::",kategorie[[#This Row],[m/ž]],"::",kategorie[[#This Row],[věk]])</f>
        <v>2014::hlavní závod::M::55</v>
      </c>
      <c r="E1558" s="34">
        <v>2014</v>
      </c>
      <c r="F1558" s="37" t="s">
        <v>292</v>
      </c>
      <c r="G1558" s="34" t="s">
        <v>278</v>
      </c>
      <c r="H1558" s="52">
        <f>kategorie[[#This Row],[rok]]-kategorie[[#This Row],[věk]]</f>
        <v>1959</v>
      </c>
      <c r="I1558" s="34">
        <v>55</v>
      </c>
      <c r="J1558" s="46" t="s">
        <v>323</v>
      </c>
      <c r="K1558" s="50">
        <v>15.4</v>
      </c>
      <c r="L1558" s="46" t="s">
        <v>323</v>
      </c>
    </row>
    <row r="1559" spans="4:12" x14ac:dyDescent="0.2">
      <c r="D1559" s="45" t="str">
        <f>CONCATENATE(kategorie[[#This Row],[rok]],"::",kategorie[[#This Row],[závod]],"::",kategorie[[#This Row],[m/ž]],"::",kategorie[[#This Row],[věk]])</f>
        <v>2014::hlavní závod::M::56</v>
      </c>
      <c r="E1559" s="34">
        <v>2014</v>
      </c>
      <c r="F1559" s="37" t="s">
        <v>292</v>
      </c>
      <c r="G1559" s="34" t="s">
        <v>278</v>
      </c>
      <c r="H1559" s="52">
        <f>kategorie[[#This Row],[rok]]-kategorie[[#This Row],[věk]]</f>
        <v>1958</v>
      </c>
      <c r="I1559" s="34">
        <v>56</v>
      </c>
      <c r="J1559" s="46" t="s">
        <v>323</v>
      </c>
      <c r="K1559" s="50">
        <v>15.4</v>
      </c>
      <c r="L1559" s="46" t="s">
        <v>323</v>
      </c>
    </row>
    <row r="1560" spans="4:12" x14ac:dyDescent="0.2">
      <c r="D1560" s="45" t="str">
        <f>CONCATENATE(kategorie[[#This Row],[rok]],"::",kategorie[[#This Row],[závod]],"::",kategorie[[#This Row],[m/ž]],"::",kategorie[[#This Row],[věk]])</f>
        <v>2014::hlavní závod::M::57</v>
      </c>
      <c r="E1560" s="34">
        <v>2014</v>
      </c>
      <c r="F1560" s="37" t="s">
        <v>292</v>
      </c>
      <c r="G1560" s="34" t="s">
        <v>278</v>
      </c>
      <c r="H1560" s="52">
        <f>kategorie[[#This Row],[rok]]-kategorie[[#This Row],[věk]]</f>
        <v>1957</v>
      </c>
      <c r="I1560" s="34">
        <v>57</v>
      </c>
      <c r="J1560" s="46" t="s">
        <v>323</v>
      </c>
      <c r="K1560" s="50">
        <v>15.4</v>
      </c>
      <c r="L1560" s="46" t="s">
        <v>323</v>
      </c>
    </row>
    <row r="1561" spans="4:12" x14ac:dyDescent="0.2">
      <c r="D1561" s="45" t="str">
        <f>CONCATENATE(kategorie[[#This Row],[rok]],"::",kategorie[[#This Row],[závod]],"::",kategorie[[#This Row],[m/ž]],"::",kategorie[[#This Row],[věk]])</f>
        <v>2014::hlavní závod::M::58</v>
      </c>
      <c r="E1561" s="34">
        <v>2014</v>
      </c>
      <c r="F1561" s="37" t="s">
        <v>292</v>
      </c>
      <c r="G1561" s="34" t="s">
        <v>278</v>
      </c>
      <c r="H1561" s="52">
        <f>kategorie[[#This Row],[rok]]-kategorie[[#This Row],[věk]]</f>
        <v>1956</v>
      </c>
      <c r="I1561" s="34">
        <v>58</v>
      </c>
      <c r="J1561" s="46" t="s">
        <v>323</v>
      </c>
      <c r="K1561" s="50">
        <v>15.4</v>
      </c>
      <c r="L1561" s="46" t="s">
        <v>323</v>
      </c>
    </row>
    <row r="1562" spans="4:12" x14ac:dyDescent="0.2">
      <c r="D1562" s="45" t="str">
        <f>CONCATENATE(kategorie[[#This Row],[rok]],"::",kategorie[[#This Row],[závod]],"::",kategorie[[#This Row],[m/ž]],"::",kategorie[[#This Row],[věk]])</f>
        <v>2014::hlavní závod::M::59</v>
      </c>
      <c r="E1562" s="34">
        <v>2014</v>
      </c>
      <c r="F1562" s="37" t="s">
        <v>292</v>
      </c>
      <c r="G1562" s="34" t="s">
        <v>278</v>
      </c>
      <c r="H1562" s="52">
        <f>kategorie[[#This Row],[rok]]-kategorie[[#This Row],[věk]]</f>
        <v>1955</v>
      </c>
      <c r="I1562" s="34">
        <v>59</v>
      </c>
      <c r="J1562" s="46" t="s">
        <v>323</v>
      </c>
      <c r="K1562" s="50">
        <v>15.4</v>
      </c>
      <c r="L1562" s="46" t="s">
        <v>323</v>
      </c>
    </row>
    <row r="1563" spans="4:12" x14ac:dyDescent="0.2">
      <c r="D1563" s="45" t="str">
        <f>CONCATENATE(kategorie[[#This Row],[rok]],"::",kategorie[[#This Row],[závod]],"::",kategorie[[#This Row],[m/ž]],"::",kategorie[[#This Row],[věk]])</f>
        <v>2014::hlavní závod::M::60</v>
      </c>
      <c r="E1563" s="34">
        <v>2014</v>
      </c>
      <c r="F1563" s="37" t="s">
        <v>292</v>
      </c>
      <c r="G1563" s="34" t="s">
        <v>278</v>
      </c>
      <c r="H1563" s="52">
        <f>kategorie[[#This Row],[rok]]-kategorie[[#This Row],[věk]]</f>
        <v>1954</v>
      </c>
      <c r="I1563" s="34">
        <v>60</v>
      </c>
      <c r="J1563" s="46" t="s">
        <v>324</v>
      </c>
      <c r="K1563" s="50">
        <v>15.4</v>
      </c>
      <c r="L1563" s="46" t="s">
        <v>324</v>
      </c>
    </row>
    <row r="1564" spans="4:12" x14ac:dyDescent="0.2">
      <c r="D1564" s="45" t="str">
        <f>CONCATENATE(kategorie[[#This Row],[rok]],"::",kategorie[[#This Row],[závod]],"::",kategorie[[#This Row],[m/ž]],"::",kategorie[[#This Row],[věk]])</f>
        <v>2014::hlavní závod::M::61</v>
      </c>
      <c r="E1564" s="34">
        <v>2014</v>
      </c>
      <c r="F1564" s="37" t="s">
        <v>292</v>
      </c>
      <c r="G1564" s="34" t="s">
        <v>278</v>
      </c>
      <c r="H1564" s="52">
        <f>kategorie[[#This Row],[rok]]-kategorie[[#This Row],[věk]]</f>
        <v>1953</v>
      </c>
      <c r="I1564" s="34">
        <v>61</v>
      </c>
      <c r="J1564" s="46" t="s">
        <v>324</v>
      </c>
      <c r="K1564" s="50">
        <v>15.4</v>
      </c>
      <c r="L1564" s="46" t="s">
        <v>324</v>
      </c>
    </row>
    <row r="1565" spans="4:12" x14ac:dyDescent="0.2">
      <c r="D1565" s="45" t="str">
        <f>CONCATENATE(kategorie[[#This Row],[rok]],"::",kategorie[[#This Row],[závod]],"::",kategorie[[#This Row],[m/ž]],"::",kategorie[[#This Row],[věk]])</f>
        <v>2014::hlavní závod::M::62</v>
      </c>
      <c r="E1565" s="34">
        <v>2014</v>
      </c>
      <c r="F1565" s="37" t="s">
        <v>292</v>
      </c>
      <c r="G1565" s="34" t="s">
        <v>278</v>
      </c>
      <c r="H1565" s="52">
        <f>kategorie[[#This Row],[rok]]-kategorie[[#This Row],[věk]]</f>
        <v>1952</v>
      </c>
      <c r="I1565" s="34">
        <v>62</v>
      </c>
      <c r="J1565" s="46" t="s">
        <v>324</v>
      </c>
      <c r="K1565" s="50">
        <v>15.4</v>
      </c>
      <c r="L1565" s="46" t="s">
        <v>324</v>
      </c>
    </row>
    <row r="1566" spans="4:12" x14ac:dyDescent="0.2">
      <c r="D1566" s="45" t="str">
        <f>CONCATENATE(kategorie[[#This Row],[rok]],"::",kategorie[[#This Row],[závod]],"::",kategorie[[#This Row],[m/ž]],"::",kategorie[[#This Row],[věk]])</f>
        <v>2014::hlavní závod::M::63</v>
      </c>
      <c r="E1566" s="34">
        <v>2014</v>
      </c>
      <c r="F1566" s="37" t="s">
        <v>292</v>
      </c>
      <c r="G1566" s="34" t="s">
        <v>278</v>
      </c>
      <c r="H1566" s="52">
        <f>kategorie[[#This Row],[rok]]-kategorie[[#This Row],[věk]]</f>
        <v>1951</v>
      </c>
      <c r="I1566" s="34">
        <v>63</v>
      </c>
      <c r="J1566" s="46" t="s">
        <v>324</v>
      </c>
      <c r="K1566" s="50">
        <v>15.4</v>
      </c>
      <c r="L1566" s="46" t="s">
        <v>324</v>
      </c>
    </row>
    <row r="1567" spans="4:12" x14ac:dyDescent="0.2">
      <c r="D1567" s="45" t="str">
        <f>CONCATENATE(kategorie[[#This Row],[rok]],"::",kategorie[[#This Row],[závod]],"::",kategorie[[#This Row],[m/ž]],"::",kategorie[[#This Row],[věk]])</f>
        <v>2014::hlavní závod::M::64</v>
      </c>
      <c r="E1567" s="34">
        <v>2014</v>
      </c>
      <c r="F1567" s="37" t="s">
        <v>292</v>
      </c>
      <c r="G1567" s="34" t="s">
        <v>278</v>
      </c>
      <c r="H1567" s="52">
        <f>kategorie[[#This Row],[rok]]-kategorie[[#This Row],[věk]]</f>
        <v>1950</v>
      </c>
      <c r="I1567" s="34">
        <v>64</v>
      </c>
      <c r="J1567" s="46" t="s">
        <v>324</v>
      </c>
      <c r="K1567" s="50">
        <v>15.4</v>
      </c>
      <c r="L1567" s="46" t="s">
        <v>324</v>
      </c>
    </row>
    <row r="1568" spans="4:12" x14ac:dyDescent="0.2">
      <c r="D1568" s="45" t="str">
        <f>CONCATENATE(kategorie[[#This Row],[rok]],"::",kategorie[[#This Row],[závod]],"::",kategorie[[#This Row],[m/ž]],"::",kategorie[[#This Row],[věk]])</f>
        <v>2014::hlavní závod::M::65</v>
      </c>
      <c r="E1568" s="34">
        <v>2014</v>
      </c>
      <c r="F1568" s="37" t="s">
        <v>292</v>
      </c>
      <c r="G1568" s="34" t="s">
        <v>278</v>
      </c>
      <c r="H1568" s="52">
        <f>kategorie[[#This Row],[rok]]-kategorie[[#This Row],[věk]]</f>
        <v>1949</v>
      </c>
      <c r="I1568" s="34">
        <v>65</v>
      </c>
      <c r="J1568" s="46" t="s">
        <v>324</v>
      </c>
      <c r="K1568" s="50">
        <v>15.4</v>
      </c>
      <c r="L1568" s="46" t="s">
        <v>324</v>
      </c>
    </row>
    <row r="1569" spans="4:12" x14ac:dyDescent="0.2">
      <c r="D1569" s="45" t="str">
        <f>CONCATENATE(kategorie[[#This Row],[rok]],"::",kategorie[[#This Row],[závod]],"::",kategorie[[#This Row],[m/ž]],"::",kategorie[[#This Row],[věk]])</f>
        <v>2014::hlavní závod::M::66</v>
      </c>
      <c r="E1569" s="34">
        <v>2014</v>
      </c>
      <c r="F1569" s="37" t="s">
        <v>292</v>
      </c>
      <c r="G1569" s="34" t="s">
        <v>278</v>
      </c>
      <c r="H1569" s="52">
        <f>kategorie[[#This Row],[rok]]-kategorie[[#This Row],[věk]]</f>
        <v>1948</v>
      </c>
      <c r="I1569" s="34">
        <v>66</v>
      </c>
      <c r="J1569" s="46" t="s">
        <v>324</v>
      </c>
      <c r="K1569" s="50">
        <v>15.4</v>
      </c>
      <c r="L1569" s="46" t="s">
        <v>324</v>
      </c>
    </row>
    <row r="1570" spans="4:12" x14ac:dyDescent="0.2">
      <c r="D1570" s="45" t="str">
        <f>CONCATENATE(kategorie[[#This Row],[rok]],"::",kategorie[[#This Row],[závod]],"::",kategorie[[#This Row],[m/ž]],"::",kategorie[[#This Row],[věk]])</f>
        <v>2014::hlavní závod::M::67</v>
      </c>
      <c r="E1570" s="34">
        <v>2014</v>
      </c>
      <c r="F1570" s="37" t="s">
        <v>292</v>
      </c>
      <c r="G1570" s="34" t="s">
        <v>278</v>
      </c>
      <c r="H1570" s="52">
        <f>kategorie[[#This Row],[rok]]-kategorie[[#This Row],[věk]]</f>
        <v>1947</v>
      </c>
      <c r="I1570" s="34">
        <v>67</v>
      </c>
      <c r="J1570" s="46" t="s">
        <v>324</v>
      </c>
      <c r="K1570" s="50">
        <v>15.4</v>
      </c>
      <c r="L1570" s="46" t="s">
        <v>324</v>
      </c>
    </row>
    <row r="1571" spans="4:12" x14ac:dyDescent="0.2">
      <c r="D1571" s="45" t="str">
        <f>CONCATENATE(kategorie[[#This Row],[rok]],"::",kategorie[[#This Row],[závod]],"::",kategorie[[#This Row],[m/ž]],"::",kategorie[[#This Row],[věk]])</f>
        <v>2014::hlavní závod::M::68</v>
      </c>
      <c r="E1571" s="34">
        <v>2014</v>
      </c>
      <c r="F1571" s="37" t="s">
        <v>292</v>
      </c>
      <c r="G1571" s="34" t="s">
        <v>278</v>
      </c>
      <c r="H1571" s="52">
        <f>kategorie[[#This Row],[rok]]-kategorie[[#This Row],[věk]]</f>
        <v>1946</v>
      </c>
      <c r="I1571" s="34">
        <v>68</v>
      </c>
      <c r="J1571" s="46" t="s">
        <v>324</v>
      </c>
      <c r="K1571" s="50">
        <v>15.4</v>
      </c>
      <c r="L1571" s="46" t="s">
        <v>324</v>
      </c>
    </row>
    <row r="1572" spans="4:12" x14ac:dyDescent="0.2">
      <c r="D1572" s="45" t="str">
        <f>CONCATENATE(kategorie[[#This Row],[rok]],"::",kategorie[[#This Row],[závod]],"::",kategorie[[#This Row],[m/ž]],"::",kategorie[[#This Row],[věk]])</f>
        <v>2014::hlavní závod::M::69</v>
      </c>
      <c r="E1572" s="34">
        <v>2014</v>
      </c>
      <c r="F1572" s="37" t="s">
        <v>292</v>
      </c>
      <c r="G1572" s="34" t="s">
        <v>278</v>
      </c>
      <c r="H1572" s="52">
        <f>kategorie[[#This Row],[rok]]-kategorie[[#This Row],[věk]]</f>
        <v>1945</v>
      </c>
      <c r="I1572" s="34">
        <v>69</v>
      </c>
      <c r="J1572" s="46" t="s">
        <v>324</v>
      </c>
      <c r="K1572" s="50">
        <v>15.4</v>
      </c>
      <c r="L1572" s="46" t="s">
        <v>324</v>
      </c>
    </row>
    <row r="1573" spans="4:12" x14ac:dyDescent="0.2">
      <c r="D1573" s="45" t="str">
        <f>CONCATENATE(kategorie[[#This Row],[rok]],"::",kategorie[[#This Row],[závod]],"::",kategorie[[#This Row],[m/ž]],"::",kategorie[[#This Row],[věk]])</f>
        <v>2014::hlavní závod::M::70</v>
      </c>
      <c r="E1573" s="34">
        <v>2014</v>
      </c>
      <c r="F1573" s="37" t="s">
        <v>292</v>
      </c>
      <c r="G1573" s="34" t="s">
        <v>278</v>
      </c>
      <c r="H1573" s="52">
        <f>kategorie[[#This Row],[rok]]-kategorie[[#This Row],[věk]]</f>
        <v>1944</v>
      </c>
      <c r="I1573" s="34">
        <v>70</v>
      </c>
      <c r="J1573" s="46" t="s">
        <v>325</v>
      </c>
      <c r="K1573" s="50">
        <v>15.4</v>
      </c>
      <c r="L1573" s="46" t="s">
        <v>325</v>
      </c>
    </row>
    <row r="1574" spans="4:12" x14ac:dyDescent="0.2">
      <c r="D1574" s="45" t="str">
        <f>CONCATENATE(kategorie[[#This Row],[rok]],"::",kategorie[[#This Row],[závod]],"::",kategorie[[#This Row],[m/ž]],"::",kategorie[[#This Row],[věk]])</f>
        <v>2014::hlavní závod::M::71</v>
      </c>
      <c r="E1574" s="34">
        <v>2014</v>
      </c>
      <c r="F1574" s="37" t="s">
        <v>292</v>
      </c>
      <c r="G1574" s="34" t="s">
        <v>278</v>
      </c>
      <c r="H1574" s="52">
        <f>kategorie[[#This Row],[rok]]-kategorie[[#This Row],[věk]]</f>
        <v>1943</v>
      </c>
      <c r="I1574" s="34">
        <v>71</v>
      </c>
      <c r="J1574" s="46" t="s">
        <v>325</v>
      </c>
      <c r="K1574" s="50">
        <v>15.4</v>
      </c>
      <c r="L1574" s="46" t="s">
        <v>325</v>
      </c>
    </row>
    <row r="1575" spans="4:12" x14ac:dyDescent="0.2">
      <c r="D1575" s="45" t="str">
        <f>CONCATENATE(kategorie[[#This Row],[rok]],"::",kategorie[[#This Row],[závod]],"::",kategorie[[#This Row],[m/ž]],"::",kategorie[[#This Row],[věk]])</f>
        <v>2014::hlavní závod::M::72</v>
      </c>
      <c r="E1575" s="34">
        <v>2014</v>
      </c>
      <c r="F1575" s="37" t="s">
        <v>292</v>
      </c>
      <c r="G1575" s="34" t="s">
        <v>278</v>
      </c>
      <c r="H1575" s="52">
        <f>kategorie[[#This Row],[rok]]-kategorie[[#This Row],[věk]]</f>
        <v>1942</v>
      </c>
      <c r="I1575" s="34">
        <v>72</v>
      </c>
      <c r="J1575" s="46" t="s">
        <v>325</v>
      </c>
      <c r="K1575" s="50">
        <v>15.4</v>
      </c>
      <c r="L1575" s="46" t="s">
        <v>325</v>
      </c>
    </row>
    <row r="1576" spans="4:12" x14ac:dyDescent="0.2">
      <c r="D1576" s="45" t="str">
        <f>CONCATENATE(kategorie[[#This Row],[rok]],"::",kategorie[[#This Row],[závod]],"::",kategorie[[#This Row],[m/ž]],"::",kategorie[[#This Row],[věk]])</f>
        <v>2014::hlavní závod::M::73</v>
      </c>
      <c r="E1576" s="34">
        <v>2014</v>
      </c>
      <c r="F1576" s="37" t="s">
        <v>292</v>
      </c>
      <c r="G1576" s="34" t="s">
        <v>278</v>
      </c>
      <c r="H1576" s="52">
        <f>kategorie[[#This Row],[rok]]-kategorie[[#This Row],[věk]]</f>
        <v>1941</v>
      </c>
      <c r="I1576" s="34">
        <v>73</v>
      </c>
      <c r="J1576" s="46" t="s">
        <v>325</v>
      </c>
      <c r="K1576" s="50">
        <v>15.4</v>
      </c>
      <c r="L1576" s="46" t="s">
        <v>325</v>
      </c>
    </row>
    <row r="1577" spans="4:12" x14ac:dyDescent="0.2">
      <c r="D1577" s="45" t="str">
        <f>CONCATENATE(kategorie[[#This Row],[rok]],"::",kategorie[[#This Row],[závod]],"::",kategorie[[#This Row],[m/ž]],"::",kategorie[[#This Row],[věk]])</f>
        <v>2014::hlavní závod::M::74</v>
      </c>
      <c r="E1577" s="34">
        <v>2014</v>
      </c>
      <c r="F1577" s="37" t="s">
        <v>292</v>
      </c>
      <c r="G1577" s="34" t="s">
        <v>278</v>
      </c>
      <c r="H1577" s="52">
        <f>kategorie[[#This Row],[rok]]-kategorie[[#This Row],[věk]]</f>
        <v>1940</v>
      </c>
      <c r="I1577" s="34">
        <v>74</v>
      </c>
      <c r="J1577" s="46" t="s">
        <v>325</v>
      </c>
      <c r="K1577" s="50">
        <v>15.4</v>
      </c>
      <c r="L1577" s="46" t="s">
        <v>325</v>
      </c>
    </row>
    <row r="1578" spans="4:12" x14ac:dyDescent="0.2">
      <c r="D1578" s="45" t="str">
        <f>CONCATENATE(kategorie[[#This Row],[rok]],"::",kategorie[[#This Row],[závod]],"::",kategorie[[#This Row],[m/ž]],"::",kategorie[[#This Row],[věk]])</f>
        <v>2014::hlavní závod::M::75</v>
      </c>
      <c r="E1578" s="34">
        <v>2014</v>
      </c>
      <c r="F1578" s="37" t="s">
        <v>292</v>
      </c>
      <c r="G1578" s="34" t="s">
        <v>278</v>
      </c>
      <c r="H1578" s="52">
        <f>kategorie[[#This Row],[rok]]-kategorie[[#This Row],[věk]]</f>
        <v>1939</v>
      </c>
      <c r="I1578" s="34">
        <v>75</v>
      </c>
      <c r="J1578" s="46" t="s">
        <v>325</v>
      </c>
      <c r="K1578" s="50">
        <v>15.4</v>
      </c>
      <c r="L1578" s="46" t="s">
        <v>325</v>
      </c>
    </row>
    <row r="1579" spans="4:12" x14ac:dyDescent="0.2">
      <c r="D1579" s="45" t="str">
        <f>CONCATENATE(kategorie[[#This Row],[rok]],"::",kategorie[[#This Row],[závod]],"::",kategorie[[#This Row],[m/ž]],"::",kategorie[[#This Row],[věk]])</f>
        <v>2014::hlavní závod::M::76</v>
      </c>
      <c r="E1579" s="34">
        <v>2014</v>
      </c>
      <c r="F1579" s="37" t="s">
        <v>292</v>
      </c>
      <c r="G1579" s="34" t="s">
        <v>278</v>
      </c>
      <c r="H1579" s="52">
        <f>kategorie[[#This Row],[rok]]-kategorie[[#This Row],[věk]]</f>
        <v>1938</v>
      </c>
      <c r="I1579" s="34">
        <v>76</v>
      </c>
      <c r="J1579" s="46" t="s">
        <v>325</v>
      </c>
      <c r="K1579" s="50">
        <v>15.4</v>
      </c>
      <c r="L1579" s="46" t="s">
        <v>325</v>
      </c>
    </row>
    <row r="1580" spans="4:12" x14ac:dyDescent="0.2">
      <c r="D1580" s="45" t="str">
        <f>CONCATENATE(kategorie[[#This Row],[rok]],"::",kategorie[[#This Row],[závod]],"::",kategorie[[#This Row],[m/ž]],"::",kategorie[[#This Row],[věk]])</f>
        <v>2014::hlavní závod::M::77</v>
      </c>
      <c r="E1580" s="34">
        <v>2014</v>
      </c>
      <c r="F1580" s="37" t="s">
        <v>292</v>
      </c>
      <c r="G1580" s="34" t="s">
        <v>278</v>
      </c>
      <c r="H1580" s="52">
        <f>kategorie[[#This Row],[rok]]-kategorie[[#This Row],[věk]]</f>
        <v>1937</v>
      </c>
      <c r="I1580" s="34">
        <v>77</v>
      </c>
      <c r="J1580" s="46" t="s">
        <v>325</v>
      </c>
      <c r="K1580" s="50">
        <v>15.4</v>
      </c>
      <c r="L1580" s="46" t="s">
        <v>325</v>
      </c>
    </row>
    <row r="1581" spans="4:12" x14ac:dyDescent="0.2">
      <c r="D1581" s="45" t="str">
        <f>CONCATENATE(kategorie[[#This Row],[rok]],"::",kategorie[[#This Row],[závod]],"::",kategorie[[#This Row],[m/ž]],"::",kategorie[[#This Row],[věk]])</f>
        <v>2014::hlavní závod::M::78</v>
      </c>
      <c r="E1581" s="34">
        <v>2014</v>
      </c>
      <c r="F1581" s="37" t="s">
        <v>292</v>
      </c>
      <c r="G1581" s="34" t="s">
        <v>278</v>
      </c>
      <c r="H1581" s="52">
        <f>kategorie[[#This Row],[rok]]-kategorie[[#This Row],[věk]]</f>
        <v>1936</v>
      </c>
      <c r="I1581" s="34">
        <v>78</v>
      </c>
      <c r="J1581" s="46" t="s">
        <v>325</v>
      </c>
      <c r="K1581" s="50">
        <v>15.4</v>
      </c>
      <c r="L1581" s="46" t="s">
        <v>325</v>
      </c>
    </row>
    <row r="1582" spans="4:12" x14ac:dyDescent="0.2">
      <c r="D1582" s="45" t="str">
        <f>CONCATENATE(kategorie[[#This Row],[rok]],"::",kategorie[[#This Row],[závod]],"::",kategorie[[#This Row],[m/ž]],"::",kategorie[[#This Row],[věk]])</f>
        <v>2014::hlavní závod::M::79</v>
      </c>
      <c r="E1582" s="34">
        <v>2014</v>
      </c>
      <c r="F1582" s="37" t="s">
        <v>292</v>
      </c>
      <c r="G1582" s="34" t="s">
        <v>278</v>
      </c>
      <c r="H1582" s="52">
        <f>kategorie[[#This Row],[rok]]-kategorie[[#This Row],[věk]]</f>
        <v>1935</v>
      </c>
      <c r="I1582" s="34">
        <v>79</v>
      </c>
      <c r="J1582" s="46" t="s">
        <v>325</v>
      </c>
      <c r="K1582" s="50">
        <v>15.4</v>
      </c>
      <c r="L1582" s="46" t="s">
        <v>325</v>
      </c>
    </row>
    <row r="1583" spans="4:12" x14ac:dyDescent="0.2">
      <c r="D1583" s="45" t="str">
        <f>CONCATENATE(kategorie[[#This Row],[rok]],"::",kategorie[[#This Row],[závod]],"::",kategorie[[#This Row],[m/ž]],"::",kategorie[[#This Row],[věk]])</f>
        <v>2014::hlavní závod::M::80</v>
      </c>
      <c r="E1583" s="34">
        <v>2014</v>
      </c>
      <c r="F1583" s="37" t="s">
        <v>292</v>
      </c>
      <c r="G1583" s="34" t="s">
        <v>278</v>
      </c>
      <c r="H1583" s="52">
        <f>kategorie[[#This Row],[rok]]-kategorie[[#This Row],[věk]]</f>
        <v>1934</v>
      </c>
      <c r="I1583" s="34">
        <v>80</v>
      </c>
      <c r="J1583" s="46" t="s">
        <v>325</v>
      </c>
      <c r="K1583" s="50">
        <v>15.4</v>
      </c>
      <c r="L1583" s="46" t="s">
        <v>325</v>
      </c>
    </row>
    <row r="1584" spans="4:12" x14ac:dyDescent="0.2">
      <c r="D1584" s="45" t="str">
        <f>CONCATENATE(kategorie[[#This Row],[rok]],"::",kategorie[[#This Row],[závod]],"::",kategorie[[#This Row],[m/ž]],"::",kategorie[[#This Row],[věk]])</f>
        <v>2014::hlavní závod::Z::15</v>
      </c>
      <c r="E1584" s="34">
        <v>2014</v>
      </c>
      <c r="F1584" s="37" t="s">
        <v>292</v>
      </c>
      <c r="G1584" s="34" t="s">
        <v>438</v>
      </c>
      <c r="H1584" s="52">
        <f>kategorie[[#This Row],[rok]]-kategorie[[#This Row],[věk]]</f>
        <v>1999</v>
      </c>
      <c r="I1584" s="34">
        <v>15</v>
      </c>
      <c r="J1584" s="46" t="s">
        <v>321</v>
      </c>
      <c r="K1584" s="50">
        <v>15.4</v>
      </c>
      <c r="L1584" s="46" t="s">
        <v>761</v>
      </c>
    </row>
    <row r="1585" spans="4:12" x14ac:dyDescent="0.2">
      <c r="D1585" s="45" t="str">
        <f>CONCATENATE(kategorie[[#This Row],[rok]],"::",kategorie[[#This Row],[závod]],"::",kategorie[[#This Row],[m/ž]],"::",kategorie[[#This Row],[věk]])</f>
        <v>2014::hlavní závod::Z::16</v>
      </c>
      <c r="E1585" s="34">
        <v>2014</v>
      </c>
      <c r="F1585" s="37" t="s">
        <v>292</v>
      </c>
      <c r="G1585" s="34" t="s">
        <v>438</v>
      </c>
      <c r="H1585" s="52">
        <f>kategorie[[#This Row],[rok]]-kategorie[[#This Row],[věk]]</f>
        <v>1998</v>
      </c>
      <c r="I1585" s="34">
        <v>16</v>
      </c>
      <c r="J1585" s="46" t="s">
        <v>321</v>
      </c>
      <c r="K1585" s="50">
        <v>15.4</v>
      </c>
      <c r="L1585" s="46" t="s">
        <v>761</v>
      </c>
    </row>
    <row r="1586" spans="4:12" x14ac:dyDescent="0.2">
      <c r="D1586" s="45" t="str">
        <f>CONCATENATE(kategorie[[#This Row],[rok]],"::",kategorie[[#This Row],[závod]],"::",kategorie[[#This Row],[m/ž]],"::",kategorie[[#This Row],[věk]])</f>
        <v>2014::hlavní závod::Z::17</v>
      </c>
      <c r="E1586" s="34">
        <v>2014</v>
      </c>
      <c r="F1586" s="37" t="s">
        <v>292</v>
      </c>
      <c r="G1586" s="34" t="s">
        <v>438</v>
      </c>
      <c r="H1586" s="52">
        <f>kategorie[[#This Row],[rok]]-kategorie[[#This Row],[věk]]</f>
        <v>1997</v>
      </c>
      <c r="I1586" s="34">
        <v>17</v>
      </c>
      <c r="J1586" s="46" t="s">
        <v>321</v>
      </c>
      <c r="K1586" s="50">
        <v>15.4</v>
      </c>
      <c r="L1586" s="46" t="s">
        <v>761</v>
      </c>
    </row>
    <row r="1587" spans="4:12" x14ac:dyDescent="0.2">
      <c r="D1587" s="45" t="str">
        <f>CONCATENATE(kategorie[[#This Row],[rok]],"::",kategorie[[#This Row],[závod]],"::",kategorie[[#This Row],[m/ž]],"::",kategorie[[#This Row],[věk]])</f>
        <v>2014::hlavní závod::Z::18</v>
      </c>
      <c r="E1587" s="34">
        <v>2014</v>
      </c>
      <c r="F1587" s="37" t="s">
        <v>292</v>
      </c>
      <c r="G1587" s="34" t="s">
        <v>438</v>
      </c>
      <c r="H1587" s="52">
        <f>kategorie[[#This Row],[rok]]-kategorie[[#This Row],[věk]]</f>
        <v>1996</v>
      </c>
      <c r="I1587" s="34">
        <v>18</v>
      </c>
      <c r="J1587" s="46" t="s">
        <v>321</v>
      </c>
      <c r="K1587" s="50">
        <v>15.4</v>
      </c>
      <c r="L1587" s="46" t="s">
        <v>761</v>
      </c>
    </row>
    <row r="1588" spans="4:12" x14ac:dyDescent="0.2">
      <c r="D1588" s="45" t="str">
        <f>CONCATENATE(kategorie[[#This Row],[rok]],"::",kategorie[[#This Row],[závod]],"::",kategorie[[#This Row],[m/ž]],"::",kategorie[[#This Row],[věk]])</f>
        <v>2014::hlavní závod::Z::19</v>
      </c>
      <c r="E1588" s="34">
        <v>2014</v>
      </c>
      <c r="F1588" s="37" t="s">
        <v>292</v>
      </c>
      <c r="G1588" s="34" t="s">
        <v>438</v>
      </c>
      <c r="H1588" s="52">
        <f>kategorie[[#This Row],[rok]]-kategorie[[#This Row],[věk]]</f>
        <v>1995</v>
      </c>
      <c r="I1588" s="34">
        <v>19</v>
      </c>
      <c r="J1588" s="46" t="s">
        <v>321</v>
      </c>
      <c r="K1588" s="50">
        <v>15.4</v>
      </c>
      <c r="L1588" s="46" t="s">
        <v>321</v>
      </c>
    </row>
    <row r="1589" spans="4:12" x14ac:dyDescent="0.2">
      <c r="D1589" s="45" t="str">
        <f>CONCATENATE(kategorie[[#This Row],[rok]],"::",kategorie[[#This Row],[závod]],"::",kategorie[[#This Row],[m/ž]],"::",kategorie[[#This Row],[věk]])</f>
        <v>2014::hlavní závod::Z::20</v>
      </c>
      <c r="E1589" s="34">
        <v>2014</v>
      </c>
      <c r="F1589" s="37" t="s">
        <v>292</v>
      </c>
      <c r="G1589" s="34" t="s">
        <v>438</v>
      </c>
      <c r="H1589" s="52">
        <f>kategorie[[#This Row],[rok]]-kategorie[[#This Row],[věk]]</f>
        <v>1994</v>
      </c>
      <c r="I1589" s="34">
        <v>20</v>
      </c>
      <c r="J1589" s="46" t="s">
        <v>321</v>
      </c>
      <c r="K1589" s="50">
        <v>15.4</v>
      </c>
      <c r="L1589" s="46" t="s">
        <v>321</v>
      </c>
    </row>
    <row r="1590" spans="4:12" x14ac:dyDescent="0.2">
      <c r="D1590" s="45" t="str">
        <f>CONCATENATE(kategorie[[#This Row],[rok]],"::",kategorie[[#This Row],[závod]],"::",kategorie[[#This Row],[m/ž]],"::",kategorie[[#This Row],[věk]])</f>
        <v>2014::hlavní závod::Z::21</v>
      </c>
      <c r="E1590" s="34">
        <v>2014</v>
      </c>
      <c r="F1590" s="37" t="s">
        <v>292</v>
      </c>
      <c r="G1590" s="34" t="s">
        <v>438</v>
      </c>
      <c r="H1590" s="52">
        <f>kategorie[[#This Row],[rok]]-kategorie[[#This Row],[věk]]</f>
        <v>1993</v>
      </c>
      <c r="I1590" s="34">
        <v>21</v>
      </c>
      <c r="J1590" s="46" t="s">
        <v>321</v>
      </c>
      <c r="K1590" s="50">
        <v>15.4</v>
      </c>
      <c r="L1590" s="46" t="s">
        <v>321</v>
      </c>
    </row>
    <row r="1591" spans="4:12" x14ac:dyDescent="0.2">
      <c r="D1591" s="45" t="str">
        <f>CONCATENATE(kategorie[[#This Row],[rok]],"::",kategorie[[#This Row],[závod]],"::",kategorie[[#This Row],[m/ž]],"::",kategorie[[#This Row],[věk]])</f>
        <v>2014::hlavní závod::Z::22</v>
      </c>
      <c r="E1591" s="34">
        <v>2014</v>
      </c>
      <c r="F1591" s="37" t="s">
        <v>292</v>
      </c>
      <c r="G1591" s="34" t="s">
        <v>438</v>
      </c>
      <c r="H1591" s="52">
        <f>kategorie[[#This Row],[rok]]-kategorie[[#This Row],[věk]]</f>
        <v>1992</v>
      </c>
      <c r="I1591" s="34">
        <v>22</v>
      </c>
      <c r="J1591" s="46" t="s">
        <v>321</v>
      </c>
      <c r="K1591" s="50">
        <v>15.4</v>
      </c>
      <c r="L1591" s="46" t="s">
        <v>321</v>
      </c>
    </row>
    <row r="1592" spans="4:12" x14ac:dyDescent="0.2">
      <c r="D1592" s="45" t="str">
        <f>CONCATENATE(kategorie[[#This Row],[rok]],"::",kategorie[[#This Row],[závod]],"::",kategorie[[#This Row],[m/ž]],"::",kategorie[[#This Row],[věk]])</f>
        <v>2014::hlavní závod::Z::23</v>
      </c>
      <c r="E1592" s="34">
        <v>2014</v>
      </c>
      <c r="F1592" s="37" t="s">
        <v>292</v>
      </c>
      <c r="G1592" s="34" t="s">
        <v>438</v>
      </c>
      <c r="H1592" s="52">
        <f>kategorie[[#This Row],[rok]]-kategorie[[#This Row],[věk]]</f>
        <v>1991</v>
      </c>
      <c r="I1592" s="34">
        <v>23</v>
      </c>
      <c r="J1592" s="46" t="s">
        <v>321</v>
      </c>
      <c r="K1592" s="50">
        <v>15.4</v>
      </c>
      <c r="L1592" s="46" t="s">
        <v>321</v>
      </c>
    </row>
    <row r="1593" spans="4:12" x14ac:dyDescent="0.2">
      <c r="D1593" s="45" t="str">
        <f>CONCATENATE(kategorie[[#This Row],[rok]],"::",kategorie[[#This Row],[závod]],"::",kategorie[[#This Row],[m/ž]],"::",kategorie[[#This Row],[věk]])</f>
        <v>2014::hlavní závod::Z::24</v>
      </c>
      <c r="E1593" s="34">
        <v>2014</v>
      </c>
      <c r="F1593" s="37" t="s">
        <v>292</v>
      </c>
      <c r="G1593" s="34" t="s">
        <v>438</v>
      </c>
      <c r="H1593" s="52">
        <f>kategorie[[#This Row],[rok]]-kategorie[[#This Row],[věk]]</f>
        <v>1990</v>
      </c>
      <c r="I1593" s="34">
        <v>24</v>
      </c>
      <c r="J1593" s="46" t="s">
        <v>321</v>
      </c>
      <c r="K1593" s="50">
        <v>15.4</v>
      </c>
      <c r="L1593" s="46" t="s">
        <v>321</v>
      </c>
    </row>
    <row r="1594" spans="4:12" x14ac:dyDescent="0.2">
      <c r="D1594" s="45" t="str">
        <f>CONCATENATE(kategorie[[#This Row],[rok]],"::",kategorie[[#This Row],[závod]],"::",kategorie[[#This Row],[m/ž]],"::",kategorie[[#This Row],[věk]])</f>
        <v>2014::hlavní závod::Z::25</v>
      </c>
      <c r="E1594" s="34">
        <v>2014</v>
      </c>
      <c r="F1594" s="37" t="s">
        <v>292</v>
      </c>
      <c r="G1594" s="34" t="s">
        <v>438</v>
      </c>
      <c r="H1594" s="52">
        <f>kategorie[[#This Row],[rok]]-kategorie[[#This Row],[věk]]</f>
        <v>1989</v>
      </c>
      <c r="I1594" s="34">
        <v>25</v>
      </c>
      <c r="J1594" s="46" t="s">
        <v>321</v>
      </c>
      <c r="K1594" s="50">
        <v>15.4</v>
      </c>
      <c r="L1594" s="46" t="s">
        <v>321</v>
      </c>
    </row>
    <row r="1595" spans="4:12" x14ac:dyDescent="0.2">
      <c r="D1595" s="45" t="str">
        <f>CONCATENATE(kategorie[[#This Row],[rok]],"::",kategorie[[#This Row],[závod]],"::",kategorie[[#This Row],[m/ž]],"::",kategorie[[#This Row],[věk]])</f>
        <v>2014::hlavní závod::Z::26</v>
      </c>
      <c r="E1595" s="34">
        <v>2014</v>
      </c>
      <c r="F1595" s="37" t="s">
        <v>292</v>
      </c>
      <c r="G1595" s="34" t="s">
        <v>438</v>
      </c>
      <c r="H1595" s="52">
        <f>kategorie[[#This Row],[rok]]-kategorie[[#This Row],[věk]]</f>
        <v>1988</v>
      </c>
      <c r="I1595" s="34">
        <v>26</v>
      </c>
      <c r="J1595" s="46" t="s">
        <v>321</v>
      </c>
      <c r="K1595" s="50">
        <v>15.4</v>
      </c>
      <c r="L1595" s="46" t="s">
        <v>321</v>
      </c>
    </row>
    <row r="1596" spans="4:12" x14ac:dyDescent="0.2">
      <c r="D1596" s="45" t="str">
        <f>CONCATENATE(kategorie[[#This Row],[rok]],"::",kategorie[[#This Row],[závod]],"::",kategorie[[#This Row],[m/ž]],"::",kategorie[[#This Row],[věk]])</f>
        <v>2014::hlavní závod::Z::27</v>
      </c>
      <c r="E1596" s="34">
        <v>2014</v>
      </c>
      <c r="F1596" s="37" t="s">
        <v>292</v>
      </c>
      <c r="G1596" s="34" t="s">
        <v>438</v>
      </c>
      <c r="H1596" s="52">
        <f>kategorie[[#This Row],[rok]]-kategorie[[#This Row],[věk]]</f>
        <v>1987</v>
      </c>
      <c r="I1596" s="34">
        <v>27</v>
      </c>
      <c r="J1596" s="46" t="s">
        <v>321</v>
      </c>
      <c r="K1596" s="50">
        <v>15.4</v>
      </c>
      <c r="L1596" s="46" t="s">
        <v>321</v>
      </c>
    </row>
    <row r="1597" spans="4:12" x14ac:dyDescent="0.2">
      <c r="D1597" s="45" t="str">
        <f>CONCATENATE(kategorie[[#This Row],[rok]],"::",kategorie[[#This Row],[závod]],"::",kategorie[[#This Row],[m/ž]],"::",kategorie[[#This Row],[věk]])</f>
        <v>2014::hlavní závod::Z::28</v>
      </c>
      <c r="E1597" s="34">
        <v>2014</v>
      </c>
      <c r="F1597" s="37" t="s">
        <v>292</v>
      </c>
      <c r="G1597" s="34" t="s">
        <v>438</v>
      </c>
      <c r="H1597" s="52">
        <f>kategorie[[#This Row],[rok]]-kategorie[[#This Row],[věk]]</f>
        <v>1986</v>
      </c>
      <c r="I1597" s="34">
        <v>28</v>
      </c>
      <c r="J1597" s="46" t="s">
        <v>321</v>
      </c>
      <c r="K1597" s="50">
        <v>15.4</v>
      </c>
      <c r="L1597" s="46" t="s">
        <v>321</v>
      </c>
    </row>
    <row r="1598" spans="4:12" x14ac:dyDescent="0.2">
      <c r="D1598" s="45" t="str">
        <f>CONCATENATE(kategorie[[#This Row],[rok]],"::",kategorie[[#This Row],[závod]],"::",kategorie[[#This Row],[m/ž]],"::",kategorie[[#This Row],[věk]])</f>
        <v>2014::hlavní závod::Z::29</v>
      </c>
      <c r="E1598" s="34">
        <v>2014</v>
      </c>
      <c r="F1598" s="37" t="s">
        <v>292</v>
      </c>
      <c r="G1598" s="34" t="s">
        <v>438</v>
      </c>
      <c r="H1598" s="52">
        <f>kategorie[[#This Row],[rok]]-kategorie[[#This Row],[věk]]</f>
        <v>1985</v>
      </c>
      <c r="I1598" s="34">
        <v>29</v>
      </c>
      <c r="J1598" s="46" t="s">
        <v>321</v>
      </c>
      <c r="K1598" s="50">
        <v>15.4</v>
      </c>
      <c r="L1598" s="46" t="s">
        <v>321</v>
      </c>
    </row>
    <row r="1599" spans="4:12" x14ac:dyDescent="0.2">
      <c r="D1599" s="45" t="str">
        <f>CONCATENATE(kategorie[[#This Row],[rok]],"::",kategorie[[#This Row],[závod]],"::",kategorie[[#This Row],[m/ž]],"::",kategorie[[#This Row],[věk]])</f>
        <v>2014::hlavní závod::Z::30</v>
      </c>
      <c r="E1599" s="34">
        <v>2014</v>
      </c>
      <c r="F1599" s="37" t="s">
        <v>292</v>
      </c>
      <c r="G1599" s="34" t="s">
        <v>438</v>
      </c>
      <c r="H1599" s="52">
        <f>kategorie[[#This Row],[rok]]-kategorie[[#This Row],[věk]]</f>
        <v>1984</v>
      </c>
      <c r="I1599" s="34">
        <v>30</v>
      </c>
      <c r="J1599" s="46" t="s">
        <v>321</v>
      </c>
      <c r="K1599" s="50">
        <v>15.4</v>
      </c>
      <c r="L1599" s="46" t="s">
        <v>321</v>
      </c>
    </row>
    <row r="1600" spans="4:12" x14ac:dyDescent="0.2">
      <c r="D1600" s="45" t="str">
        <f>CONCATENATE(kategorie[[#This Row],[rok]],"::",kategorie[[#This Row],[závod]],"::",kategorie[[#This Row],[m/ž]],"::",kategorie[[#This Row],[věk]])</f>
        <v>2014::hlavní závod::Z::31</v>
      </c>
      <c r="E1600" s="34">
        <v>2014</v>
      </c>
      <c r="F1600" s="37" t="s">
        <v>292</v>
      </c>
      <c r="G1600" s="34" t="s">
        <v>438</v>
      </c>
      <c r="H1600" s="52">
        <f>kategorie[[#This Row],[rok]]-kategorie[[#This Row],[věk]]</f>
        <v>1983</v>
      </c>
      <c r="I1600" s="34">
        <v>31</v>
      </c>
      <c r="J1600" s="46" t="s">
        <v>321</v>
      </c>
      <c r="K1600" s="50">
        <v>15.4</v>
      </c>
      <c r="L1600" s="46" t="s">
        <v>321</v>
      </c>
    </row>
    <row r="1601" spans="4:12" x14ac:dyDescent="0.2">
      <c r="D1601" s="45" t="str">
        <f>CONCATENATE(kategorie[[#This Row],[rok]],"::",kategorie[[#This Row],[závod]],"::",kategorie[[#This Row],[m/ž]],"::",kategorie[[#This Row],[věk]])</f>
        <v>2014::hlavní závod::Z::32</v>
      </c>
      <c r="E1601" s="34">
        <v>2014</v>
      </c>
      <c r="F1601" s="37" t="s">
        <v>292</v>
      </c>
      <c r="G1601" s="34" t="s">
        <v>438</v>
      </c>
      <c r="H1601" s="52">
        <f>kategorie[[#This Row],[rok]]-kategorie[[#This Row],[věk]]</f>
        <v>1982</v>
      </c>
      <c r="I1601" s="34">
        <v>32</v>
      </c>
      <c r="J1601" s="46" t="s">
        <v>321</v>
      </c>
      <c r="K1601" s="50">
        <v>15.4</v>
      </c>
      <c r="L1601" s="46" t="s">
        <v>321</v>
      </c>
    </row>
    <row r="1602" spans="4:12" x14ac:dyDescent="0.2">
      <c r="D1602" s="45" t="str">
        <f>CONCATENATE(kategorie[[#This Row],[rok]],"::",kategorie[[#This Row],[závod]],"::",kategorie[[#This Row],[m/ž]],"::",kategorie[[#This Row],[věk]])</f>
        <v>2014::hlavní závod::Z::33</v>
      </c>
      <c r="E1602" s="34">
        <v>2014</v>
      </c>
      <c r="F1602" s="37" t="s">
        <v>292</v>
      </c>
      <c r="G1602" s="34" t="s">
        <v>438</v>
      </c>
      <c r="H1602" s="52">
        <f>kategorie[[#This Row],[rok]]-kategorie[[#This Row],[věk]]</f>
        <v>1981</v>
      </c>
      <c r="I1602" s="34">
        <v>33</v>
      </c>
      <c r="J1602" s="46" t="s">
        <v>321</v>
      </c>
      <c r="K1602" s="50">
        <v>15.4</v>
      </c>
      <c r="L1602" s="46" t="s">
        <v>321</v>
      </c>
    </row>
    <row r="1603" spans="4:12" x14ac:dyDescent="0.2">
      <c r="D1603" s="45" t="str">
        <f>CONCATENATE(kategorie[[#This Row],[rok]],"::",kategorie[[#This Row],[závod]],"::",kategorie[[#This Row],[m/ž]],"::",kategorie[[#This Row],[věk]])</f>
        <v>2014::hlavní závod::Z::34</v>
      </c>
      <c r="E1603" s="34">
        <v>2014</v>
      </c>
      <c r="F1603" s="37" t="s">
        <v>292</v>
      </c>
      <c r="G1603" s="34" t="s">
        <v>438</v>
      </c>
      <c r="H1603" s="52">
        <f>kategorie[[#This Row],[rok]]-kategorie[[#This Row],[věk]]</f>
        <v>1980</v>
      </c>
      <c r="I1603" s="34">
        <v>34</v>
      </c>
      <c r="J1603" s="46" t="s">
        <v>321</v>
      </c>
      <c r="K1603" s="50">
        <v>15.4</v>
      </c>
      <c r="L1603" s="46" t="s">
        <v>321</v>
      </c>
    </row>
    <row r="1604" spans="4:12" x14ac:dyDescent="0.2">
      <c r="D1604" s="45" t="str">
        <f>CONCATENATE(kategorie[[#This Row],[rok]],"::",kategorie[[#This Row],[závod]],"::",kategorie[[#This Row],[m/ž]],"::",kategorie[[#This Row],[věk]])</f>
        <v>2014::hlavní závod::Z::35</v>
      </c>
      <c r="E1604" s="34">
        <v>2014</v>
      </c>
      <c r="F1604" s="37" t="s">
        <v>292</v>
      </c>
      <c r="G1604" s="34" t="s">
        <v>438</v>
      </c>
      <c r="H1604" s="52">
        <f>kategorie[[#This Row],[rok]]-kategorie[[#This Row],[věk]]</f>
        <v>1979</v>
      </c>
      <c r="I1604" s="34">
        <v>35</v>
      </c>
      <c r="J1604" s="46" t="s">
        <v>321</v>
      </c>
      <c r="K1604" s="50">
        <v>15.4</v>
      </c>
      <c r="L1604" s="46" t="s">
        <v>322</v>
      </c>
    </row>
    <row r="1605" spans="4:12" x14ac:dyDescent="0.2">
      <c r="D1605" s="45" t="str">
        <f>CONCATENATE(kategorie[[#This Row],[rok]],"::",kategorie[[#This Row],[závod]],"::",kategorie[[#This Row],[m/ž]],"::",kategorie[[#This Row],[věk]])</f>
        <v>2014::hlavní závod::Z::36</v>
      </c>
      <c r="E1605" s="34">
        <v>2014</v>
      </c>
      <c r="F1605" s="37" t="s">
        <v>292</v>
      </c>
      <c r="G1605" s="34" t="s">
        <v>438</v>
      </c>
      <c r="H1605" s="52">
        <f>kategorie[[#This Row],[rok]]-kategorie[[#This Row],[věk]]</f>
        <v>1978</v>
      </c>
      <c r="I1605" s="34">
        <v>36</v>
      </c>
      <c r="J1605" s="46" t="s">
        <v>321</v>
      </c>
      <c r="K1605" s="50">
        <v>15.4</v>
      </c>
      <c r="L1605" s="46" t="s">
        <v>322</v>
      </c>
    </row>
    <row r="1606" spans="4:12" x14ac:dyDescent="0.2">
      <c r="D1606" s="45" t="str">
        <f>CONCATENATE(kategorie[[#This Row],[rok]],"::",kategorie[[#This Row],[závod]],"::",kategorie[[#This Row],[m/ž]],"::",kategorie[[#This Row],[věk]])</f>
        <v>2014::hlavní závod::Z::37</v>
      </c>
      <c r="E1606" s="34">
        <v>2014</v>
      </c>
      <c r="F1606" s="37" t="s">
        <v>292</v>
      </c>
      <c r="G1606" s="34" t="s">
        <v>438</v>
      </c>
      <c r="H1606" s="52">
        <f>kategorie[[#This Row],[rok]]-kategorie[[#This Row],[věk]]</f>
        <v>1977</v>
      </c>
      <c r="I1606" s="34">
        <v>37</v>
      </c>
      <c r="J1606" s="46" t="s">
        <v>321</v>
      </c>
      <c r="K1606" s="50">
        <v>15.4</v>
      </c>
      <c r="L1606" s="46" t="s">
        <v>322</v>
      </c>
    </row>
    <row r="1607" spans="4:12" x14ac:dyDescent="0.2">
      <c r="D1607" s="45" t="str">
        <f>CONCATENATE(kategorie[[#This Row],[rok]],"::",kategorie[[#This Row],[závod]],"::",kategorie[[#This Row],[m/ž]],"::",kategorie[[#This Row],[věk]])</f>
        <v>2014::hlavní závod::Z::38</v>
      </c>
      <c r="E1607" s="34">
        <v>2014</v>
      </c>
      <c r="F1607" s="37" t="s">
        <v>292</v>
      </c>
      <c r="G1607" s="34" t="s">
        <v>438</v>
      </c>
      <c r="H1607" s="52">
        <f>kategorie[[#This Row],[rok]]-kategorie[[#This Row],[věk]]</f>
        <v>1976</v>
      </c>
      <c r="I1607" s="34">
        <v>38</v>
      </c>
      <c r="J1607" s="46" t="s">
        <v>321</v>
      </c>
      <c r="K1607" s="50">
        <v>15.4</v>
      </c>
      <c r="L1607" s="46" t="s">
        <v>322</v>
      </c>
    </row>
    <row r="1608" spans="4:12" x14ac:dyDescent="0.2">
      <c r="D1608" s="45" t="str">
        <f>CONCATENATE(kategorie[[#This Row],[rok]],"::",kategorie[[#This Row],[závod]],"::",kategorie[[#This Row],[m/ž]],"::",kategorie[[#This Row],[věk]])</f>
        <v>2014::hlavní závod::Z::39</v>
      </c>
      <c r="E1608" s="34">
        <v>2014</v>
      </c>
      <c r="F1608" s="37" t="s">
        <v>292</v>
      </c>
      <c r="G1608" s="34" t="s">
        <v>438</v>
      </c>
      <c r="H1608" s="52">
        <f>kategorie[[#This Row],[rok]]-kategorie[[#This Row],[věk]]</f>
        <v>1975</v>
      </c>
      <c r="I1608" s="34">
        <v>39</v>
      </c>
      <c r="J1608" s="46" t="s">
        <v>321</v>
      </c>
      <c r="K1608" s="50">
        <v>15.4</v>
      </c>
      <c r="L1608" s="46" t="s">
        <v>322</v>
      </c>
    </row>
    <row r="1609" spans="4:12" x14ac:dyDescent="0.2">
      <c r="D1609" s="45" t="str">
        <f>CONCATENATE(kategorie[[#This Row],[rok]],"::",kategorie[[#This Row],[závod]],"::",kategorie[[#This Row],[m/ž]],"::",kategorie[[#This Row],[věk]])</f>
        <v>2014::hlavní závod::Z::40</v>
      </c>
      <c r="E1609" s="34">
        <v>2014</v>
      </c>
      <c r="F1609" s="37" t="s">
        <v>292</v>
      </c>
      <c r="G1609" s="34" t="s">
        <v>438</v>
      </c>
      <c r="H1609" s="52">
        <f>kategorie[[#This Row],[rok]]-kategorie[[#This Row],[věk]]</f>
        <v>1974</v>
      </c>
      <c r="I1609" s="34">
        <v>40</v>
      </c>
      <c r="J1609" s="46" t="s">
        <v>321</v>
      </c>
      <c r="K1609" s="50">
        <v>15.4</v>
      </c>
      <c r="L1609" s="46" t="s">
        <v>322</v>
      </c>
    </row>
    <row r="1610" spans="4:12" x14ac:dyDescent="0.2">
      <c r="D1610" s="45" t="str">
        <f>CONCATENATE(kategorie[[#This Row],[rok]],"::",kategorie[[#This Row],[závod]],"::",kategorie[[#This Row],[m/ž]],"::",kategorie[[#This Row],[věk]])</f>
        <v>2014::hlavní závod::Z::41</v>
      </c>
      <c r="E1610" s="34">
        <v>2014</v>
      </c>
      <c r="F1610" s="37" t="s">
        <v>292</v>
      </c>
      <c r="G1610" s="34" t="s">
        <v>438</v>
      </c>
      <c r="H1610" s="52">
        <f>kategorie[[#This Row],[rok]]-kategorie[[#This Row],[věk]]</f>
        <v>1973</v>
      </c>
      <c r="I1610" s="34">
        <v>41</v>
      </c>
      <c r="J1610" s="46" t="s">
        <v>321</v>
      </c>
      <c r="K1610" s="50">
        <v>15.4</v>
      </c>
      <c r="L1610" s="46" t="s">
        <v>322</v>
      </c>
    </row>
    <row r="1611" spans="4:12" x14ac:dyDescent="0.2">
      <c r="D1611" s="45" t="str">
        <f>CONCATENATE(kategorie[[#This Row],[rok]],"::",kategorie[[#This Row],[závod]],"::",kategorie[[#This Row],[m/ž]],"::",kategorie[[#This Row],[věk]])</f>
        <v>2014::hlavní závod::Z::42</v>
      </c>
      <c r="E1611" s="34">
        <v>2014</v>
      </c>
      <c r="F1611" s="37" t="s">
        <v>292</v>
      </c>
      <c r="G1611" s="34" t="s">
        <v>438</v>
      </c>
      <c r="H1611" s="52">
        <f>kategorie[[#This Row],[rok]]-kategorie[[#This Row],[věk]]</f>
        <v>1972</v>
      </c>
      <c r="I1611" s="34">
        <v>42</v>
      </c>
      <c r="J1611" s="46" t="s">
        <v>321</v>
      </c>
      <c r="K1611" s="50">
        <v>15.4</v>
      </c>
      <c r="L1611" s="46" t="s">
        <v>322</v>
      </c>
    </row>
    <row r="1612" spans="4:12" x14ac:dyDescent="0.2">
      <c r="D1612" s="45" t="str">
        <f>CONCATENATE(kategorie[[#This Row],[rok]],"::",kategorie[[#This Row],[závod]],"::",kategorie[[#This Row],[m/ž]],"::",kategorie[[#This Row],[věk]])</f>
        <v>2014::hlavní závod::Z::43</v>
      </c>
      <c r="E1612" s="34">
        <v>2014</v>
      </c>
      <c r="F1612" s="37" t="s">
        <v>292</v>
      </c>
      <c r="G1612" s="34" t="s">
        <v>438</v>
      </c>
      <c r="H1612" s="52">
        <f>kategorie[[#This Row],[rok]]-kategorie[[#This Row],[věk]]</f>
        <v>1971</v>
      </c>
      <c r="I1612" s="34">
        <v>43</v>
      </c>
      <c r="J1612" s="46" t="s">
        <v>321</v>
      </c>
      <c r="K1612" s="50">
        <v>15.4</v>
      </c>
      <c r="L1612" s="46" t="s">
        <v>322</v>
      </c>
    </row>
    <row r="1613" spans="4:12" x14ac:dyDescent="0.2">
      <c r="D1613" s="45" t="str">
        <f>CONCATENATE(kategorie[[#This Row],[rok]],"::",kategorie[[#This Row],[závod]],"::",kategorie[[#This Row],[m/ž]],"::",kategorie[[#This Row],[věk]])</f>
        <v>2014::hlavní závod::Z::44</v>
      </c>
      <c r="E1613" s="34">
        <v>2014</v>
      </c>
      <c r="F1613" s="37" t="s">
        <v>292</v>
      </c>
      <c r="G1613" s="34" t="s">
        <v>438</v>
      </c>
      <c r="H1613" s="52">
        <f>kategorie[[#This Row],[rok]]-kategorie[[#This Row],[věk]]</f>
        <v>1970</v>
      </c>
      <c r="I1613" s="34">
        <v>44</v>
      </c>
      <c r="J1613" s="46" t="s">
        <v>321</v>
      </c>
      <c r="K1613" s="50">
        <v>15.4</v>
      </c>
      <c r="L1613" s="46" t="s">
        <v>322</v>
      </c>
    </row>
    <row r="1614" spans="4:12" x14ac:dyDescent="0.2">
      <c r="D1614" s="45" t="str">
        <f>CONCATENATE(kategorie[[#This Row],[rok]],"::",kategorie[[#This Row],[závod]],"::",kategorie[[#This Row],[m/ž]],"::",kategorie[[#This Row],[věk]])</f>
        <v>2014::hlavní závod::Z::45</v>
      </c>
      <c r="E1614" s="34">
        <v>2014</v>
      </c>
      <c r="F1614" s="37" t="s">
        <v>292</v>
      </c>
      <c r="G1614" s="34" t="s">
        <v>438</v>
      </c>
      <c r="H1614" s="52">
        <f>kategorie[[#This Row],[rok]]-kategorie[[#This Row],[věk]]</f>
        <v>1969</v>
      </c>
      <c r="I1614" s="34">
        <v>45</v>
      </c>
      <c r="J1614" s="46" t="s">
        <v>321</v>
      </c>
      <c r="K1614" s="50">
        <v>15.4</v>
      </c>
      <c r="L1614" s="46" t="s">
        <v>322</v>
      </c>
    </row>
    <row r="1615" spans="4:12" x14ac:dyDescent="0.2">
      <c r="D1615" s="45" t="str">
        <f>CONCATENATE(kategorie[[#This Row],[rok]],"::",kategorie[[#This Row],[závod]],"::",kategorie[[#This Row],[m/ž]],"::",kategorie[[#This Row],[věk]])</f>
        <v>2014::hlavní závod::Z::46</v>
      </c>
      <c r="E1615" s="34">
        <v>2014</v>
      </c>
      <c r="F1615" s="37" t="s">
        <v>292</v>
      </c>
      <c r="G1615" s="34" t="s">
        <v>438</v>
      </c>
      <c r="H1615" s="52">
        <f>kategorie[[#This Row],[rok]]-kategorie[[#This Row],[věk]]</f>
        <v>1968</v>
      </c>
      <c r="I1615" s="34">
        <v>46</v>
      </c>
      <c r="J1615" s="46" t="s">
        <v>321</v>
      </c>
      <c r="K1615" s="50">
        <v>15.4</v>
      </c>
      <c r="L1615" s="46" t="s">
        <v>322</v>
      </c>
    </row>
    <row r="1616" spans="4:12" x14ac:dyDescent="0.2">
      <c r="D1616" s="45" t="str">
        <f>CONCATENATE(kategorie[[#This Row],[rok]],"::",kategorie[[#This Row],[závod]],"::",kategorie[[#This Row],[m/ž]],"::",kategorie[[#This Row],[věk]])</f>
        <v>2014::hlavní závod::Z::47</v>
      </c>
      <c r="E1616" s="34">
        <v>2014</v>
      </c>
      <c r="F1616" s="37" t="s">
        <v>292</v>
      </c>
      <c r="G1616" s="34" t="s">
        <v>438</v>
      </c>
      <c r="H1616" s="52">
        <f>kategorie[[#This Row],[rok]]-kategorie[[#This Row],[věk]]</f>
        <v>1967</v>
      </c>
      <c r="I1616" s="34">
        <v>47</v>
      </c>
      <c r="J1616" s="46" t="s">
        <v>321</v>
      </c>
      <c r="K1616" s="50">
        <v>15.4</v>
      </c>
      <c r="L1616" s="46" t="s">
        <v>322</v>
      </c>
    </row>
    <row r="1617" spans="4:12" x14ac:dyDescent="0.2">
      <c r="D1617" s="45" t="str">
        <f>CONCATENATE(kategorie[[#This Row],[rok]],"::",kategorie[[#This Row],[závod]],"::",kategorie[[#This Row],[m/ž]],"::",kategorie[[#This Row],[věk]])</f>
        <v>2014::hlavní závod::Z::48</v>
      </c>
      <c r="E1617" s="34">
        <v>2014</v>
      </c>
      <c r="F1617" s="37" t="s">
        <v>292</v>
      </c>
      <c r="G1617" s="34" t="s">
        <v>438</v>
      </c>
      <c r="H1617" s="52">
        <f>kategorie[[#This Row],[rok]]-kategorie[[#This Row],[věk]]</f>
        <v>1966</v>
      </c>
      <c r="I1617" s="34">
        <v>48</v>
      </c>
      <c r="J1617" s="46" t="s">
        <v>321</v>
      </c>
      <c r="K1617" s="50">
        <v>15.4</v>
      </c>
      <c r="L1617" s="46" t="s">
        <v>322</v>
      </c>
    </row>
    <row r="1618" spans="4:12" x14ac:dyDescent="0.2">
      <c r="D1618" s="45" t="str">
        <f>CONCATENATE(kategorie[[#This Row],[rok]],"::",kategorie[[#This Row],[závod]],"::",kategorie[[#This Row],[m/ž]],"::",kategorie[[#This Row],[věk]])</f>
        <v>2014::hlavní závod::Z::49</v>
      </c>
      <c r="E1618" s="34">
        <v>2014</v>
      </c>
      <c r="F1618" s="37" t="s">
        <v>292</v>
      </c>
      <c r="G1618" s="34" t="s">
        <v>438</v>
      </c>
      <c r="H1618" s="52">
        <f>kategorie[[#This Row],[rok]]-kategorie[[#This Row],[věk]]</f>
        <v>1965</v>
      </c>
      <c r="I1618" s="34">
        <v>49</v>
      </c>
      <c r="J1618" s="46" t="s">
        <v>321</v>
      </c>
      <c r="K1618" s="50">
        <v>15.4</v>
      </c>
      <c r="L1618" s="46" t="s">
        <v>322</v>
      </c>
    </row>
    <row r="1619" spans="4:12" x14ac:dyDescent="0.2">
      <c r="D1619" s="45" t="str">
        <f>CONCATENATE(kategorie[[#This Row],[rok]],"::",kategorie[[#This Row],[závod]],"::",kategorie[[#This Row],[m/ž]],"::",kategorie[[#This Row],[věk]])</f>
        <v>2014::hlavní závod::Z::50</v>
      </c>
      <c r="E1619" s="34">
        <v>2014</v>
      </c>
      <c r="F1619" s="37" t="s">
        <v>292</v>
      </c>
      <c r="G1619" s="34" t="s">
        <v>438</v>
      </c>
      <c r="H1619" s="52">
        <f>kategorie[[#This Row],[rok]]-kategorie[[#This Row],[věk]]</f>
        <v>1964</v>
      </c>
      <c r="I1619" s="34">
        <v>50</v>
      </c>
      <c r="J1619" s="46" t="s">
        <v>321</v>
      </c>
      <c r="K1619" s="50">
        <v>15.4</v>
      </c>
      <c r="L1619" s="46" t="s">
        <v>322</v>
      </c>
    </row>
    <row r="1620" spans="4:12" x14ac:dyDescent="0.2">
      <c r="D1620" s="45" t="str">
        <f>CONCATENATE(kategorie[[#This Row],[rok]],"::",kategorie[[#This Row],[závod]],"::",kategorie[[#This Row],[m/ž]],"::",kategorie[[#This Row],[věk]])</f>
        <v>2014::hlavní závod::Z::51</v>
      </c>
      <c r="E1620" s="34">
        <v>2014</v>
      </c>
      <c r="F1620" s="37" t="s">
        <v>292</v>
      </c>
      <c r="G1620" s="34" t="s">
        <v>438</v>
      </c>
      <c r="H1620" s="52">
        <f>kategorie[[#This Row],[rok]]-kategorie[[#This Row],[věk]]</f>
        <v>1963</v>
      </c>
      <c r="I1620" s="34">
        <v>51</v>
      </c>
      <c r="J1620" s="46" t="s">
        <v>321</v>
      </c>
      <c r="K1620" s="50">
        <v>15.4</v>
      </c>
      <c r="L1620" s="46" t="s">
        <v>322</v>
      </c>
    </row>
    <row r="1621" spans="4:12" x14ac:dyDescent="0.2">
      <c r="D1621" s="45" t="str">
        <f>CONCATENATE(kategorie[[#This Row],[rok]],"::",kategorie[[#This Row],[závod]],"::",kategorie[[#This Row],[m/ž]],"::",kategorie[[#This Row],[věk]])</f>
        <v>2014::hlavní závod::Z::52</v>
      </c>
      <c r="E1621" s="34">
        <v>2014</v>
      </c>
      <c r="F1621" s="37" t="s">
        <v>292</v>
      </c>
      <c r="G1621" s="34" t="s">
        <v>438</v>
      </c>
      <c r="H1621" s="52">
        <f>kategorie[[#This Row],[rok]]-kategorie[[#This Row],[věk]]</f>
        <v>1962</v>
      </c>
      <c r="I1621" s="34">
        <v>52</v>
      </c>
      <c r="J1621" s="46" t="s">
        <v>321</v>
      </c>
      <c r="K1621" s="50">
        <v>15.4</v>
      </c>
      <c r="L1621" s="46" t="s">
        <v>322</v>
      </c>
    </row>
    <row r="1622" spans="4:12" x14ac:dyDescent="0.2">
      <c r="D1622" s="45" t="str">
        <f>CONCATENATE(kategorie[[#This Row],[rok]],"::",kategorie[[#This Row],[závod]],"::",kategorie[[#This Row],[m/ž]],"::",kategorie[[#This Row],[věk]])</f>
        <v>2014::hlavní závod::Z::53</v>
      </c>
      <c r="E1622" s="34">
        <v>2014</v>
      </c>
      <c r="F1622" s="37" t="s">
        <v>292</v>
      </c>
      <c r="G1622" s="34" t="s">
        <v>438</v>
      </c>
      <c r="H1622" s="52">
        <f>kategorie[[#This Row],[rok]]-kategorie[[#This Row],[věk]]</f>
        <v>1961</v>
      </c>
      <c r="I1622" s="34">
        <v>53</v>
      </c>
      <c r="J1622" s="46" t="s">
        <v>321</v>
      </c>
      <c r="K1622" s="50">
        <v>15.4</v>
      </c>
      <c r="L1622" s="46" t="s">
        <v>322</v>
      </c>
    </row>
    <row r="1623" spans="4:12" x14ac:dyDescent="0.2">
      <c r="D1623" s="45" t="str">
        <f>CONCATENATE(kategorie[[#This Row],[rok]],"::",kategorie[[#This Row],[závod]],"::",kategorie[[#This Row],[m/ž]],"::",kategorie[[#This Row],[věk]])</f>
        <v>2014::hlavní závod::Z::54</v>
      </c>
      <c r="E1623" s="34">
        <v>2014</v>
      </c>
      <c r="F1623" s="37" t="s">
        <v>292</v>
      </c>
      <c r="G1623" s="34" t="s">
        <v>438</v>
      </c>
      <c r="H1623" s="52">
        <f>kategorie[[#This Row],[rok]]-kategorie[[#This Row],[věk]]</f>
        <v>1960</v>
      </c>
      <c r="I1623" s="34">
        <v>54</v>
      </c>
      <c r="J1623" s="46" t="s">
        <v>321</v>
      </c>
      <c r="K1623" s="50">
        <v>15.4</v>
      </c>
      <c r="L1623" s="46" t="s">
        <v>322</v>
      </c>
    </row>
    <row r="1624" spans="4:12" x14ac:dyDescent="0.2">
      <c r="D1624" s="45" t="str">
        <f>CONCATENATE(kategorie[[#This Row],[rok]],"::",kategorie[[#This Row],[závod]],"::",kategorie[[#This Row],[m/ž]],"::",kategorie[[#This Row],[věk]])</f>
        <v>2014::hlavní závod::Z::55</v>
      </c>
      <c r="E1624" s="34">
        <v>2014</v>
      </c>
      <c r="F1624" s="37" t="s">
        <v>292</v>
      </c>
      <c r="G1624" s="34" t="s">
        <v>438</v>
      </c>
      <c r="H1624" s="52">
        <f>kategorie[[#This Row],[rok]]-kategorie[[#This Row],[věk]]</f>
        <v>1959</v>
      </c>
      <c r="I1624" s="34">
        <v>55</v>
      </c>
      <c r="J1624" s="46" t="s">
        <v>321</v>
      </c>
      <c r="K1624" s="50">
        <v>15.4</v>
      </c>
      <c r="L1624" s="46" t="s">
        <v>322</v>
      </c>
    </row>
    <row r="1625" spans="4:12" x14ac:dyDescent="0.2">
      <c r="D1625" s="45" t="str">
        <f>CONCATENATE(kategorie[[#This Row],[rok]],"::",kategorie[[#This Row],[závod]],"::",kategorie[[#This Row],[m/ž]],"::",kategorie[[#This Row],[věk]])</f>
        <v>2014::hlavní závod::Z::56</v>
      </c>
      <c r="E1625" s="34">
        <v>2014</v>
      </c>
      <c r="F1625" s="37" t="s">
        <v>292</v>
      </c>
      <c r="G1625" s="34" t="s">
        <v>438</v>
      </c>
      <c r="H1625" s="52">
        <f>kategorie[[#This Row],[rok]]-kategorie[[#This Row],[věk]]</f>
        <v>1958</v>
      </c>
      <c r="I1625" s="34">
        <v>56</v>
      </c>
      <c r="J1625" s="46" t="s">
        <v>321</v>
      </c>
      <c r="K1625" s="50">
        <v>15.4</v>
      </c>
      <c r="L1625" s="46" t="s">
        <v>322</v>
      </c>
    </row>
    <row r="1626" spans="4:12" x14ac:dyDescent="0.2">
      <c r="D1626" s="45" t="str">
        <f>CONCATENATE(kategorie[[#This Row],[rok]],"::",kategorie[[#This Row],[závod]],"::",kategorie[[#This Row],[m/ž]],"::",kategorie[[#This Row],[věk]])</f>
        <v>2014::hlavní závod::Z::57</v>
      </c>
      <c r="E1626" s="34">
        <v>2014</v>
      </c>
      <c r="F1626" s="37" t="s">
        <v>292</v>
      </c>
      <c r="G1626" s="34" t="s">
        <v>438</v>
      </c>
      <c r="H1626" s="52">
        <f>kategorie[[#This Row],[rok]]-kategorie[[#This Row],[věk]]</f>
        <v>1957</v>
      </c>
      <c r="I1626" s="34">
        <v>57</v>
      </c>
      <c r="J1626" s="46" t="s">
        <v>321</v>
      </c>
      <c r="K1626" s="50">
        <v>15.4</v>
      </c>
      <c r="L1626" s="46" t="s">
        <v>322</v>
      </c>
    </row>
    <row r="1627" spans="4:12" x14ac:dyDescent="0.2">
      <c r="D1627" s="45" t="str">
        <f>CONCATENATE(kategorie[[#This Row],[rok]],"::",kategorie[[#This Row],[závod]],"::",kategorie[[#This Row],[m/ž]],"::",kategorie[[#This Row],[věk]])</f>
        <v>2014::hlavní závod::Z::58</v>
      </c>
      <c r="E1627" s="34">
        <v>2014</v>
      </c>
      <c r="F1627" s="37" t="s">
        <v>292</v>
      </c>
      <c r="G1627" s="34" t="s">
        <v>438</v>
      </c>
      <c r="H1627" s="52">
        <f>kategorie[[#This Row],[rok]]-kategorie[[#This Row],[věk]]</f>
        <v>1956</v>
      </c>
      <c r="I1627" s="34">
        <v>58</v>
      </c>
      <c r="J1627" s="46" t="s">
        <v>321</v>
      </c>
      <c r="K1627" s="50">
        <v>15.4</v>
      </c>
      <c r="L1627" s="46" t="s">
        <v>322</v>
      </c>
    </row>
    <row r="1628" spans="4:12" x14ac:dyDescent="0.2">
      <c r="D1628" s="45" t="str">
        <f>CONCATENATE(kategorie[[#This Row],[rok]],"::",kategorie[[#This Row],[závod]],"::",kategorie[[#This Row],[m/ž]],"::",kategorie[[#This Row],[věk]])</f>
        <v>2014::hlavní závod::Z::59</v>
      </c>
      <c r="E1628" s="34">
        <v>2014</v>
      </c>
      <c r="F1628" s="37" t="s">
        <v>292</v>
      </c>
      <c r="G1628" s="34" t="s">
        <v>438</v>
      </c>
      <c r="H1628" s="52">
        <f>kategorie[[#This Row],[rok]]-kategorie[[#This Row],[věk]]</f>
        <v>1955</v>
      </c>
      <c r="I1628" s="34">
        <v>59</v>
      </c>
      <c r="J1628" s="46" t="s">
        <v>321</v>
      </c>
      <c r="K1628" s="50">
        <v>15.4</v>
      </c>
      <c r="L1628" s="46" t="s">
        <v>322</v>
      </c>
    </row>
    <row r="1629" spans="4:12" x14ac:dyDescent="0.2">
      <c r="D1629" s="45" t="str">
        <f>CONCATENATE(kategorie[[#This Row],[rok]],"::",kategorie[[#This Row],[závod]],"::",kategorie[[#This Row],[m/ž]],"::",kategorie[[#This Row],[věk]])</f>
        <v>2014::hlavní závod::Z::60</v>
      </c>
      <c r="E1629" s="34">
        <v>2014</v>
      </c>
      <c r="F1629" s="37" t="s">
        <v>292</v>
      </c>
      <c r="G1629" s="34" t="s">
        <v>438</v>
      </c>
      <c r="H1629" s="52">
        <f>kategorie[[#This Row],[rok]]-kategorie[[#This Row],[věk]]</f>
        <v>1954</v>
      </c>
      <c r="I1629" s="34">
        <v>60</v>
      </c>
      <c r="J1629" s="46" t="s">
        <v>321</v>
      </c>
      <c r="K1629" s="50">
        <v>15.4</v>
      </c>
      <c r="L1629" s="46" t="s">
        <v>322</v>
      </c>
    </row>
    <row r="1630" spans="4:12" x14ac:dyDescent="0.2">
      <c r="D1630" s="45" t="str">
        <f>CONCATENATE(kategorie[[#This Row],[rok]],"::",kategorie[[#This Row],[závod]],"::",kategorie[[#This Row],[m/ž]],"::",kategorie[[#This Row],[věk]])</f>
        <v>2014::běh starosty::M::10</v>
      </c>
      <c r="E1630" s="34">
        <v>2014</v>
      </c>
      <c r="F1630" s="37" t="s">
        <v>293</v>
      </c>
      <c r="G1630" s="34" t="s">
        <v>278</v>
      </c>
      <c r="H1630" s="52">
        <f>kategorie[[#This Row],[rok]]-kategorie[[#This Row],[věk]]</f>
        <v>2004</v>
      </c>
      <c r="I1630" s="34">
        <v>10</v>
      </c>
      <c r="J1630" s="46" t="s">
        <v>436</v>
      </c>
      <c r="K1630" s="50">
        <v>4.8</v>
      </c>
      <c r="L1630" s="241"/>
    </row>
    <row r="1631" spans="4:12" x14ac:dyDescent="0.2">
      <c r="D1631" s="45" t="str">
        <f>CONCATENATE(kategorie[[#This Row],[rok]],"::",kategorie[[#This Row],[závod]],"::",kategorie[[#This Row],[m/ž]],"::",kategorie[[#This Row],[věk]])</f>
        <v>2014::běh starosty::M::11</v>
      </c>
      <c r="E1631" s="34">
        <v>2014</v>
      </c>
      <c r="F1631" s="37" t="s">
        <v>293</v>
      </c>
      <c r="G1631" s="34" t="s">
        <v>278</v>
      </c>
      <c r="H1631" s="52">
        <f>kategorie[[#This Row],[rok]]-kategorie[[#This Row],[věk]]</f>
        <v>2003</v>
      </c>
      <c r="I1631" s="34">
        <v>11</v>
      </c>
      <c r="J1631" s="46" t="s">
        <v>436</v>
      </c>
      <c r="K1631" s="50">
        <v>4.8</v>
      </c>
      <c r="L1631" s="241"/>
    </row>
    <row r="1632" spans="4:12" x14ac:dyDescent="0.2">
      <c r="D1632" s="45" t="str">
        <f>CONCATENATE(kategorie[[#This Row],[rok]],"::",kategorie[[#This Row],[závod]],"::",kategorie[[#This Row],[m/ž]],"::",kategorie[[#This Row],[věk]])</f>
        <v>2014::běh starosty::M::12</v>
      </c>
      <c r="E1632" s="34">
        <v>2014</v>
      </c>
      <c r="F1632" s="37" t="s">
        <v>293</v>
      </c>
      <c r="G1632" s="34" t="s">
        <v>278</v>
      </c>
      <c r="H1632" s="52">
        <f>kategorie[[#This Row],[rok]]-kategorie[[#This Row],[věk]]</f>
        <v>2002</v>
      </c>
      <c r="I1632" s="34">
        <v>12</v>
      </c>
      <c r="J1632" s="46" t="s">
        <v>436</v>
      </c>
      <c r="K1632" s="50">
        <v>4.8</v>
      </c>
      <c r="L1632" s="241"/>
    </row>
    <row r="1633" spans="4:12" x14ac:dyDescent="0.2">
      <c r="D1633" s="45" t="str">
        <f>CONCATENATE(kategorie[[#This Row],[rok]],"::",kategorie[[#This Row],[závod]],"::",kategorie[[#This Row],[m/ž]],"::",kategorie[[#This Row],[věk]])</f>
        <v>2014::běh starosty::M::13</v>
      </c>
      <c r="E1633" s="34">
        <v>2014</v>
      </c>
      <c r="F1633" s="37" t="s">
        <v>293</v>
      </c>
      <c r="G1633" s="34" t="s">
        <v>278</v>
      </c>
      <c r="H1633" s="52">
        <f>kategorie[[#This Row],[rok]]-kategorie[[#This Row],[věk]]</f>
        <v>2001</v>
      </c>
      <c r="I1633" s="34">
        <v>13</v>
      </c>
      <c r="J1633" s="46" t="s">
        <v>436</v>
      </c>
      <c r="K1633" s="50">
        <v>4.8</v>
      </c>
      <c r="L1633" s="241"/>
    </row>
    <row r="1634" spans="4:12" x14ac:dyDescent="0.2">
      <c r="D1634" s="45" t="str">
        <f>CONCATENATE(kategorie[[#This Row],[rok]],"::",kategorie[[#This Row],[závod]],"::",kategorie[[#This Row],[m/ž]],"::",kategorie[[#This Row],[věk]])</f>
        <v>2014::běh starosty::M::14</v>
      </c>
      <c r="E1634" s="34">
        <v>2014</v>
      </c>
      <c r="F1634" s="37" t="s">
        <v>293</v>
      </c>
      <c r="G1634" s="34" t="s">
        <v>278</v>
      </c>
      <c r="H1634" s="52">
        <f>kategorie[[#This Row],[rok]]-kategorie[[#This Row],[věk]]</f>
        <v>2000</v>
      </c>
      <c r="I1634" s="34">
        <v>14</v>
      </c>
      <c r="J1634" s="46" t="s">
        <v>436</v>
      </c>
      <c r="K1634" s="50">
        <v>4.8</v>
      </c>
      <c r="L1634" s="241"/>
    </row>
    <row r="1635" spans="4:12" x14ac:dyDescent="0.2">
      <c r="D1635" s="45" t="str">
        <f>CONCATENATE(kategorie[[#This Row],[rok]],"::",kategorie[[#This Row],[závod]],"::",kategorie[[#This Row],[m/ž]],"::",kategorie[[#This Row],[věk]])</f>
        <v>2014::běh starosty::M::15</v>
      </c>
      <c r="E1635" s="34">
        <v>2014</v>
      </c>
      <c r="F1635" s="37" t="s">
        <v>293</v>
      </c>
      <c r="G1635" s="34" t="s">
        <v>278</v>
      </c>
      <c r="H1635" s="52">
        <f>kategorie[[#This Row],[rok]]-kategorie[[#This Row],[věk]]</f>
        <v>1999</v>
      </c>
      <c r="I1635" s="34">
        <v>15</v>
      </c>
      <c r="J1635" s="46" t="s">
        <v>436</v>
      </c>
      <c r="K1635" s="50">
        <v>4.8</v>
      </c>
      <c r="L1635" s="241"/>
    </row>
    <row r="1636" spans="4:12" x14ac:dyDescent="0.2">
      <c r="D1636" s="45" t="str">
        <f>CONCATENATE(kategorie[[#This Row],[rok]],"::",kategorie[[#This Row],[závod]],"::",kategorie[[#This Row],[m/ž]],"::",kategorie[[#This Row],[věk]])</f>
        <v>2014::běh starosty::M::16</v>
      </c>
      <c r="E1636" s="34">
        <v>2014</v>
      </c>
      <c r="F1636" s="37" t="s">
        <v>293</v>
      </c>
      <c r="G1636" s="34" t="s">
        <v>278</v>
      </c>
      <c r="H1636" s="52">
        <f>kategorie[[#This Row],[rok]]-kategorie[[#This Row],[věk]]</f>
        <v>1998</v>
      </c>
      <c r="I1636" s="34">
        <v>16</v>
      </c>
      <c r="J1636" s="46" t="s">
        <v>436</v>
      </c>
      <c r="K1636" s="50">
        <v>4.8</v>
      </c>
      <c r="L1636" s="241"/>
    </row>
    <row r="1637" spans="4:12" x14ac:dyDescent="0.2">
      <c r="D1637" s="45" t="str">
        <f>CONCATENATE(kategorie[[#This Row],[rok]],"::",kategorie[[#This Row],[závod]],"::",kategorie[[#This Row],[m/ž]],"::",kategorie[[#This Row],[věk]])</f>
        <v>2014::běh starosty::M::17</v>
      </c>
      <c r="E1637" s="34">
        <v>2014</v>
      </c>
      <c r="F1637" s="37" t="s">
        <v>293</v>
      </c>
      <c r="G1637" s="34" t="s">
        <v>278</v>
      </c>
      <c r="H1637" s="52">
        <f>kategorie[[#This Row],[rok]]-kategorie[[#This Row],[věk]]</f>
        <v>1997</v>
      </c>
      <c r="I1637" s="34">
        <v>17</v>
      </c>
      <c r="J1637" s="46" t="s">
        <v>436</v>
      </c>
      <c r="K1637" s="50">
        <v>4.8</v>
      </c>
      <c r="L1637" s="241"/>
    </row>
    <row r="1638" spans="4:12" x14ac:dyDescent="0.2">
      <c r="D1638" s="45" t="str">
        <f>CONCATENATE(kategorie[[#This Row],[rok]],"::",kategorie[[#This Row],[závod]],"::",kategorie[[#This Row],[m/ž]],"::",kategorie[[#This Row],[věk]])</f>
        <v>2014::běh starosty::M::18</v>
      </c>
      <c r="E1638" s="34">
        <v>2014</v>
      </c>
      <c r="F1638" s="37" t="s">
        <v>293</v>
      </c>
      <c r="G1638" s="34" t="s">
        <v>278</v>
      </c>
      <c r="H1638" s="52">
        <f>kategorie[[#This Row],[rok]]-kategorie[[#This Row],[věk]]</f>
        <v>1996</v>
      </c>
      <c r="I1638" s="34">
        <v>18</v>
      </c>
      <c r="J1638" s="46" t="s">
        <v>436</v>
      </c>
      <c r="K1638" s="50">
        <v>4.8</v>
      </c>
      <c r="L1638" s="241"/>
    </row>
    <row r="1639" spans="4:12" x14ac:dyDescent="0.2">
      <c r="D1639" s="45" t="str">
        <f>CONCATENATE(kategorie[[#This Row],[rok]],"::",kategorie[[#This Row],[závod]],"::",kategorie[[#This Row],[m/ž]],"::",kategorie[[#This Row],[věk]])</f>
        <v>2014::běh starosty::M::19</v>
      </c>
      <c r="E1639" s="34">
        <v>2014</v>
      </c>
      <c r="F1639" s="37" t="s">
        <v>293</v>
      </c>
      <c r="G1639" s="34" t="s">
        <v>278</v>
      </c>
      <c r="H1639" s="52">
        <f>kategorie[[#This Row],[rok]]-kategorie[[#This Row],[věk]]</f>
        <v>1995</v>
      </c>
      <c r="I1639" s="34">
        <v>19</v>
      </c>
      <c r="J1639" s="46" t="s">
        <v>436</v>
      </c>
      <c r="K1639" s="50">
        <v>4.8</v>
      </c>
      <c r="L1639" s="241"/>
    </row>
    <row r="1640" spans="4:12" x14ac:dyDescent="0.2">
      <c r="D1640" s="45" t="str">
        <f>CONCATENATE(kategorie[[#This Row],[rok]],"::",kategorie[[#This Row],[závod]],"::",kategorie[[#This Row],[m/ž]],"::",kategorie[[#This Row],[věk]])</f>
        <v>2014::běh starosty::M::20</v>
      </c>
      <c r="E1640" s="34">
        <v>2014</v>
      </c>
      <c r="F1640" s="37" t="s">
        <v>293</v>
      </c>
      <c r="G1640" s="34" t="s">
        <v>278</v>
      </c>
      <c r="H1640" s="52">
        <f>kategorie[[#This Row],[rok]]-kategorie[[#This Row],[věk]]</f>
        <v>1994</v>
      </c>
      <c r="I1640" s="34">
        <v>20</v>
      </c>
      <c r="J1640" s="46" t="s">
        <v>436</v>
      </c>
      <c r="K1640" s="50">
        <v>4.8</v>
      </c>
      <c r="L1640" s="241"/>
    </row>
    <row r="1641" spans="4:12" x14ac:dyDescent="0.2">
      <c r="D1641" s="45" t="str">
        <f>CONCATENATE(kategorie[[#This Row],[rok]],"::",kategorie[[#This Row],[závod]],"::",kategorie[[#This Row],[m/ž]],"::",kategorie[[#This Row],[věk]])</f>
        <v>2014::běh starosty::M::21</v>
      </c>
      <c r="E1641" s="34">
        <v>2014</v>
      </c>
      <c r="F1641" s="37" t="s">
        <v>293</v>
      </c>
      <c r="G1641" s="34" t="s">
        <v>278</v>
      </c>
      <c r="H1641" s="52">
        <f>kategorie[[#This Row],[rok]]-kategorie[[#This Row],[věk]]</f>
        <v>1993</v>
      </c>
      <c r="I1641" s="34">
        <v>21</v>
      </c>
      <c r="J1641" s="46" t="s">
        <v>436</v>
      </c>
      <c r="K1641" s="50">
        <v>4.8</v>
      </c>
      <c r="L1641" s="241"/>
    </row>
    <row r="1642" spans="4:12" x14ac:dyDescent="0.2">
      <c r="D1642" s="45" t="str">
        <f>CONCATENATE(kategorie[[#This Row],[rok]],"::",kategorie[[#This Row],[závod]],"::",kategorie[[#This Row],[m/ž]],"::",kategorie[[#This Row],[věk]])</f>
        <v>2014::běh starosty::M::22</v>
      </c>
      <c r="E1642" s="34">
        <v>2014</v>
      </c>
      <c r="F1642" s="37" t="s">
        <v>293</v>
      </c>
      <c r="G1642" s="34" t="s">
        <v>278</v>
      </c>
      <c r="H1642" s="52">
        <f>kategorie[[#This Row],[rok]]-kategorie[[#This Row],[věk]]</f>
        <v>1992</v>
      </c>
      <c r="I1642" s="34">
        <v>22</v>
      </c>
      <c r="J1642" s="46" t="s">
        <v>436</v>
      </c>
      <c r="K1642" s="50">
        <v>4.8</v>
      </c>
      <c r="L1642" s="241"/>
    </row>
    <row r="1643" spans="4:12" x14ac:dyDescent="0.2">
      <c r="D1643" s="45" t="str">
        <f>CONCATENATE(kategorie[[#This Row],[rok]],"::",kategorie[[#This Row],[závod]],"::",kategorie[[#This Row],[m/ž]],"::",kategorie[[#This Row],[věk]])</f>
        <v>2014::běh starosty::M::23</v>
      </c>
      <c r="E1643" s="34">
        <v>2014</v>
      </c>
      <c r="F1643" s="37" t="s">
        <v>293</v>
      </c>
      <c r="G1643" s="34" t="s">
        <v>278</v>
      </c>
      <c r="H1643" s="52">
        <f>kategorie[[#This Row],[rok]]-kategorie[[#This Row],[věk]]</f>
        <v>1991</v>
      </c>
      <c r="I1643" s="34">
        <v>23</v>
      </c>
      <c r="J1643" s="46" t="s">
        <v>436</v>
      </c>
      <c r="K1643" s="50">
        <v>4.8</v>
      </c>
      <c r="L1643" s="241"/>
    </row>
    <row r="1644" spans="4:12" x14ac:dyDescent="0.2">
      <c r="D1644" s="45" t="str">
        <f>CONCATENATE(kategorie[[#This Row],[rok]],"::",kategorie[[#This Row],[závod]],"::",kategorie[[#This Row],[m/ž]],"::",kategorie[[#This Row],[věk]])</f>
        <v>2014::běh starosty::M::24</v>
      </c>
      <c r="E1644" s="34">
        <v>2014</v>
      </c>
      <c r="F1644" s="37" t="s">
        <v>293</v>
      </c>
      <c r="G1644" s="34" t="s">
        <v>278</v>
      </c>
      <c r="H1644" s="52">
        <f>kategorie[[#This Row],[rok]]-kategorie[[#This Row],[věk]]</f>
        <v>1990</v>
      </c>
      <c r="I1644" s="34">
        <v>24</v>
      </c>
      <c r="J1644" s="46" t="s">
        <v>436</v>
      </c>
      <c r="K1644" s="50">
        <v>4.8</v>
      </c>
      <c r="L1644" s="241"/>
    </row>
    <row r="1645" spans="4:12" x14ac:dyDescent="0.2">
      <c r="D1645" s="45" t="str">
        <f>CONCATENATE(kategorie[[#This Row],[rok]],"::",kategorie[[#This Row],[závod]],"::",kategorie[[#This Row],[m/ž]],"::",kategorie[[#This Row],[věk]])</f>
        <v>2014::běh starosty::M::25</v>
      </c>
      <c r="E1645" s="34">
        <v>2014</v>
      </c>
      <c r="F1645" s="37" t="s">
        <v>293</v>
      </c>
      <c r="G1645" s="34" t="s">
        <v>278</v>
      </c>
      <c r="H1645" s="52">
        <f>kategorie[[#This Row],[rok]]-kategorie[[#This Row],[věk]]</f>
        <v>1989</v>
      </c>
      <c r="I1645" s="34">
        <v>25</v>
      </c>
      <c r="J1645" s="46" t="s">
        <v>436</v>
      </c>
      <c r="K1645" s="50">
        <v>4.8</v>
      </c>
      <c r="L1645" s="241"/>
    </row>
    <row r="1646" spans="4:12" x14ac:dyDescent="0.2">
      <c r="D1646" s="45" t="str">
        <f>CONCATENATE(kategorie[[#This Row],[rok]],"::",kategorie[[#This Row],[závod]],"::",kategorie[[#This Row],[m/ž]],"::",kategorie[[#This Row],[věk]])</f>
        <v>2014::běh starosty::M::26</v>
      </c>
      <c r="E1646" s="34">
        <v>2014</v>
      </c>
      <c r="F1646" s="37" t="s">
        <v>293</v>
      </c>
      <c r="G1646" s="34" t="s">
        <v>278</v>
      </c>
      <c r="H1646" s="52">
        <f>kategorie[[#This Row],[rok]]-kategorie[[#This Row],[věk]]</f>
        <v>1988</v>
      </c>
      <c r="I1646" s="34">
        <v>26</v>
      </c>
      <c r="J1646" s="46" t="s">
        <v>436</v>
      </c>
      <c r="K1646" s="50">
        <v>4.8</v>
      </c>
      <c r="L1646" s="241"/>
    </row>
    <row r="1647" spans="4:12" x14ac:dyDescent="0.2">
      <c r="D1647" s="45" t="str">
        <f>CONCATENATE(kategorie[[#This Row],[rok]],"::",kategorie[[#This Row],[závod]],"::",kategorie[[#This Row],[m/ž]],"::",kategorie[[#This Row],[věk]])</f>
        <v>2014::běh starosty::M::27</v>
      </c>
      <c r="E1647" s="34">
        <v>2014</v>
      </c>
      <c r="F1647" s="37" t="s">
        <v>293</v>
      </c>
      <c r="G1647" s="34" t="s">
        <v>278</v>
      </c>
      <c r="H1647" s="52">
        <f>kategorie[[#This Row],[rok]]-kategorie[[#This Row],[věk]]</f>
        <v>1987</v>
      </c>
      <c r="I1647" s="34">
        <v>27</v>
      </c>
      <c r="J1647" s="46" t="s">
        <v>436</v>
      </c>
      <c r="K1647" s="50">
        <v>4.8</v>
      </c>
      <c r="L1647" s="241"/>
    </row>
    <row r="1648" spans="4:12" x14ac:dyDescent="0.2">
      <c r="D1648" s="45" t="str">
        <f>CONCATENATE(kategorie[[#This Row],[rok]],"::",kategorie[[#This Row],[závod]],"::",kategorie[[#This Row],[m/ž]],"::",kategorie[[#This Row],[věk]])</f>
        <v>2014::běh starosty::M::28</v>
      </c>
      <c r="E1648" s="34">
        <v>2014</v>
      </c>
      <c r="F1648" s="37" t="s">
        <v>293</v>
      </c>
      <c r="G1648" s="34" t="s">
        <v>278</v>
      </c>
      <c r="H1648" s="52">
        <f>kategorie[[#This Row],[rok]]-kategorie[[#This Row],[věk]]</f>
        <v>1986</v>
      </c>
      <c r="I1648" s="34">
        <v>28</v>
      </c>
      <c r="J1648" s="46" t="s">
        <v>436</v>
      </c>
      <c r="K1648" s="50">
        <v>4.8</v>
      </c>
      <c r="L1648" s="241"/>
    </row>
    <row r="1649" spans="4:12" x14ac:dyDescent="0.2">
      <c r="D1649" s="45" t="str">
        <f>CONCATENATE(kategorie[[#This Row],[rok]],"::",kategorie[[#This Row],[závod]],"::",kategorie[[#This Row],[m/ž]],"::",kategorie[[#This Row],[věk]])</f>
        <v>2014::běh starosty::M::29</v>
      </c>
      <c r="E1649" s="34">
        <v>2014</v>
      </c>
      <c r="F1649" s="37" t="s">
        <v>293</v>
      </c>
      <c r="G1649" s="34" t="s">
        <v>278</v>
      </c>
      <c r="H1649" s="52">
        <f>kategorie[[#This Row],[rok]]-kategorie[[#This Row],[věk]]</f>
        <v>1985</v>
      </c>
      <c r="I1649" s="34">
        <v>29</v>
      </c>
      <c r="J1649" s="46" t="s">
        <v>436</v>
      </c>
      <c r="K1649" s="50">
        <v>4.8</v>
      </c>
      <c r="L1649" s="241"/>
    </row>
    <row r="1650" spans="4:12" x14ac:dyDescent="0.2">
      <c r="D1650" s="45" t="str">
        <f>CONCATENATE(kategorie[[#This Row],[rok]],"::",kategorie[[#This Row],[závod]],"::",kategorie[[#This Row],[m/ž]],"::",kategorie[[#This Row],[věk]])</f>
        <v>2014::běh starosty::M::30</v>
      </c>
      <c r="E1650" s="34">
        <v>2014</v>
      </c>
      <c r="F1650" s="37" t="s">
        <v>293</v>
      </c>
      <c r="G1650" s="34" t="s">
        <v>278</v>
      </c>
      <c r="H1650" s="52">
        <f>kategorie[[#This Row],[rok]]-kategorie[[#This Row],[věk]]</f>
        <v>1984</v>
      </c>
      <c r="I1650" s="34">
        <v>30</v>
      </c>
      <c r="J1650" s="46" t="s">
        <v>436</v>
      </c>
      <c r="K1650" s="50">
        <v>4.8</v>
      </c>
      <c r="L1650" s="241"/>
    </row>
    <row r="1651" spans="4:12" x14ac:dyDescent="0.2">
      <c r="D1651" s="45" t="str">
        <f>CONCATENATE(kategorie[[#This Row],[rok]],"::",kategorie[[#This Row],[závod]],"::",kategorie[[#This Row],[m/ž]],"::",kategorie[[#This Row],[věk]])</f>
        <v>2014::běh starosty::M::31</v>
      </c>
      <c r="E1651" s="34">
        <v>2014</v>
      </c>
      <c r="F1651" s="37" t="s">
        <v>293</v>
      </c>
      <c r="G1651" s="34" t="s">
        <v>278</v>
      </c>
      <c r="H1651" s="52">
        <f>kategorie[[#This Row],[rok]]-kategorie[[#This Row],[věk]]</f>
        <v>1983</v>
      </c>
      <c r="I1651" s="34">
        <v>31</v>
      </c>
      <c r="J1651" s="46" t="s">
        <v>436</v>
      </c>
      <c r="K1651" s="50">
        <v>4.8</v>
      </c>
      <c r="L1651" s="241"/>
    </row>
    <row r="1652" spans="4:12" x14ac:dyDescent="0.2">
      <c r="D1652" s="45" t="str">
        <f>CONCATENATE(kategorie[[#This Row],[rok]],"::",kategorie[[#This Row],[závod]],"::",kategorie[[#This Row],[m/ž]],"::",kategorie[[#This Row],[věk]])</f>
        <v>2014::běh starosty::M::32</v>
      </c>
      <c r="E1652" s="34">
        <v>2014</v>
      </c>
      <c r="F1652" s="37" t="s">
        <v>293</v>
      </c>
      <c r="G1652" s="34" t="s">
        <v>278</v>
      </c>
      <c r="H1652" s="52">
        <f>kategorie[[#This Row],[rok]]-kategorie[[#This Row],[věk]]</f>
        <v>1982</v>
      </c>
      <c r="I1652" s="34">
        <v>32</v>
      </c>
      <c r="J1652" s="46" t="s">
        <v>436</v>
      </c>
      <c r="K1652" s="50">
        <v>4.8</v>
      </c>
      <c r="L1652" s="241"/>
    </row>
    <row r="1653" spans="4:12" x14ac:dyDescent="0.2">
      <c r="D1653" s="45" t="str">
        <f>CONCATENATE(kategorie[[#This Row],[rok]],"::",kategorie[[#This Row],[závod]],"::",kategorie[[#This Row],[m/ž]],"::",kategorie[[#This Row],[věk]])</f>
        <v>2014::běh starosty::M::33</v>
      </c>
      <c r="E1653" s="34">
        <v>2014</v>
      </c>
      <c r="F1653" s="37" t="s">
        <v>293</v>
      </c>
      <c r="G1653" s="34" t="s">
        <v>278</v>
      </c>
      <c r="H1653" s="52">
        <f>kategorie[[#This Row],[rok]]-kategorie[[#This Row],[věk]]</f>
        <v>1981</v>
      </c>
      <c r="I1653" s="34">
        <v>33</v>
      </c>
      <c r="J1653" s="46" t="s">
        <v>436</v>
      </c>
      <c r="K1653" s="50">
        <v>4.8</v>
      </c>
      <c r="L1653" s="241"/>
    </row>
    <row r="1654" spans="4:12" x14ac:dyDescent="0.2">
      <c r="D1654" s="45" t="str">
        <f>CONCATENATE(kategorie[[#This Row],[rok]],"::",kategorie[[#This Row],[závod]],"::",kategorie[[#This Row],[m/ž]],"::",kategorie[[#This Row],[věk]])</f>
        <v>2014::běh starosty::M::34</v>
      </c>
      <c r="E1654" s="34">
        <v>2014</v>
      </c>
      <c r="F1654" s="37" t="s">
        <v>293</v>
      </c>
      <c r="G1654" s="34" t="s">
        <v>278</v>
      </c>
      <c r="H1654" s="52">
        <f>kategorie[[#This Row],[rok]]-kategorie[[#This Row],[věk]]</f>
        <v>1980</v>
      </c>
      <c r="I1654" s="34">
        <v>34</v>
      </c>
      <c r="J1654" s="46" t="s">
        <v>436</v>
      </c>
      <c r="K1654" s="50">
        <v>4.8</v>
      </c>
      <c r="L1654" s="241"/>
    </row>
    <row r="1655" spans="4:12" x14ac:dyDescent="0.2">
      <c r="D1655" s="45" t="str">
        <f>CONCATENATE(kategorie[[#This Row],[rok]],"::",kategorie[[#This Row],[závod]],"::",kategorie[[#This Row],[m/ž]],"::",kategorie[[#This Row],[věk]])</f>
        <v>2014::běh starosty::M::35</v>
      </c>
      <c r="E1655" s="34">
        <v>2014</v>
      </c>
      <c r="F1655" s="37" t="s">
        <v>293</v>
      </c>
      <c r="G1655" s="34" t="s">
        <v>278</v>
      </c>
      <c r="H1655" s="52">
        <f>kategorie[[#This Row],[rok]]-kategorie[[#This Row],[věk]]</f>
        <v>1979</v>
      </c>
      <c r="I1655" s="34">
        <v>35</v>
      </c>
      <c r="J1655" s="46" t="s">
        <v>436</v>
      </c>
      <c r="K1655" s="50">
        <v>4.8</v>
      </c>
      <c r="L1655" s="241"/>
    </row>
    <row r="1656" spans="4:12" x14ac:dyDescent="0.2">
      <c r="D1656" s="45" t="str">
        <f>CONCATENATE(kategorie[[#This Row],[rok]],"::",kategorie[[#This Row],[závod]],"::",kategorie[[#This Row],[m/ž]],"::",kategorie[[#This Row],[věk]])</f>
        <v>2014::běh starosty::M::36</v>
      </c>
      <c r="E1656" s="34">
        <v>2014</v>
      </c>
      <c r="F1656" s="37" t="s">
        <v>293</v>
      </c>
      <c r="G1656" s="34" t="s">
        <v>278</v>
      </c>
      <c r="H1656" s="52">
        <f>kategorie[[#This Row],[rok]]-kategorie[[#This Row],[věk]]</f>
        <v>1978</v>
      </c>
      <c r="I1656" s="34">
        <v>36</v>
      </c>
      <c r="J1656" s="46" t="s">
        <v>436</v>
      </c>
      <c r="K1656" s="50">
        <v>4.8</v>
      </c>
      <c r="L1656" s="241"/>
    </row>
    <row r="1657" spans="4:12" x14ac:dyDescent="0.2">
      <c r="D1657" s="45" t="str">
        <f>CONCATENATE(kategorie[[#This Row],[rok]],"::",kategorie[[#This Row],[závod]],"::",kategorie[[#This Row],[m/ž]],"::",kategorie[[#This Row],[věk]])</f>
        <v>2014::běh starosty::M::37</v>
      </c>
      <c r="E1657" s="34">
        <v>2014</v>
      </c>
      <c r="F1657" s="37" t="s">
        <v>293</v>
      </c>
      <c r="G1657" s="34" t="s">
        <v>278</v>
      </c>
      <c r="H1657" s="52">
        <f>kategorie[[#This Row],[rok]]-kategorie[[#This Row],[věk]]</f>
        <v>1977</v>
      </c>
      <c r="I1657" s="34">
        <v>37</v>
      </c>
      <c r="J1657" s="46" t="s">
        <v>436</v>
      </c>
      <c r="K1657" s="50">
        <v>4.8</v>
      </c>
      <c r="L1657" s="241"/>
    </row>
    <row r="1658" spans="4:12" x14ac:dyDescent="0.2">
      <c r="D1658" s="45" t="str">
        <f>CONCATENATE(kategorie[[#This Row],[rok]],"::",kategorie[[#This Row],[závod]],"::",kategorie[[#This Row],[m/ž]],"::",kategorie[[#This Row],[věk]])</f>
        <v>2014::běh starosty::M::38</v>
      </c>
      <c r="E1658" s="34">
        <v>2014</v>
      </c>
      <c r="F1658" s="37" t="s">
        <v>293</v>
      </c>
      <c r="G1658" s="34" t="s">
        <v>278</v>
      </c>
      <c r="H1658" s="52">
        <f>kategorie[[#This Row],[rok]]-kategorie[[#This Row],[věk]]</f>
        <v>1976</v>
      </c>
      <c r="I1658" s="34">
        <v>38</v>
      </c>
      <c r="J1658" s="46" t="s">
        <v>436</v>
      </c>
      <c r="K1658" s="50">
        <v>4.8</v>
      </c>
      <c r="L1658" s="241"/>
    </row>
    <row r="1659" spans="4:12" x14ac:dyDescent="0.2">
      <c r="D1659" s="45" t="str">
        <f>CONCATENATE(kategorie[[#This Row],[rok]],"::",kategorie[[#This Row],[závod]],"::",kategorie[[#This Row],[m/ž]],"::",kategorie[[#This Row],[věk]])</f>
        <v>2014::běh starosty::M::39</v>
      </c>
      <c r="E1659" s="34">
        <v>2014</v>
      </c>
      <c r="F1659" s="37" t="s">
        <v>293</v>
      </c>
      <c r="G1659" s="34" t="s">
        <v>278</v>
      </c>
      <c r="H1659" s="52">
        <f>kategorie[[#This Row],[rok]]-kategorie[[#This Row],[věk]]</f>
        <v>1975</v>
      </c>
      <c r="I1659" s="34">
        <v>39</v>
      </c>
      <c r="J1659" s="46" t="s">
        <v>436</v>
      </c>
      <c r="K1659" s="50">
        <v>4.8</v>
      </c>
      <c r="L1659" s="241"/>
    </row>
    <row r="1660" spans="4:12" x14ac:dyDescent="0.2">
      <c r="D1660" s="45" t="str">
        <f>CONCATENATE(kategorie[[#This Row],[rok]],"::",kategorie[[#This Row],[závod]],"::",kategorie[[#This Row],[m/ž]],"::",kategorie[[#This Row],[věk]])</f>
        <v>2014::běh starosty::M::40</v>
      </c>
      <c r="E1660" s="34">
        <v>2014</v>
      </c>
      <c r="F1660" s="37" t="s">
        <v>293</v>
      </c>
      <c r="G1660" s="34" t="s">
        <v>278</v>
      </c>
      <c r="H1660" s="52">
        <f>kategorie[[#This Row],[rok]]-kategorie[[#This Row],[věk]]</f>
        <v>1974</v>
      </c>
      <c r="I1660" s="34">
        <v>40</v>
      </c>
      <c r="J1660" s="46" t="s">
        <v>436</v>
      </c>
      <c r="K1660" s="50">
        <v>4.8</v>
      </c>
      <c r="L1660" s="241"/>
    </row>
    <row r="1661" spans="4:12" x14ac:dyDescent="0.2">
      <c r="D1661" s="45" t="str">
        <f>CONCATENATE(kategorie[[#This Row],[rok]],"::",kategorie[[#This Row],[závod]],"::",kategorie[[#This Row],[m/ž]],"::",kategorie[[#This Row],[věk]])</f>
        <v>2014::běh starosty::M::41</v>
      </c>
      <c r="E1661" s="34">
        <v>2014</v>
      </c>
      <c r="F1661" s="37" t="s">
        <v>293</v>
      </c>
      <c r="G1661" s="34" t="s">
        <v>278</v>
      </c>
      <c r="H1661" s="52">
        <f>kategorie[[#This Row],[rok]]-kategorie[[#This Row],[věk]]</f>
        <v>1973</v>
      </c>
      <c r="I1661" s="34">
        <v>41</v>
      </c>
      <c r="J1661" s="46" t="s">
        <v>436</v>
      </c>
      <c r="K1661" s="50">
        <v>4.8</v>
      </c>
      <c r="L1661" s="241"/>
    </row>
    <row r="1662" spans="4:12" x14ac:dyDescent="0.2">
      <c r="D1662" s="45" t="str">
        <f>CONCATENATE(kategorie[[#This Row],[rok]],"::",kategorie[[#This Row],[závod]],"::",kategorie[[#This Row],[m/ž]],"::",kategorie[[#This Row],[věk]])</f>
        <v>2014::běh starosty::M::42</v>
      </c>
      <c r="E1662" s="34">
        <v>2014</v>
      </c>
      <c r="F1662" s="37" t="s">
        <v>293</v>
      </c>
      <c r="G1662" s="34" t="s">
        <v>278</v>
      </c>
      <c r="H1662" s="52">
        <f>kategorie[[#This Row],[rok]]-kategorie[[#This Row],[věk]]</f>
        <v>1972</v>
      </c>
      <c r="I1662" s="34">
        <v>42</v>
      </c>
      <c r="J1662" s="46" t="s">
        <v>436</v>
      </c>
      <c r="K1662" s="50">
        <v>4.8</v>
      </c>
      <c r="L1662" s="241"/>
    </row>
    <row r="1663" spans="4:12" x14ac:dyDescent="0.2">
      <c r="D1663" s="45" t="str">
        <f>CONCATENATE(kategorie[[#This Row],[rok]],"::",kategorie[[#This Row],[závod]],"::",kategorie[[#This Row],[m/ž]],"::",kategorie[[#This Row],[věk]])</f>
        <v>2014::běh starosty::M::43</v>
      </c>
      <c r="E1663" s="34">
        <v>2014</v>
      </c>
      <c r="F1663" s="37" t="s">
        <v>293</v>
      </c>
      <c r="G1663" s="34" t="s">
        <v>278</v>
      </c>
      <c r="H1663" s="52">
        <f>kategorie[[#This Row],[rok]]-kategorie[[#This Row],[věk]]</f>
        <v>1971</v>
      </c>
      <c r="I1663" s="34">
        <v>43</v>
      </c>
      <c r="J1663" s="46" t="s">
        <v>436</v>
      </c>
      <c r="K1663" s="50">
        <v>4.8</v>
      </c>
      <c r="L1663" s="241"/>
    </row>
    <row r="1664" spans="4:12" x14ac:dyDescent="0.2">
      <c r="D1664" s="45" t="str">
        <f>CONCATENATE(kategorie[[#This Row],[rok]],"::",kategorie[[#This Row],[závod]],"::",kategorie[[#This Row],[m/ž]],"::",kategorie[[#This Row],[věk]])</f>
        <v>2014::běh starosty::M::44</v>
      </c>
      <c r="E1664" s="34">
        <v>2014</v>
      </c>
      <c r="F1664" s="37" t="s">
        <v>293</v>
      </c>
      <c r="G1664" s="34" t="s">
        <v>278</v>
      </c>
      <c r="H1664" s="52">
        <f>kategorie[[#This Row],[rok]]-kategorie[[#This Row],[věk]]</f>
        <v>1970</v>
      </c>
      <c r="I1664" s="34">
        <v>44</v>
      </c>
      <c r="J1664" s="46" t="s">
        <v>436</v>
      </c>
      <c r="K1664" s="50">
        <v>4.8</v>
      </c>
      <c r="L1664" s="241"/>
    </row>
    <row r="1665" spans="4:12" x14ac:dyDescent="0.2">
      <c r="D1665" s="45" t="str">
        <f>CONCATENATE(kategorie[[#This Row],[rok]],"::",kategorie[[#This Row],[závod]],"::",kategorie[[#This Row],[m/ž]],"::",kategorie[[#This Row],[věk]])</f>
        <v>2014::běh starosty::M::45</v>
      </c>
      <c r="E1665" s="34">
        <v>2014</v>
      </c>
      <c r="F1665" s="37" t="s">
        <v>293</v>
      </c>
      <c r="G1665" s="34" t="s">
        <v>278</v>
      </c>
      <c r="H1665" s="52">
        <f>kategorie[[#This Row],[rok]]-kategorie[[#This Row],[věk]]</f>
        <v>1969</v>
      </c>
      <c r="I1665" s="34">
        <v>45</v>
      </c>
      <c r="J1665" s="46" t="s">
        <v>436</v>
      </c>
      <c r="K1665" s="50">
        <v>4.8</v>
      </c>
      <c r="L1665" s="241"/>
    </row>
    <row r="1666" spans="4:12" x14ac:dyDescent="0.2">
      <c r="D1666" s="45" t="str">
        <f>CONCATENATE(kategorie[[#This Row],[rok]],"::",kategorie[[#This Row],[závod]],"::",kategorie[[#This Row],[m/ž]],"::",kategorie[[#This Row],[věk]])</f>
        <v>2014::běh starosty::M::46</v>
      </c>
      <c r="E1666" s="34">
        <v>2014</v>
      </c>
      <c r="F1666" s="37" t="s">
        <v>293</v>
      </c>
      <c r="G1666" s="34" t="s">
        <v>278</v>
      </c>
      <c r="H1666" s="52">
        <f>kategorie[[#This Row],[rok]]-kategorie[[#This Row],[věk]]</f>
        <v>1968</v>
      </c>
      <c r="I1666" s="34">
        <v>46</v>
      </c>
      <c r="J1666" s="46" t="s">
        <v>436</v>
      </c>
      <c r="K1666" s="50">
        <v>4.8</v>
      </c>
      <c r="L1666" s="241"/>
    </row>
    <row r="1667" spans="4:12" x14ac:dyDescent="0.2">
      <c r="D1667" s="45" t="str">
        <f>CONCATENATE(kategorie[[#This Row],[rok]],"::",kategorie[[#This Row],[závod]],"::",kategorie[[#This Row],[m/ž]],"::",kategorie[[#This Row],[věk]])</f>
        <v>2014::běh starosty::M::47</v>
      </c>
      <c r="E1667" s="34">
        <v>2014</v>
      </c>
      <c r="F1667" s="37" t="s">
        <v>293</v>
      </c>
      <c r="G1667" s="34" t="s">
        <v>278</v>
      </c>
      <c r="H1667" s="52">
        <f>kategorie[[#This Row],[rok]]-kategorie[[#This Row],[věk]]</f>
        <v>1967</v>
      </c>
      <c r="I1667" s="34">
        <v>47</v>
      </c>
      <c r="J1667" s="46" t="s">
        <v>436</v>
      </c>
      <c r="K1667" s="50">
        <v>4.8</v>
      </c>
      <c r="L1667" s="241"/>
    </row>
    <row r="1668" spans="4:12" x14ac:dyDescent="0.2">
      <c r="D1668" s="45" t="str">
        <f>CONCATENATE(kategorie[[#This Row],[rok]],"::",kategorie[[#This Row],[závod]],"::",kategorie[[#This Row],[m/ž]],"::",kategorie[[#This Row],[věk]])</f>
        <v>2014::běh starosty::M::48</v>
      </c>
      <c r="E1668" s="34">
        <v>2014</v>
      </c>
      <c r="F1668" s="37" t="s">
        <v>293</v>
      </c>
      <c r="G1668" s="34" t="s">
        <v>278</v>
      </c>
      <c r="H1668" s="52">
        <f>kategorie[[#This Row],[rok]]-kategorie[[#This Row],[věk]]</f>
        <v>1966</v>
      </c>
      <c r="I1668" s="34">
        <v>48</v>
      </c>
      <c r="J1668" s="46" t="s">
        <v>436</v>
      </c>
      <c r="K1668" s="50">
        <v>4.8</v>
      </c>
      <c r="L1668" s="241"/>
    </row>
    <row r="1669" spans="4:12" x14ac:dyDescent="0.2">
      <c r="D1669" s="45" t="str">
        <f>CONCATENATE(kategorie[[#This Row],[rok]],"::",kategorie[[#This Row],[závod]],"::",kategorie[[#This Row],[m/ž]],"::",kategorie[[#This Row],[věk]])</f>
        <v>2014::běh starosty::M::49</v>
      </c>
      <c r="E1669" s="34">
        <v>2014</v>
      </c>
      <c r="F1669" s="37" t="s">
        <v>293</v>
      </c>
      <c r="G1669" s="34" t="s">
        <v>278</v>
      </c>
      <c r="H1669" s="52">
        <f>kategorie[[#This Row],[rok]]-kategorie[[#This Row],[věk]]</f>
        <v>1965</v>
      </c>
      <c r="I1669" s="34">
        <v>49</v>
      </c>
      <c r="J1669" s="46" t="s">
        <v>436</v>
      </c>
      <c r="K1669" s="50">
        <v>4.8</v>
      </c>
      <c r="L1669" s="241"/>
    </row>
    <row r="1670" spans="4:12" x14ac:dyDescent="0.2">
      <c r="D1670" s="45" t="str">
        <f>CONCATENATE(kategorie[[#This Row],[rok]],"::",kategorie[[#This Row],[závod]],"::",kategorie[[#This Row],[m/ž]],"::",kategorie[[#This Row],[věk]])</f>
        <v>2014::běh starosty::M::50</v>
      </c>
      <c r="E1670" s="34">
        <v>2014</v>
      </c>
      <c r="F1670" s="37" t="s">
        <v>293</v>
      </c>
      <c r="G1670" s="34" t="s">
        <v>278</v>
      </c>
      <c r="H1670" s="52">
        <f>kategorie[[#This Row],[rok]]-kategorie[[#This Row],[věk]]</f>
        <v>1964</v>
      </c>
      <c r="I1670" s="34">
        <v>50</v>
      </c>
      <c r="J1670" s="46" t="s">
        <v>436</v>
      </c>
      <c r="K1670" s="50">
        <v>4.8</v>
      </c>
      <c r="L1670" s="241"/>
    </row>
    <row r="1671" spans="4:12" x14ac:dyDescent="0.2">
      <c r="D1671" s="45" t="str">
        <f>CONCATENATE(kategorie[[#This Row],[rok]],"::",kategorie[[#This Row],[závod]],"::",kategorie[[#This Row],[m/ž]],"::",kategorie[[#This Row],[věk]])</f>
        <v>2014::běh starosty::M::51</v>
      </c>
      <c r="E1671" s="34">
        <v>2014</v>
      </c>
      <c r="F1671" s="37" t="s">
        <v>293</v>
      </c>
      <c r="G1671" s="34" t="s">
        <v>278</v>
      </c>
      <c r="H1671" s="52">
        <f>kategorie[[#This Row],[rok]]-kategorie[[#This Row],[věk]]</f>
        <v>1963</v>
      </c>
      <c r="I1671" s="34">
        <v>51</v>
      </c>
      <c r="J1671" s="46" t="s">
        <v>436</v>
      </c>
      <c r="K1671" s="50">
        <v>4.8</v>
      </c>
      <c r="L1671" s="241"/>
    </row>
    <row r="1672" spans="4:12" x14ac:dyDescent="0.2">
      <c r="D1672" s="45" t="str">
        <f>CONCATENATE(kategorie[[#This Row],[rok]],"::",kategorie[[#This Row],[závod]],"::",kategorie[[#This Row],[m/ž]],"::",kategorie[[#This Row],[věk]])</f>
        <v>2014::běh starosty::M::52</v>
      </c>
      <c r="E1672" s="34">
        <v>2014</v>
      </c>
      <c r="F1672" s="37" t="s">
        <v>293</v>
      </c>
      <c r="G1672" s="34" t="s">
        <v>278</v>
      </c>
      <c r="H1672" s="52">
        <f>kategorie[[#This Row],[rok]]-kategorie[[#This Row],[věk]]</f>
        <v>1962</v>
      </c>
      <c r="I1672" s="34">
        <v>52</v>
      </c>
      <c r="J1672" s="46" t="s">
        <v>436</v>
      </c>
      <c r="K1672" s="50">
        <v>4.8</v>
      </c>
      <c r="L1672" s="241"/>
    </row>
    <row r="1673" spans="4:12" x14ac:dyDescent="0.2">
      <c r="D1673" s="45" t="str">
        <f>CONCATENATE(kategorie[[#This Row],[rok]],"::",kategorie[[#This Row],[závod]],"::",kategorie[[#This Row],[m/ž]],"::",kategorie[[#This Row],[věk]])</f>
        <v>2014::běh starosty::M::53</v>
      </c>
      <c r="E1673" s="34">
        <v>2014</v>
      </c>
      <c r="F1673" s="37" t="s">
        <v>293</v>
      </c>
      <c r="G1673" s="34" t="s">
        <v>278</v>
      </c>
      <c r="H1673" s="52">
        <f>kategorie[[#This Row],[rok]]-kategorie[[#This Row],[věk]]</f>
        <v>1961</v>
      </c>
      <c r="I1673" s="34">
        <v>53</v>
      </c>
      <c r="J1673" s="46" t="s">
        <v>436</v>
      </c>
      <c r="K1673" s="50">
        <v>4.8</v>
      </c>
      <c r="L1673" s="241"/>
    </row>
    <row r="1674" spans="4:12" x14ac:dyDescent="0.2">
      <c r="D1674" s="45" t="str">
        <f>CONCATENATE(kategorie[[#This Row],[rok]],"::",kategorie[[#This Row],[závod]],"::",kategorie[[#This Row],[m/ž]],"::",kategorie[[#This Row],[věk]])</f>
        <v>2014::běh starosty::M::54</v>
      </c>
      <c r="E1674" s="34">
        <v>2014</v>
      </c>
      <c r="F1674" s="37" t="s">
        <v>293</v>
      </c>
      <c r="G1674" s="34" t="s">
        <v>278</v>
      </c>
      <c r="H1674" s="52">
        <f>kategorie[[#This Row],[rok]]-kategorie[[#This Row],[věk]]</f>
        <v>1960</v>
      </c>
      <c r="I1674" s="34">
        <v>54</v>
      </c>
      <c r="J1674" s="46" t="s">
        <v>436</v>
      </c>
      <c r="K1674" s="50">
        <v>4.8</v>
      </c>
      <c r="L1674" s="241"/>
    </row>
    <row r="1675" spans="4:12" x14ac:dyDescent="0.2">
      <c r="D1675" s="45" t="str">
        <f>CONCATENATE(kategorie[[#This Row],[rok]],"::",kategorie[[#This Row],[závod]],"::",kategorie[[#This Row],[m/ž]],"::",kategorie[[#This Row],[věk]])</f>
        <v>2014::běh starosty::M::55</v>
      </c>
      <c r="E1675" s="34">
        <v>2014</v>
      </c>
      <c r="F1675" s="37" t="s">
        <v>293</v>
      </c>
      <c r="G1675" s="34" t="s">
        <v>278</v>
      </c>
      <c r="H1675" s="52">
        <f>kategorie[[#This Row],[rok]]-kategorie[[#This Row],[věk]]</f>
        <v>1959</v>
      </c>
      <c r="I1675" s="34">
        <v>55</v>
      </c>
      <c r="J1675" s="46" t="s">
        <v>436</v>
      </c>
      <c r="K1675" s="50">
        <v>4.8</v>
      </c>
      <c r="L1675" s="241"/>
    </row>
    <row r="1676" spans="4:12" x14ac:dyDescent="0.2">
      <c r="D1676" s="45" t="str">
        <f>CONCATENATE(kategorie[[#This Row],[rok]],"::",kategorie[[#This Row],[závod]],"::",kategorie[[#This Row],[m/ž]],"::",kategorie[[#This Row],[věk]])</f>
        <v>2014::běh starosty::M::56</v>
      </c>
      <c r="E1676" s="34">
        <v>2014</v>
      </c>
      <c r="F1676" s="37" t="s">
        <v>293</v>
      </c>
      <c r="G1676" s="34" t="s">
        <v>278</v>
      </c>
      <c r="H1676" s="52">
        <f>kategorie[[#This Row],[rok]]-kategorie[[#This Row],[věk]]</f>
        <v>1958</v>
      </c>
      <c r="I1676" s="34">
        <v>56</v>
      </c>
      <c r="J1676" s="46" t="s">
        <v>436</v>
      </c>
      <c r="K1676" s="50">
        <v>4.8</v>
      </c>
      <c r="L1676" s="241"/>
    </row>
    <row r="1677" spans="4:12" x14ac:dyDescent="0.2">
      <c r="D1677" s="45" t="str">
        <f>CONCATENATE(kategorie[[#This Row],[rok]],"::",kategorie[[#This Row],[závod]],"::",kategorie[[#This Row],[m/ž]],"::",kategorie[[#This Row],[věk]])</f>
        <v>2014::běh starosty::M::57</v>
      </c>
      <c r="E1677" s="34">
        <v>2014</v>
      </c>
      <c r="F1677" s="37" t="s">
        <v>293</v>
      </c>
      <c r="G1677" s="34" t="s">
        <v>278</v>
      </c>
      <c r="H1677" s="52">
        <f>kategorie[[#This Row],[rok]]-kategorie[[#This Row],[věk]]</f>
        <v>1957</v>
      </c>
      <c r="I1677" s="34">
        <v>57</v>
      </c>
      <c r="J1677" s="46" t="s">
        <v>436</v>
      </c>
      <c r="K1677" s="50">
        <v>4.8</v>
      </c>
      <c r="L1677" s="241"/>
    </row>
    <row r="1678" spans="4:12" x14ac:dyDescent="0.2">
      <c r="D1678" s="45" t="str">
        <f>CONCATENATE(kategorie[[#This Row],[rok]],"::",kategorie[[#This Row],[závod]],"::",kategorie[[#This Row],[m/ž]],"::",kategorie[[#This Row],[věk]])</f>
        <v>2014::běh starosty::M::58</v>
      </c>
      <c r="E1678" s="34">
        <v>2014</v>
      </c>
      <c r="F1678" s="37" t="s">
        <v>293</v>
      </c>
      <c r="G1678" s="34" t="s">
        <v>278</v>
      </c>
      <c r="H1678" s="52">
        <f>kategorie[[#This Row],[rok]]-kategorie[[#This Row],[věk]]</f>
        <v>1956</v>
      </c>
      <c r="I1678" s="34">
        <v>58</v>
      </c>
      <c r="J1678" s="46" t="s">
        <v>436</v>
      </c>
      <c r="K1678" s="50">
        <v>4.8</v>
      </c>
      <c r="L1678" s="241"/>
    </row>
    <row r="1679" spans="4:12" x14ac:dyDescent="0.2">
      <c r="D1679" s="45" t="str">
        <f>CONCATENATE(kategorie[[#This Row],[rok]],"::",kategorie[[#This Row],[závod]],"::",kategorie[[#This Row],[m/ž]],"::",kategorie[[#This Row],[věk]])</f>
        <v>2014::běh starosty::M::59</v>
      </c>
      <c r="E1679" s="34">
        <v>2014</v>
      </c>
      <c r="F1679" s="37" t="s">
        <v>293</v>
      </c>
      <c r="G1679" s="34" t="s">
        <v>278</v>
      </c>
      <c r="H1679" s="52">
        <f>kategorie[[#This Row],[rok]]-kategorie[[#This Row],[věk]]</f>
        <v>1955</v>
      </c>
      <c r="I1679" s="34">
        <v>59</v>
      </c>
      <c r="J1679" s="46" t="s">
        <v>436</v>
      </c>
      <c r="K1679" s="50">
        <v>4.8</v>
      </c>
      <c r="L1679" s="241"/>
    </row>
    <row r="1680" spans="4:12" x14ac:dyDescent="0.2">
      <c r="D1680" s="45" t="str">
        <f>CONCATENATE(kategorie[[#This Row],[rok]],"::",kategorie[[#This Row],[závod]],"::",kategorie[[#This Row],[m/ž]],"::",kategorie[[#This Row],[věk]])</f>
        <v>2014::běh starosty::M::60</v>
      </c>
      <c r="E1680" s="34">
        <v>2014</v>
      </c>
      <c r="F1680" s="37" t="s">
        <v>293</v>
      </c>
      <c r="G1680" s="34" t="s">
        <v>278</v>
      </c>
      <c r="H1680" s="52">
        <f>kategorie[[#This Row],[rok]]-kategorie[[#This Row],[věk]]</f>
        <v>1954</v>
      </c>
      <c r="I1680" s="34">
        <v>60</v>
      </c>
      <c r="J1680" s="46" t="s">
        <v>436</v>
      </c>
      <c r="K1680" s="50">
        <v>4.8</v>
      </c>
      <c r="L1680" s="241"/>
    </row>
    <row r="1681" spans="4:12" x14ac:dyDescent="0.2">
      <c r="D1681" s="45" t="str">
        <f>CONCATENATE(kategorie[[#This Row],[rok]],"::",kategorie[[#This Row],[závod]],"::",kategorie[[#This Row],[m/ž]],"::",kategorie[[#This Row],[věk]])</f>
        <v>2014::běh starosty::M::61</v>
      </c>
      <c r="E1681" s="34">
        <v>2014</v>
      </c>
      <c r="F1681" s="37" t="s">
        <v>293</v>
      </c>
      <c r="G1681" s="34" t="s">
        <v>278</v>
      </c>
      <c r="H1681" s="52">
        <f>kategorie[[#This Row],[rok]]-kategorie[[#This Row],[věk]]</f>
        <v>1953</v>
      </c>
      <c r="I1681" s="34">
        <v>61</v>
      </c>
      <c r="J1681" s="46" t="s">
        <v>436</v>
      </c>
      <c r="K1681" s="50">
        <v>4.8</v>
      </c>
      <c r="L1681" s="241"/>
    </row>
    <row r="1682" spans="4:12" x14ac:dyDescent="0.2">
      <c r="D1682" s="45" t="str">
        <f>CONCATENATE(kategorie[[#This Row],[rok]],"::",kategorie[[#This Row],[závod]],"::",kategorie[[#This Row],[m/ž]],"::",kategorie[[#This Row],[věk]])</f>
        <v>2014::běh starosty::M::62</v>
      </c>
      <c r="E1682" s="34">
        <v>2014</v>
      </c>
      <c r="F1682" s="37" t="s">
        <v>293</v>
      </c>
      <c r="G1682" s="34" t="s">
        <v>278</v>
      </c>
      <c r="H1682" s="52">
        <f>kategorie[[#This Row],[rok]]-kategorie[[#This Row],[věk]]</f>
        <v>1952</v>
      </c>
      <c r="I1682" s="34">
        <v>62</v>
      </c>
      <c r="J1682" s="46" t="s">
        <v>436</v>
      </c>
      <c r="K1682" s="50">
        <v>4.8</v>
      </c>
      <c r="L1682" s="241"/>
    </row>
    <row r="1683" spans="4:12" x14ac:dyDescent="0.2">
      <c r="D1683" s="45" t="str">
        <f>CONCATENATE(kategorie[[#This Row],[rok]],"::",kategorie[[#This Row],[závod]],"::",kategorie[[#This Row],[m/ž]],"::",kategorie[[#This Row],[věk]])</f>
        <v>2014::běh starosty::M::63</v>
      </c>
      <c r="E1683" s="34">
        <v>2014</v>
      </c>
      <c r="F1683" s="37" t="s">
        <v>293</v>
      </c>
      <c r="G1683" s="34" t="s">
        <v>278</v>
      </c>
      <c r="H1683" s="52">
        <f>kategorie[[#This Row],[rok]]-kategorie[[#This Row],[věk]]</f>
        <v>1951</v>
      </c>
      <c r="I1683" s="34">
        <v>63</v>
      </c>
      <c r="J1683" s="46" t="s">
        <v>436</v>
      </c>
      <c r="K1683" s="50">
        <v>4.8</v>
      </c>
      <c r="L1683" s="241"/>
    </row>
    <row r="1684" spans="4:12" x14ac:dyDescent="0.2">
      <c r="D1684" s="45" t="str">
        <f>CONCATENATE(kategorie[[#This Row],[rok]],"::",kategorie[[#This Row],[závod]],"::",kategorie[[#This Row],[m/ž]],"::",kategorie[[#This Row],[věk]])</f>
        <v>2014::běh starosty::M::64</v>
      </c>
      <c r="E1684" s="34">
        <v>2014</v>
      </c>
      <c r="F1684" s="37" t="s">
        <v>293</v>
      </c>
      <c r="G1684" s="34" t="s">
        <v>278</v>
      </c>
      <c r="H1684" s="52">
        <f>kategorie[[#This Row],[rok]]-kategorie[[#This Row],[věk]]</f>
        <v>1950</v>
      </c>
      <c r="I1684" s="34">
        <v>64</v>
      </c>
      <c r="J1684" s="46" t="s">
        <v>436</v>
      </c>
      <c r="K1684" s="50">
        <v>4.8</v>
      </c>
      <c r="L1684" s="241"/>
    </row>
    <row r="1685" spans="4:12" x14ac:dyDescent="0.2">
      <c r="D1685" s="45" t="str">
        <f>CONCATENATE(kategorie[[#This Row],[rok]],"::",kategorie[[#This Row],[závod]],"::",kategorie[[#This Row],[m/ž]],"::",kategorie[[#This Row],[věk]])</f>
        <v>2014::běh starosty::M::65</v>
      </c>
      <c r="E1685" s="34">
        <v>2014</v>
      </c>
      <c r="F1685" s="37" t="s">
        <v>293</v>
      </c>
      <c r="G1685" s="34" t="s">
        <v>278</v>
      </c>
      <c r="H1685" s="52">
        <f>kategorie[[#This Row],[rok]]-kategorie[[#This Row],[věk]]</f>
        <v>1949</v>
      </c>
      <c r="I1685" s="34">
        <v>65</v>
      </c>
      <c r="J1685" s="46" t="s">
        <v>436</v>
      </c>
      <c r="K1685" s="50">
        <v>4.8</v>
      </c>
      <c r="L1685" s="241"/>
    </row>
    <row r="1686" spans="4:12" x14ac:dyDescent="0.2">
      <c r="D1686" s="45" t="str">
        <f>CONCATENATE(kategorie[[#This Row],[rok]],"::",kategorie[[#This Row],[závod]],"::",kategorie[[#This Row],[m/ž]],"::",kategorie[[#This Row],[věk]])</f>
        <v>2014::běh starosty::M::66</v>
      </c>
      <c r="E1686" s="34">
        <v>2014</v>
      </c>
      <c r="F1686" s="37" t="s">
        <v>293</v>
      </c>
      <c r="G1686" s="34" t="s">
        <v>278</v>
      </c>
      <c r="H1686" s="52">
        <f>kategorie[[#This Row],[rok]]-kategorie[[#This Row],[věk]]</f>
        <v>1948</v>
      </c>
      <c r="I1686" s="34">
        <v>66</v>
      </c>
      <c r="J1686" s="46" t="s">
        <v>436</v>
      </c>
      <c r="K1686" s="50">
        <v>4.8</v>
      </c>
      <c r="L1686" s="241"/>
    </row>
    <row r="1687" spans="4:12" x14ac:dyDescent="0.2">
      <c r="D1687" s="45" t="str">
        <f>CONCATENATE(kategorie[[#This Row],[rok]],"::",kategorie[[#This Row],[závod]],"::",kategorie[[#This Row],[m/ž]],"::",kategorie[[#This Row],[věk]])</f>
        <v>2014::běh starosty::M::67</v>
      </c>
      <c r="E1687" s="34">
        <v>2014</v>
      </c>
      <c r="F1687" s="37" t="s">
        <v>293</v>
      </c>
      <c r="G1687" s="34" t="s">
        <v>278</v>
      </c>
      <c r="H1687" s="52">
        <f>kategorie[[#This Row],[rok]]-kategorie[[#This Row],[věk]]</f>
        <v>1947</v>
      </c>
      <c r="I1687" s="34">
        <v>67</v>
      </c>
      <c r="J1687" s="46" t="s">
        <v>436</v>
      </c>
      <c r="K1687" s="50">
        <v>4.8</v>
      </c>
      <c r="L1687" s="241"/>
    </row>
    <row r="1688" spans="4:12" x14ac:dyDescent="0.2">
      <c r="D1688" s="45" t="str">
        <f>CONCATENATE(kategorie[[#This Row],[rok]],"::",kategorie[[#This Row],[závod]],"::",kategorie[[#This Row],[m/ž]],"::",kategorie[[#This Row],[věk]])</f>
        <v>2014::běh starosty::M::68</v>
      </c>
      <c r="E1688" s="34">
        <v>2014</v>
      </c>
      <c r="F1688" s="37" t="s">
        <v>293</v>
      </c>
      <c r="G1688" s="34" t="s">
        <v>278</v>
      </c>
      <c r="H1688" s="52">
        <f>kategorie[[#This Row],[rok]]-kategorie[[#This Row],[věk]]</f>
        <v>1946</v>
      </c>
      <c r="I1688" s="34">
        <v>68</v>
      </c>
      <c r="J1688" s="46" t="s">
        <v>436</v>
      </c>
      <c r="K1688" s="50">
        <v>4.8</v>
      </c>
      <c r="L1688" s="241"/>
    </row>
    <row r="1689" spans="4:12" x14ac:dyDescent="0.2">
      <c r="D1689" s="45" t="str">
        <f>CONCATENATE(kategorie[[#This Row],[rok]],"::",kategorie[[#This Row],[závod]],"::",kategorie[[#This Row],[m/ž]],"::",kategorie[[#This Row],[věk]])</f>
        <v>2014::běh starosty::M::69</v>
      </c>
      <c r="E1689" s="34">
        <v>2014</v>
      </c>
      <c r="F1689" s="37" t="s">
        <v>293</v>
      </c>
      <c r="G1689" s="34" t="s">
        <v>278</v>
      </c>
      <c r="H1689" s="52">
        <f>kategorie[[#This Row],[rok]]-kategorie[[#This Row],[věk]]</f>
        <v>1945</v>
      </c>
      <c r="I1689" s="34">
        <v>69</v>
      </c>
      <c r="J1689" s="46" t="s">
        <v>436</v>
      </c>
      <c r="K1689" s="50">
        <v>4.8</v>
      </c>
      <c r="L1689" s="241"/>
    </row>
    <row r="1690" spans="4:12" x14ac:dyDescent="0.2">
      <c r="D1690" s="45" t="str">
        <f>CONCATENATE(kategorie[[#This Row],[rok]],"::",kategorie[[#This Row],[závod]],"::",kategorie[[#This Row],[m/ž]],"::",kategorie[[#This Row],[věk]])</f>
        <v>2014::běh starosty::M::70</v>
      </c>
      <c r="E1690" s="34">
        <v>2014</v>
      </c>
      <c r="F1690" s="37" t="s">
        <v>293</v>
      </c>
      <c r="G1690" s="34" t="s">
        <v>278</v>
      </c>
      <c r="H1690" s="52">
        <f>kategorie[[#This Row],[rok]]-kategorie[[#This Row],[věk]]</f>
        <v>1944</v>
      </c>
      <c r="I1690" s="34">
        <v>70</v>
      </c>
      <c r="J1690" s="46" t="s">
        <v>436</v>
      </c>
      <c r="K1690" s="50">
        <v>4.8</v>
      </c>
      <c r="L1690" s="241"/>
    </row>
    <row r="1691" spans="4:12" x14ac:dyDescent="0.2">
      <c r="D1691" s="45" t="str">
        <f>CONCATENATE(kategorie[[#This Row],[rok]],"::",kategorie[[#This Row],[závod]],"::",kategorie[[#This Row],[m/ž]],"::",kategorie[[#This Row],[věk]])</f>
        <v>2014::běh starosty::M::71</v>
      </c>
      <c r="E1691" s="34">
        <v>2014</v>
      </c>
      <c r="F1691" s="37" t="s">
        <v>293</v>
      </c>
      <c r="G1691" s="34" t="s">
        <v>278</v>
      </c>
      <c r="H1691" s="52">
        <f>kategorie[[#This Row],[rok]]-kategorie[[#This Row],[věk]]</f>
        <v>1943</v>
      </c>
      <c r="I1691" s="34">
        <v>71</v>
      </c>
      <c r="J1691" s="46" t="s">
        <v>436</v>
      </c>
      <c r="K1691" s="50">
        <v>4.8</v>
      </c>
      <c r="L1691" s="241"/>
    </row>
    <row r="1692" spans="4:12" x14ac:dyDescent="0.2">
      <c r="D1692" s="45" t="str">
        <f>CONCATENATE(kategorie[[#This Row],[rok]],"::",kategorie[[#This Row],[závod]],"::",kategorie[[#This Row],[m/ž]],"::",kategorie[[#This Row],[věk]])</f>
        <v>2014::běh starosty::M::72</v>
      </c>
      <c r="E1692" s="34">
        <v>2014</v>
      </c>
      <c r="F1692" s="37" t="s">
        <v>293</v>
      </c>
      <c r="G1692" s="34" t="s">
        <v>278</v>
      </c>
      <c r="H1692" s="52">
        <f>kategorie[[#This Row],[rok]]-kategorie[[#This Row],[věk]]</f>
        <v>1942</v>
      </c>
      <c r="I1692" s="34">
        <v>72</v>
      </c>
      <c r="J1692" s="46" t="s">
        <v>436</v>
      </c>
      <c r="K1692" s="50">
        <v>4.8</v>
      </c>
      <c r="L1692" s="241"/>
    </row>
    <row r="1693" spans="4:12" x14ac:dyDescent="0.2">
      <c r="D1693" s="45" t="str">
        <f>CONCATENATE(kategorie[[#This Row],[rok]],"::",kategorie[[#This Row],[závod]],"::",kategorie[[#This Row],[m/ž]],"::",kategorie[[#This Row],[věk]])</f>
        <v>2014::běh starosty::M::73</v>
      </c>
      <c r="E1693" s="34">
        <v>2014</v>
      </c>
      <c r="F1693" s="37" t="s">
        <v>293</v>
      </c>
      <c r="G1693" s="34" t="s">
        <v>278</v>
      </c>
      <c r="H1693" s="52">
        <f>kategorie[[#This Row],[rok]]-kategorie[[#This Row],[věk]]</f>
        <v>1941</v>
      </c>
      <c r="I1693" s="34">
        <v>73</v>
      </c>
      <c r="J1693" s="46" t="s">
        <v>436</v>
      </c>
      <c r="K1693" s="50">
        <v>4.8</v>
      </c>
      <c r="L1693" s="241"/>
    </row>
    <row r="1694" spans="4:12" x14ac:dyDescent="0.2">
      <c r="D1694" s="45" t="str">
        <f>CONCATENATE(kategorie[[#This Row],[rok]],"::",kategorie[[#This Row],[závod]],"::",kategorie[[#This Row],[m/ž]],"::",kategorie[[#This Row],[věk]])</f>
        <v>2014::běh starosty::M::74</v>
      </c>
      <c r="E1694" s="34">
        <v>2014</v>
      </c>
      <c r="F1694" s="37" t="s">
        <v>293</v>
      </c>
      <c r="G1694" s="34" t="s">
        <v>278</v>
      </c>
      <c r="H1694" s="52">
        <f>kategorie[[#This Row],[rok]]-kategorie[[#This Row],[věk]]</f>
        <v>1940</v>
      </c>
      <c r="I1694" s="34">
        <v>74</v>
      </c>
      <c r="J1694" s="46" t="s">
        <v>436</v>
      </c>
      <c r="K1694" s="50">
        <v>4.8</v>
      </c>
      <c r="L1694" s="241"/>
    </row>
    <row r="1695" spans="4:12" x14ac:dyDescent="0.2">
      <c r="D1695" s="45" t="str">
        <f>CONCATENATE(kategorie[[#This Row],[rok]],"::",kategorie[[#This Row],[závod]],"::",kategorie[[#This Row],[m/ž]],"::",kategorie[[#This Row],[věk]])</f>
        <v>2014::běh starosty::M::75</v>
      </c>
      <c r="E1695" s="34">
        <v>2014</v>
      </c>
      <c r="F1695" s="37" t="s">
        <v>293</v>
      </c>
      <c r="G1695" s="34" t="s">
        <v>278</v>
      </c>
      <c r="H1695" s="52">
        <f>kategorie[[#This Row],[rok]]-kategorie[[#This Row],[věk]]</f>
        <v>1939</v>
      </c>
      <c r="I1695" s="34">
        <v>75</v>
      </c>
      <c r="J1695" s="46" t="s">
        <v>436</v>
      </c>
      <c r="K1695" s="50">
        <v>4.8</v>
      </c>
      <c r="L1695" s="241"/>
    </row>
    <row r="1696" spans="4:12" x14ac:dyDescent="0.2">
      <c r="D1696" s="45" t="str">
        <f>CONCATENATE(kategorie[[#This Row],[rok]],"::",kategorie[[#This Row],[závod]],"::",kategorie[[#This Row],[m/ž]],"::",kategorie[[#This Row],[věk]])</f>
        <v>2014::běh starosty::M::76</v>
      </c>
      <c r="E1696" s="34">
        <v>2014</v>
      </c>
      <c r="F1696" s="37" t="s">
        <v>293</v>
      </c>
      <c r="G1696" s="34" t="s">
        <v>278</v>
      </c>
      <c r="H1696" s="52">
        <f>kategorie[[#This Row],[rok]]-kategorie[[#This Row],[věk]]</f>
        <v>1938</v>
      </c>
      <c r="I1696" s="34">
        <v>76</v>
      </c>
      <c r="J1696" s="46" t="s">
        <v>436</v>
      </c>
      <c r="K1696" s="50">
        <v>4.8</v>
      </c>
      <c r="L1696" s="241"/>
    </row>
    <row r="1697" spans="4:12" x14ac:dyDescent="0.2">
      <c r="D1697" s="45" t="str">
        <f>CONCATENATE(kategorie[[#This Row],[rok]],"::",kategorie[[#This Row],[závod]],"::",kategorie[[#This Row],[m/ž]],"::",kategorie[[#This Row],[věk]])</f>
        <v>2014::běh starosty::M::77</v>
      </c>
      <c r="E1697" s="34">
        <v>2014</v>
      </c>
      <c r="F1697" s="37" t="s">
        <v>293</v>
      </c>
      <c r="G1697" s="34" t="s">
        <v>278</v>
      </c>
      <c r="H1697" s="52">
        <f>kategorie[[#This Row],[rok]]-kategorie[[#This Row],[věk]]</f>
        <v>1937</v>
      </c>
      <c r="I1697" s="34">
        <v>77</v>
      </c>
      <c r="J1697" s="46" t="s">
        <v>436</v>
      </c>
      <c r="K1697" s="50">
        <v>4.8</v>
      </c>
      <c r="L1697" s="241"/>
    </row>
    <row r="1698" spans="4:12" x14ac:dyDescent="0.2">
      <c r="D1698" s="45" t="str">
        <f>CONCATENATE(kategorie[[#This Row],[rok]],"::",kategorie[[#This Row],[závod]],"::",kategorie[[#This Row],[m/ž]],"::",kategorie[[#This Row],[věk]])</f>
        <v>2014::běh starosty::M::78</v>
      </c>
      <c r="E1698" s="34">
        <v>2014</v>
      </c>
      <c r="F1698" s="37" t="s">
        <v>293</v>
      </c>
      <c r="G1698" s="34" t="s">
        <v>278</v>
      </c>
      <c r="H1698" s="52">
        <f>kategorie[[#This Row],[rok]]-kategorie[[#This Row],[věk]]</f>
        <v>1936</v>
      </c>
      <c r="I1698" s="34">
        <v>78</v>
      </c>
      <c r="J1698" s="46" t="s">
        <v>436</v>
      </c>
      <c r="K1698" s="50">
        <v>4.8</v>
      </c>
      <c r="L1698" s="241"/>
    </row>
    <row r="1699" spans="4:12" x14ac:dyDescent="0.2">
      <c r="D1699" s="45" t="str">
        <f>CONCATENATE(kategorie[[#This Row],[rok]],"::",kategorie[[#This Row],[závod]],"::",kategorie[[#This Row],[m/ž]],"::",kategorie[[#This Row],[věk]])</f>
        <v>2014::běh starosty::M::79</v>
      </c>
      <c r="E1699" s="34">
        <v>2014</v>
      </c>
      <c r="F1699" s="37" t="s">
        <v>293</v>
      </c>
      <c r="G1699" s="34" t="s">
        <v>278</v>
      </c>
      <c r="H1699" s="52">
        <f>kategorie[[#This Row],[rok]]-kategorie[[#This Row],[věk]]</f>
        <v>1935</v>
      </c>
      <c r="I1699" s="34">
        <v>79</v>
      </c>
      <c r="J1699" s="46" t="s">
        <v>436</v>
      </c>
      <c r="K1699" s="50">
        <v>4.8</v>
      </c>
      <c r="L1699" s="241"/>
    </row>
    <row r="1700" spans="4:12" x14ac:dyDescent="0.2">
      <c r="D1700" s="45" t="str">
        <f>CONCATENATE(kategorie[[#This Row],[rok]],"::",kategorie[[#This Row],[závod]],"::",kategorie[[#This Row],[m/ž]],"::",kategorie[[#This Row],[věk]])</f>
        <v>2014::běh starosty::M::80</v>
      </c>
      <c r="E1700" s="34">
        <v>2014</v>
      </c>
      <c r="F1700" s="37" t="s">
        <v>293</v>
      </c>
      <c r="G1700" s="34" t="s">
        <v>278</v>
      </c>
      <c r="H1700" s="52">
        <f>kategorie[[#This Row],[rok]]-kategorie[[#This Row],[věk]]</f>
        <v>1934</v>
      </c>
      <c r="I1700" s="34">
        <v>80</v>
      </c>
      <c r="J1700" s="46" t="s">
        <v>436</v>
      </c>
      <c r="K1700" s="50">
        <v>4.8</v>
      </c>
      <c r="L1700" s="241"/>
    </row>
    <row r="1701" spans="4:12" x14ac:dyDescent="0.2">
      <c r="D1701" s="45" t="str">
        <f>CONCATENATE(kategorie[[#This Row],[rok]],"::",kategorie[[#This Row],[závod]],"::",kategorie[[#This Row],[m/ž]],"::",kategorie[[#This Row],[věk]])</f>
        <v>2014::běh starosty::Z::10</v>
      </c>
      <c r="E1701" s="34">
        <v>2014</v>
      </c>
      <c r="F1701" s="37" t="s">
        <v>293</v>
      </c>
      <c r="G1701" s="34" t="s">
        <v>438</v>
      </c>
      <c r="H1701" s="52">
        <f>kategorie[[#This Row],[rok]]-kategorie[[#This Row],[věk]]</f>
        <v>2004</v>
      </c>
      <c r="I1701" s="34">
        <v>10</v>
      </c>
      <c r="J1701" s="46" t="s">
        <v>436</v>
      </c>
      <c r="K1701" s="50">
        <v>4.8</v>
      </c>
      <c r="L1701" s="241"/>
    </row>
    <row r="1702" spans="4:12" x14ac:dyDescent="0.2">
      <c r="D1702" s="45" t="str">
        <f>CONCATENATE(kategorie[[#This Row],[rok]],"::",kategorie[[#This Row],[závod]],"::",kategorie[[#This Row],[m/ž]],"::",kategorie[[#This Row],[věk]])</f>
        <v>2014::běh starosty::Z::11</v>
      </c>
      <c r="E1702" s="34">
        <v>2014</v>
      </c>
      <c r="F1702" s="37" t="s">
        <v>293</v>
      </c>
      <c r="G1702" s="34" t="s">
        <v>438</v>
      </c>
      <c r="H1702" s="52">
        <f>kategorie[[#This Row],[rok]]-kategorie[[#This Row],[věk]]</f>
        <v>2003</v>
      </c>
      <c r="I1702" s="34">
        <v>11</v>
      </c>
      <c r="J1702" s="46" t="s">
        <v>436</v>
      </c>
      <c r="K1702" s="50">
        <v>4.8</v>
      </c>
      <c r="L1702" s="241"/>
    </row>
    <row r="1703" spans="4:12" x14ac:dyDescent="0.2">
      <c r="D1703" s="45" t="str">
        <f>CONCATENATE(kategorie[[#This Row],[rok]],"::",kategorie[[#This Row],[závod]],"::",kategorie[[#This Row],[m/ž]],"::",kategorie[[#This Row],[věk]])</f>
        <v>2014::běh starosty::Z::12</v>
      </c>
      <c r="E1703" s="34">
        <v>2014</v>
      </c>
      <c r="F1703" s="37" t="s">
        <v>293</v>
      </c>
      <c r="G1703" s="34" t="s">
        <v>438</v>
      </c>
      <c r="H1703" s="52">
        <f>kategorie[[#This Row],[rok]]-kategorie[[#This Row],[věk]]</f>
        <v>2002</v>
      </c>
      <c r="I1703" s="34">
        <v>12</v>
      </c>
      <c r="J1703" s="46" t="s">
        <v>436</v>
      </c>
      <c r="K1703" s="50">
        <v>4.8</v>
      </c>
      <c r="L1703" s="241"/>
    </row>
    <row r="1704" spans="4:12" x14ac:dyDescent="0.2">
      <c r="D1704" s="45" t="str">
        <f>CONCATENATE(kategorie[[#This Row],[rok]],"::",kategorie[[#This Row],[závod]],"::",kategorie[[#This Row],[m/ž]],"::",kategorie[[#This Row],[věk]])</f>
        <v>2014::běh starosty::Z::13</v>
      </c>
      <c r="E1704" s="34">
        <v>2014</v>
      </c>
      <c r="F1704" s="37" t="s">
        <v>293</v>
      </c>
      <c r="G1704" s="34" t="s">
        <v>438</v>
      </c>
      <c r="H1704" s="52">
        <f>kategorie[[#This Row],[rok]]-kategorie[[#This Row],[věk]]</f>
        <v>2001</v>
      </c>
      <c r="I1704" s="34">
        <v>13</v>
      </c>
      <c r="J1704" s="46" t="s">
        <v>436</v>
      </c>
      <c r="K1704" s="50">
        <v>4.8</v>
      </c>
      <c r="L1704" s="241"/>
    </row>
    <row r="1705" spans="4:12" x14ac:dyDescent="0.2">
      <c r="D1705" s="45" t="str">
        <f>CONCATENATE(kategorie[[#This Row],[rok]],"::",kategorie[[#This Row],[závod]],"::",kategorie[[#This Row],[m/ž]],"::",kategorie[[#This Row],[věk]])</f>
        <v>2014::běh starosty::Z::14</v>
      </c>
      <c r="E1705" s="34">
        <v>2014</v>
      </c>
      <c r="F1705" s="37" t="s">
        <v>293</v>
      </c>
      <c r="G1705" s="34" t="s">
        <v>438</v>
      </c>
      <c r="H1705" s="52">
        <f>kategorie[[#This Row],[rok]]-kategorie[[#This Row],[věk]]</f>
        <v>2000</v>
      </c>
      <c r="I1705" s="34">
        <v>14</v>
      </c>
      <c r="J1705" s="46" t="s">
        <v>436</v>
      </c>
      <c r="K1705" s="50">
        <v>4.8</v>
      </c>
      <c r="L1705" s="241"/>
    </row>
    <row r="1706" spans="4:12" x14ac:dyDescent="0.2">
      <c r="D1706" s="45" t="str">
        <f>CONCATENATE(kategorie[[#This Row],[rok]],"::",kategorie[[#This Row],[závod]],"::",kategorie[[#This Row],[m/ž]],"::",kategorie[[#This Row],[věk]])</f>
        <v>2014::běh starosty::Z::15</v>
      </c>
      <c r="E1706" s="34">
        <v>2014</v>
      </c>
      <c r="F1706" s="37" t="s">
        <v>293</v>
      </c>
      <c r="G1706" s="34" t="s">
        <v>438</v>
      </c>
      <c r="H1706" s="52">
        <f>kategorie[[#This Row],[rok]]-kategorie[[#This Row],[věk]]</f>
        <v>1999</v>
      </c>
      <c r="I1706" s="34">
        <v>15</v>
      </c>
      <c r="J1706" s="46" t="s">
        <v>436</v>
      </c>
      <c r="K1706" s="50">
        <v>4.8</v>
      </c>
      <c r="L1706" s="241"/>
    </row>
    <row r="1707" spans="4:12" x14ac:dyDescent="0.2">
      <c r="D1707" s="45" t="str">
        <f>CONCATENATE(kategorie[[#This Row],[rok]],"::",kategorie[[#This Row],[závod]],"::",kategorie[[#This Row],[m/ž]],"::",kategorie[[#This Row],[věk]])</f>
        <v>2014::běh starosty::Z::16</v>
      </c>
      <c r="E1707" s="34">
        <v>2014</v>
      </c>
      <c r="F1707" s="37" t="s">
        <v>293</v>
      </c>
      <c r="G1707" s="34" t="s">
        <v>438</v>
      </c>
      <c r="H1707" s="52">
        <f>kategorie[[#This Row],[rok]]-kategorie[[#This Row],[věk]]</f>
        <v>1998</v>
      </c>
      <c r="I1707" s="34">
        <v>16</v>
      </c>
      <c r="J1707" s="46" t="s">
        <v>436</v>
      </c>
      <c r="K1707" s="50">
        <v>4.8</v>
      </c>
      <c r="L1707" s="241"/>
    </row>
    <row r="1708" spans="4:12" x14ac:dyDescent="0.2">
      <c r="D1708" s="45" t="str">
        <f>CONCATENATE(kategorie[[#This Row],[rok]],"::",kategorie[[#This Row],[závod]],"::",kategorie[[#This Row],[m/ž]],"::",kategorie[[#This Row],[věk]])</f>
        <v>2014::běh starosty::Z::17</v>
      </c>
      <c r="E1708" s="34">
        <v>2014</v>
      </c>
      <c r="F1708" s="37" t="s">
        <v>293</v>
      </c>
      <c r="G1708" s="34" t="s">
        <v>438</v>
      </c>
      <c r="H1708" s="52">
        <f>kategorie[[#This Row],[rok]]-kategorie[[#This Row],[věk]]</f>
        <v>1997</v>
      </c>
      <c r="I1708" s="34">
        <v>17</v>
      </c>
      <c r="J1708" s="46" t="s">
        <v>436</v>
      </c>
      <c r="K1708" s="50">
        <v>4.8</v>
      </c>
      <c r="L1708" s="241"/>
    </row>
    <row r="1709" spans="4:12" x14ac:dyDescent="0.2">
      <c r="D1709" s="45" t="str">
        <f>CONCATENATE(kategorie[[#This Row],[rok]],"::",kategorie[[#This Row],[závod]],"::",kategorie[[#This Row],[m/ž]],"::",kategorie[[#This Row],[věk]])</f>
        <v>2014::běh starosty::Z::18</v>
      </c>
      <c r="E1709" s="34">
        <v>2014</v>
      </c>
      <c r="F1709" s="37" t="s">
        <v>293</v>
      </c>
      <c r="G1709" s="34" t="s">
        <v>438</v>
      </c>
      <c r="H1709" s="52">
        <f>kategorie[[#This Row],[rok]]-kategorie[[#This Row],[věk]]</f>
        <v>1996</v>
      </c>
      <c r="I1709" s="34">
        <v>18</v>
      </c>
      <c r="J1709" s="46" t="s">
        <v>436</v>
      </c>
      <c r="K1709" s="50">
        <v>4.8</v>
      </c>
      <c r="L1709" s="241"/>
    </row>
    <row r="1710" spans="4:12" x14ac:dyDescent="0.2">
      <c r="D1710" s="45" t="str">
        <f>CONCATENATE(kategorie[[#This Row],[rok]],"::",kategorie[[#This Row],[závod]],"::",kategorie[[#This Row],[m/ž]],"::",kategorie[[#This Row],[věk]])</f>
        <v>2014::běh starosty::Z::19</v>
      </c>
      <c r="E1710" s="34">
        <v>2014</v>
      </c>
      <c r="F1710" s="37" t="s">
        <v>293</v>
      </c>
      <c r="G1710" s="34" t="s">
        <v>438</v>
      </c>
      <c r="H1710" s="52">
        <f>kategorie[[#This Row],[rok]]-kategorie[[#This Row],[věk]]</f>
        <v>1995</v>
      </c>
      <c r="I1710" s="34">
        <v>19</v>
      </c>
      <c r="J1710" s="46" t="s">
        <v>436</v>
      </c>
      <c r="K1710" s="50">
        <v>4.8</v>
      </c>
      <c r="L1710" s="241"/>
    </row>
    <row r="1711" spans="4:12" x14ac:dyDescent="0.2">
      <c r="D1711" s="45" t="str">
        <f>CONCATENATE(kategorie[[#This Row],[rok]],"::",kategorie[[#This Row],[závod]],"::",kategorie[[#This Row],[m/ž]],"::",kategorie[[#This Row],[věk]])</f>
        <v>2014::běh starosty::Z::20</v>
      </c>
      <c r="E1711" s="34">
        <v>2014</v>
      </c>
      <c r="F1711" s="37" t="s">
        <v>293</v>
      </c>
      <c r="G1711" s="34" t="s">
        <v>438</v>
      </c>
      <c r="H1711" s="52">
        <f>kategorie[[#This Row],[rok]]-kategorie[[#This Row],[věk]]</f>
        <v>1994</v>
      </c>
      <c r="I1711" s="34">
        <v>20</v>
      </c>
      <c r="J1711" s="46" t="s">
        <v>436</v>
      </c>
      <c r="K1711" s="50">
        <v>4.8</v>
      </c>
      <c r="L1711" s="241"/>
    </row>
    <row r="1712" spans="4:12" x14ac:dyDescent="0.2">
      <c r="D1712" s="45" t="str">
        <f>CONCATENATE(kategorie[[#This Row],[rok]],"::",kategorie[[#This Row],[závod]],"::",kategorie[[#This Row],[m/ž]],"::",kategorie[[#This Row],[věk]])</f>
        <v>2014::běh starosty::Z::21</v>
      </c>
      <c r="E1712" s="34">
        <v>2014</v>
      </c>
      <c r="F1712" s="37" t="s">
        <v>293</v>
      </c>
      <c r="G1712" s="34" t="s">
        <v>438</v>
      </c>
      <c r="H1712" s="52">
        <f>kategorie[[#This Row],[rok]]-kategorie[[#This Row],[věk]]</f>
        <v>1993</v>
      </c>
      <c r="I1712" s="34">
        <v>21</v>
      </c>
      <c r="J1712" s="46" t="s">
        <v>436</v>
      </c>
      <c r="K1712" s="50">
        <v>4.8</v>
      </c>
      <c r="L1712" s="241"/>
    </row>
    <row r="1713" spans="4:12" x14ac:dyDescent="0.2">
      <c r="D1713" s="45" t="str">
        <f>CONCATENATE(kategorie[[#This Row],[rok]],"::",kategorie[[#This Row],[závod]],"::",kategorie[[#This Row],[m/ž]],"::",kategorie[[#This Row],[věk]])</f>
        <v>2014::běh starosty::Z::22</v>
      </c>
      <c r="E1713" s="34">
        <v>2014</v>
      </c>
      <c r="F1713" s="37" t="s">
        <v>293</v>
      </c>
      <c r="G1713" s="34" t="s">
        <v>438</v>
      </c>
      <c r="H1713" s="52">
        <f>kategorie[[#This Row],[rok]]-kategorie[[#This Row],[věk]]</f>
        <v>1992</v>
      </c>
      <c r="I1713" s="34">
        <v>22</v>
      </c>
      <c r="J1713" s="46" t="s">
        <v>436</v>
      </c>
      <c r="K1713" s="50">
        <v>4.8</v>
      </c>
      <c r="L1713" s="241"/>
    </row>
    <row r="1714" spans="4:12" x14ac:dyDescent="0.2">
      <c r="D1714" s="45" t="str">
        <f>CONCATENATE(kategorie[[#This Row],[rok]],"::",kategorie[[#This Row],[závod]],"::",kategorie[[#This Row],[m/ž]],"::",kategorie[[#This Row],[věk]])</f>
        <v>2014::běh starosty::Z::23</v>
      </c>
      <c r="E1714" s="34">
        <v>2014</v>
      </c>
      <c r="F1714" s="37" t="s">
        <v>293</v>
      </c>
      <c r="G1714" s="34" t="s">
        <v>438</v>
      </c>
      <c r="H1714" s="52">
        <f>kategorie[[#This Row],[rok]]-kategorie[[#This Row],[věk]]</f>
        <v>1991</v>
      </c>
      <c r="I1714" s="34">
        <v>23</v>
      </c>
      <c r="J1714" s="46" t="s">
        <v>436</v>
      </c>
      <c r="K1714" s="50">
        <v>4.8</v>
      </c>
      <c r="L1714" s="241"/>
    </row>
    <row r="1715" spans="4:12" x14ac:dyDescent="0.2">
      <c r="D1715" s="45" t="str">
        <f>CONCATENATE(kategorie[[#This Row],[rok]],"::",kategorie[[#This Row],[závod]],"::",kategorie[[#This Row],[m/ž]],"::",kategorie[[#This Row],[věk]])</f>
        <v>2014::běh starosty::Z::24</v>
      </c>
      <c r="E1715" s="34">
        <v>2014</v>
      </c>
      <c r="F1715" s="37" t="s">
        <v>293</v>
      </c>
      <c r="G1715" s="34" t="s">
        <v>438</v>
      </c>
      <c r="H1715" s="52">
        <f>kategorie[[#This Row],[rok]]-kategorie[[#This Row],[věk]]</f>
        <v>1990</v>
      </c>
      <c r="I1715" s="34">
        <v>24</v>
      </c>
      <c r="J1715" s="46" t="s">
        <v>436</v>
      </c>
      <c r="K1715" s="50">
        <v>4.8</v>
      </c>
      <c r="L1715" s="241"/>
    </row>
    <row r="1716" spans="4:12" x14ac:dyDescent="0.2">
      <c r="D1716" s="45" t="str">
        <f>CONCATENATE(kategorie[[#This Row],[rok]],"::",kategorie[[#This Row],[závod]],"::",kategorie[[#This Row],[m/ž]],"::",kategorie[[#This Row],[věk]])</f>
        <v>2014::běh starosty::Z::25</v>
      </c>
      <c r="E1716" s="34">
        <v>2014</v>
      </c>
      <c r="F1716" s="37" t="s">
        <v>293</v>
      </c>
      <c r="G1716" s="34" t="s">
        <v>438</v>
      </c>
      <c r="H1716" s="52">
        <f>kategorie[[#This Row],[rok]]-kategorie[[#This Row],[věk]]</f>
        <v>1989</v>
      </c>
      <c r="I1716" s="34">
        <v>25</v>
      </c>
      <c r="J1716" s="46" t="s">
        <v>436</v>
      </c>
      <c r="K1716" s="50">
        <v>4.8</v>
      </c>
      <c r="L1716" s="241"/>
    </row>
    <row r="1717" spans="4:12" x14ac:dyDescent="0.2">
      <c r="D1717" s="45" t="str">
        <f>CONCATENATE(kategorie[[#This Row],[rok]],"::",kategorie[[#This Row],[závod]],"::",kategorie[[#This Row],[m/ž]],"::",kategorie[[#This Row],[věk]])</f>
        <v>2014::běh starosty::Z::26</v>
      </c>
      <c r="E1717" s="34">
        <v>2014</v>
      </c>
      <c r="F1717" s="37" t="s">
        <v>293</v>
      </c>
      <c r="G1717" s="34" t="s">
        <v>438</v>
      </c>
      <c r="H1717" s="52">
        <f>kategorie[[#This Row],[rok]]-kategorie[[#This Row],[věk]]</f>
        <v>1988</v>
      </c>
      <c r="I1717" s="34">
        <v>26</v>
      </c>
      <c r="J1717" s="46" t="s">
        <v>436</v>
      </c>
      <c r="K1717" s="50">
        <v>4.8</v>
      </c>
      <c r="L1717" s="241"/>
    </row>
    <row r="1718" spans="4:12" x14ac:dyDescent="0.2">
      <c r="D1718" s="45" t="str">
        <f>CONCATENATE(kategorie[[#This Row],[rok]],"::",kategorie[[#This Row],[závod]],"::",kategorie[[#This Row],[m/ž]],"::",kategorie[[#This Row],[věk]])</f>
        <v>2014::běh starosty::Z::27</v>
      </c>
      <c r="E1718" s="34">
        <v>2014</v>
      </c>
      <c r="F1718" s="37" t="s">
        <v>293</v>
      </c>
      <c r="G1718" s="34" t="s">
        <v>438</v>
      </c>
      <c r="H1718" s="52">
        <f>kategorie[[#This Row],[rok]]-kategorie[[#This Row],[věk]]</f>
        <v>1987</v>
      </c>
      <c r="I1718" s="34">
        <v>27</v>
      </c>
      <c r="J1718" s="46" t="s">
        <v>436</v>
      </c>
      <c r="K1718" s="50">
        <v>4.8</v>
      </c>
      <c r="L1718" s="241"/>
    </row>
    <row r="1719" spans="4:12" x14ac:dyDescent="0.2">
      <c r="D1719" s="45" t="str">
        <f>CONCATENATE(kategorie[[#This Row],[rok]],"::",kategorie[[#This Row],[závod]],"::",kategorie[[#This Row],[m/ž]],"::",kategorie[[#This Row],[věk]])</f>
        <v>2014::běh starosty::Z::28</v>
      </c>
      <c r="E1719" s="34">
        <v>2014</v>
      </c>
      <c r="F1719" s="37" t="s">
        <v>293</v>
      </c>
      <c r="G1719" s="34" t="s">
        <v>438</v>
      </c>
      <c r="H1719" s="52">
        <f>kategorie[[#This Row],[rok]]-kategorie[[#This Row],[věk]]</f>
        <v>1986</v>
      </c>
      <c r="I1719" s="34">
        <v>28</v>
      </c>
      <c r="J1719" s="46" t="s">
        <v>436</v>
      </c>
      <c r="K1719" s="50">
        <v>4.8</v>
      </c>
      <c r="L1719" s="241"/>
    </row>
    <row r="1720" spans="4:12" x14ac:dyDescent="0.2">
      <c r="D1720" s="45" t="str">
        <f>CONCATENATE(kategorie[[#This Row],[rok]],"::",kategorie[[#This Row],[závod]],"::",kategorie[[#This Row],[m/ž]],"::",kategorie[[#This Row],[věk]])</f>
        <v>2014::běh starosty::Z::29</v>
      </c>
      <c r="E1720" s="34">
        <v>2014</v>
      </c>
      <c r="F1720" s="37" t="s">
        <v>293</v>
      </c>
      <c r="G1720" s="34" t="s">
        <v>438</v>
      </c>
      <c r="H1720" s="52">
        <f>kategorie[[#This Row],[rok]]-kategorie[[#This Row],[věk]]</f>
        <v>1985</v>
      </c>
      <c r="I1720" s="34">
        <v>29</v>
      </c>
      <c r="J1720" s="46" t="s">
        <v>436</v>
      </c>
      <c r="K1720" s="50">
        <v>4.8</v>
      </c>
      <c r="L1720" s="241"/>
    </row>
    <row r="1721" spans="4:12" x14ac:dyDescent="0.2">
      <c r="D1721" s="45" t="str">
        <f>CONCATENATE(kategorie[[#This Row],[rok]],"::",kategorie[[#This Row],[závod]],"::",kategorie[[#This Row],[m/ž]],"::",kategorie[[#This Row],[věk]])</f>
        <v>2014::běh starosty::Z::30</v>
      </c>
      <c r="E1721" s="34">
        <v>2014</v>
      </c>
      <c r="F1721" s="37" t="s">
        <v>293</v>
      </c>
      <c r="G1721" s="34" t="s">
        <v>438</v>
      </c>
      <c r="H1721" s="52">
        <f>kategorie[[#This Row],[rok]]-kategorie[[#This Row],[věk]]</f>
        <v>1984</v>
      </c>
      <c r="I1721" s="34">
        <v>30</v>
      </c>
      <c r="J1721" s="46" t="s">
        <v>436</v>
      </c>
      <c r="K1721" s="50">
        <v>4.8</v>
      </c>
      <c r="L1721" s="241"/>
    </row>
    <row r="1722" spans="4:12" x14ac:dyDescent="0.2">
      <c r="D1722" s="45" t="str">
        <f>CONCATENATE(kategorie[[#This Row],[rok]],"::",kategorie[[#This Row],[závod]],"::",kategorie[[#This Row],[m/ž]],"::",kategorie[[#This Row],[věk]])</f>
        <v>2014::běh starosty::Z::31</v>
      </c>
      <c r="E1722" s="34">
        <v>2014</v>
      </c>
      <c r="F1722" s="37" t="s">
        <v>293</v>
      </c>
      <c r="G1722" s="34" t="s">
        <v>438</v>
      </c>
      <c r="H1722" s="52">
        <f>kategorie[[#This Row],[rok]]-kategorie[[#This Row],[věk]]</f>
        <v>1983</v>
      </c>
      <c r="I1722" s="34">
        <v>31</v>
      </c>
      <c r="J1722" s="46" t="s">
        <v>436</v>
      </c>
      <c r="K1722" s="50">
        <v>4.8</v>
      </c>
      <c r="L1722" s="241"/>
    </row>
    <row r="1723" spans="4:12" x14ac:dyDescent="0.2">
      <c r="D1723" s="45" t="str">
        <f>CONCATENATE(kategorie[[#This Row],[rok]],"::",kategorie[[#This Row],[závod]],"::",kategorie[[#This Row],[m/ž]],"::",kategorie[[#This Row],[věk]])</f>
        <v>2014::běh starosty::Z::32</v>
      </c>
      <c r="E1723" s="34">
        <v>2014</v>
      </c>
      <c r="F1723" s="37" t="s">
        <v>293</v>
      </c>
      <c r="G1723" s="34" t="s">
        <v>438</v>
      </c>
      <c r="H1723" s="52">
        <f>kategorie[[#This Row],[rok]]-kategorie[[#This Row],[věk]]</f>
        <v>1982</v>
      </c>
      <c r="I1723" s="34">
        <v>32</v>
      </c>
      <c r="J1723" s="46" t="s">
        <v>436</v>
      </c>
      <c r="K1723" s="50">
        <v>4.8</v>
      </c>
      <c r="L1723" s="241"/>
    </row>
    <row r="1724" spans="4:12" x14ac:dyDescent="0.2">
      <c r="D1724" s="45" t="str">
        <f>CONCATENATE(kategorie[[#This Row],[rok]],"::",kategorie[[#This Row],[závod]],"::",kategorie[[#This Row],[m/ž]],"::",kategorie[[#This Row],[věk]])</f>
        <v>2014::běh starosty::Z::33</v>
      </c>
      <c r="E1724" s="34">
        <v>2014</v>
      </c>
      <c r="F1724" s="37" t="s">
        <v>293</v>
      </c>
      <c r="G1724" s="34" t="s">
        <v>438</v>
      </c>
      <c r="H1724" s="52">
        <f>kategorie[[#This Row],[rok]]-kategorie[[#This Row],[věk]]</f>
        <v>1981</v>
      </c>
      <c r="I1724" s="34">
        <v>33</v>
      </c>
      <c r="J1724" s="46" t="s">
        <v>436</v>
      </c>
      <c r="K1724" s="50">
        <v>4.8</v>
      </c>
      <c r="L1724" s="241"/>
    </row>
    <row r="1725" spans="4:12" x14ac:dyDescent="0.2">
      <c r="D1725" s="45" t="str">
        <f>CONCATENATE(kategorie[[#This Row],[rok]],"::",kategorie[[#This Row],[závod]],"::",kategorie[[#This Row],[m/ž]],"::",kategorie[[#This Row],[věk]])</f>
        <v>2014::běh starosty::Z::34</v>
      </c>
      <c r="E1725" s="34">
        <v>2014</v>
      </c>
      <c r="F1725" s="37" t="s">
        <v>293</v>
      </c>
      <c r="G1725" s="34" t="s">
        <v>438</v>
      </c>
      <c r="H1725" s="52">
        <f>kategorie[[#This Row],[rok]]-kategorie[[#This Row],[věk]]</f>
        <v>1980</v>
      </c>
      <c r="I1725" s="34">
        <v>34</v>
      </c>
      <c r="J1725" s="46" t="s">
        <v>436</v>
      </c>
      <c r="K1725" s="50">
        <v>4.8</v>
      </c>
      <c r="L1725" s="241"/>
    </row>
    <row r="1726" spans="4:12" x14ac:dyDescent="0.2">
      <c r="D1726" s="45" t="str">
        <f>CONCATENATE(kategorie[[#This Row],[rok]],"::",kategorie[[#This Row],[závod]],"::",kategorie[[#This Row],[m/ž]],"::",kategorie[[#This Row],[věk]])</f>
        <v>2014::běh starosty::Z::35</v>
      </c>
      <c r="E1726" s="34">
        <v>2014</v>
      </c>
      <c r="F1726" s="37" t="s">
        <v>293</v>
      </c>
      <c r="G1726" s="34" t="s">
        <v>438</v>
      </c>
      <c r="H1726" s="52">
        <f>kategorie[[#This Row],[rok]]-kategorie[[#This Row],[věk]]</f>
        <v>1979</v>
      </c>
      <c r="I1726" s="34">
        <v>35</v>
      </c>
      <c r="J1726" s="46" t="s">
        <v>436</v>
      </c>
      <c r="K1726" s="50">
        <v>4.8</v>
      </c>
      <c r="L1726" s="241"/>
    </row>
    <row r="1727" spans="4:12" x14ac:dyDescent="0.2">
      <c r="D1727" s="45" t="str">
        <f>CONCATENATE(kategorie[[#This Row],[rok]],"::",kategorie[[#This Row],[závod]],"::",kategorie[[#This Row],[m/ž]],"::",kategorie[[#This Row],[věk]])</f>
        <v>2014::běh starosty::Z::36</v>
      </c>
      <c r="E1727" s="34">
        <v>2014</v>
      </c>
      <c r="F1727" s="37" t="s">
        <v>293</v>
      </c>
      <c r="G1727" s="34" t="s">
        <v>438</v>
      </c>
      <c r="H1727" s="52">
        <f>kategorie[[#This Row],[rok]]-kategorie[[#This Row],[věk]]</f>
        <v>1978</v>
      </c>
      <c r="I1727" s="34">
        <v>36</v>
      </c>
      <c r="J1727" s="46" t="s">
        <v>436</v>
      </c>
      <c r="K1727" s="50">
        <v>4.8</v>
      </c>
      <c r="L1727" s="241"/>
    </row>
    <row r="1728" spans="4:12" x14ac:dyDescent="0.2">
      <c r="D1728" s="45" t="str">
        <f>CONCATENATE(kategorie[[#This Row],[rok]],"::",kategorie[[#This Row],[závod]],"::",kategorie[[#This Row],[m/ž]],"::",kategorie[[#This Row],[věk]])</f>
        <v>2014::běh starosty::Z::37</v>
      </c>
      <c r="E1728" s="34">
        <v>2014</v>
      </c>
      <c r="F1728" s="37" t="s">
        <v>293</v>
      </c>
      <c r="G1728" s="34" t="s">
        <v>438</v>
      </c>
      <c r="H1728" s="52">
        <f>kategorie[[#This Row],[rok]]-kategorie[[#This Row],[věk]]</f>
        <v>1977</v>
      </c>
      <c r="I1728" s="34">
        <v>37</v>
      </c>
      <c r="J1728" s="46" t="s">
        <v>436</v>
      </c>
      <c r="K1728" s="50">
        <v>4.8</v>
      </c>
      <c r="L1728" s="241"/>
    </row>
    <row r="1729" spans="4:12" x14ac:dyDescent="0.2">
      <c r="D1729" s="45" t="str">
        <f>CONCATENATE(kategorie[[#This Row],[rok]],"::",kategorie[[#This Row],[závod]],"::",kategorie[[#This Row],[m/ž]],"::",kategorie[[#This Row],[věk]])</f>
        <v>2014::běh starosty::Z::38</v>
      </c>
      <c r="E1729" s="34">
        <v>2014</v>
      </c>
      <c r="F1729" s="37" t="s">
        <v>293</v>
      </c>
      <c r="G1729" s="34" t="s">
        <v>438</v>
      </c>
      <c r="H1729" s="52">
        <f>kategorie[[#This Row],[rok]]-kategorie[[#This Row],[věk]]</f>
        <v>1976</v>
      </c>
      <c r="I1729" s="34">
        <v>38</v>
      </c>
      <c r="J1729" s="46" t="s">
        <v>436</v>
      </c>
      <c r="K1729" s="50">
        <v>4.8</v>
      </c>
      <c r="L1729" s="241"/>
    </row>
    <row r="1730" spans="4:12" x14ac:dyDescent="0.2">
      <c r="D1730" s="45" t="str">
        <f>CONCATENATE(kategorie[[#This Row],[rok]],"::",kategorie[[#This Row],[závod]],"::",kategorie[[#This Row],[m/ž]],"::",kategorie[[#This Row],[věk]])</f>
        <v>2014::běh starosty::Z::39</v>
      </c>
      <c r="E1730" s="34">
        <v>2014</v>
      </c>
      <c r="F1730" s="37" t="s">
        <v>293</v>
      </c>
      <c r="G1730" s="34" t="s">
        <v>438</v>
      </c>
      <c r="H1730" s="52">
        <f>kategorie[[#This Row],[rok]]-kategorie[[#This Row],[věk]]</f>
        <v>1975</v>
      </c>
      <c r="I1730" s="34">
        <v>39</v>
      </c>
      <c r="J1730" s="46" t="s">
        <v>436</v>
      </c>
      <c r="K1730" s="50">
        <v>4.8</v>
      </c>
      <c r="L1730" s="241"/>
    </row>
    <row r="1731" spans="4:12" x14ac:dyDescent="0.2">
      <c r="D1731" s="45" t="str">
        <f>CONCATENATE(kategorie[[#This Row],[rok]],"::",kategorie[[#This Row],[závod]],"::",kategorie[[#This Row],[m/ž]],"::",kategorie[[#This Row],[věk]])</f>
        <v>2014::běh starosty::Z::40</v>
      </c>
      <c r="E1731" s="34">
        <v>2014</v>
      </c>
      <c r="F1731" s="37" t="s">
        <v>293</v>
      </c>
      <c r="G1731" s="34" t="s">
        <v>438</v>
      </c>
      <c r="H1731" s="52">
        <f>kategorie[[#This Row],[rok]]-kategorie[[#This Row],[věk]]</f>
        <v>1974</v>
      </c>
      <c r="I1731" s="34">
        <v>40</v>
      </c>
      <c r="J1731" s="46" t="s">
        <v>436</v>
      </c>
      <c r="K1731" s="50">
        <v>4.8</v>
      </c>
      <c r="L1731" s="241"/>
    </row>
    <row r="1732" spans="4:12" x14ac:dyDescent="0.2">
      <c r="D1732" s="45" t="str">
        <f>CONCATENATE(kategorie[[#This Row],[rok]],"::",kategorie[[#This Row],[závod]],"::",kategorie[[#This Row],[m/ž]],"::",kategorie[[#This Row],[věk]])</f>
        <v>2014::běh starosty::Z::41</v>
      </c>
      <c r="E1732" s="34">
        <v>2014</v>
      </c>
      <c r="F1732" s="37" t="s">
        <v>293</v>
      </c>
      <c r="G1732" s="34" t="s">
        <v>438</v>
      </c>
      <c r="H1732" s="52">
        <f>kategorie[[#This Row],[rok]]-kategorie[[#This Row],[věk]]</f>
        <v>1973</v>
      </c>
      <c r="I1732" s="34">
        <v>41</v>
      </c>
      <c r="J1732" s="46" t="s">
        <v>436</v>
      </c>
      <c r="K1732" s="50">
        <v>4.8</v>
      </c>
      <c r="L1732" s="241"/>
    </row>
    <row r="1733" spans="4:12" x14ac:dyDescent="0.2">
      <c r="D1733" s="45" t="str">
        <f>CONCATENATE(kategorie[[#This Row],[rok]],"::",kategorie[[#This Row],[závod]],"::",kategorie[[#This Row],[m/ž]],"::",kategorie[[#This Row],[věk]])</f>
        <v>2014::běh starosty::Z::42</v>
      </c>
      <c r="E1733" s="34">
        <v>2014</v>
      </c>
      <c r="F1733" s="37" t="s">
        <v>293</v>
      </c>
      <c r="G1733" s="34" t="s">
        <v>438</v>
      </c>
      <c r="H1733" s="52">
        <f>kategorie[[#This Row],[rok]]-kategorie[[#This Row],[věk]]</f>
        <v>1972</v>
      </c>
      <c r="I1733" s="34">
        <v>42</v>
      </c>
      <c r="J1733" s="46" t="s">
        <v>436</v>
      </c>
      <c r="K1733" s="50">
        <v>4.8</v>
      </c>
      <c r="L1733" s="241"/>
    </row>
    <row r="1734" spans="4:12" x14ac:dyDescent="0.2">
      <c r="D1734" s="45" t="str">
        <f>CONCATENATE(kategorie[[#This Row],[rok]],"::",kategorie[[#This Row],[závod]],"::",kategorie[[#This Row],[m/ž]],"::",kategorie[[#This Row],[věk]])</f>
        <v>2014::běh starosty::Z::43</v>
      </c>
      <c r="E1734" s="34">
        <v>2014</v>
      </c>
      <c r="F1734" s="37" t="s">
        <v>293</v>
      </c>
      <c r="G1734" s="34" t="s">
        <v>438</v>
      </c>
      <c r="H1734" s="52">
        <f>kategorie[[#This Row],[rok]]-kategorie[[#This Row],[věk]]</f>
        <v>1971</v>
      </c>
      <c r="I1734" s="34">
        <v>43</v>
      </c>
      <c r="J1734" s="46" t="s">
        <v>436</v>
      </c>
      <c r="K1734" s="50">
        <v>4.8</v>
      </c>
      <c r="L1734" s="241"/>
    </row>
    <row r="1735" spans="4:12" x14ac:dyDescent="0.2">
      <c r="D1735" s="45" t="str">
        <f>CONCATENATE(kategorie[[#This Row],[rok]],"::",kategorie[[#This Row],[závod]],"::",kategorie[[#This Row],[m/ž]],"::",kategorie[[#This Row],[věk]])</f>
        <v>2014::běh starosty::Z::44</v>
      </c>
      <c r="E1735" s="34">
        <v>2014</v>
      </c>
      <c r="F1735" s="37" t="s">
        <v>293</v>
      </c>
      <c r="G1735" s="34" t="s">
        <v>438</v>
      </c>
      <c r="H1735" s="52">
        <f>kategorie[[#This Row],[rok]]-kategorie[[#This Row],[věk]]</f>
        <v>1970</v>
      </c>
      <c r="I1735" s="34">
        <v>44</v>
      </c>
      <c r="J1735" s="46" t="s">
        <v>436</v>
      </c>
      <c r="K1735" s="50">
        <v>4.8</v>
      </c>
      <c r="L1735" s="241"/>
    </row>
    <row r="1736" spans="4:12" x14ac:dyDescent="0.2">
      <c r="D1736" s="45" t="str">
        <f>CONCATENATE(kategorie[[#This Row],[rok]],"::",kategorie[[#This Row],[závod]],"::",kategorie[[#This Row],[m/ž]],"::",kategorie[[#This Row],[věk]])</f>
        <v>2014::běh starosty::Z::45</v>
      </c>
      <c r="E1736" s="34">
        <v>2014</v>
      </c>
      <c r="F1736" s="37" t="s">
        <v>293</v>
      </c>
      <c r="G1736" s="34" t="s">
        <v>438</v>
      </c>
      <c r="H1736" s="52">
        <f>kategorie[[#This Row],[rok]]-kategorie[[#This Row],[věk]]</f>
        <v>1969</v>
      </c>
      <c r="I1736" s="34">
        <v>45</v>
      </c>
      <c r="J1736" s="46" t="s">
        <v>436</v>
      </c>
      <c r="K1736" s="50">
        <v>4.8</v>
      </c>
      <c r="L1736" s="241"/>
    </row>
    <row r="1737" spans="4:12" x14ac:dyDescent="0.2">
      <c r="D1737" s="45" t="str">
        <f>CONCATENATE(kategorie[[#This Row],[rok]],"::",kategorie[[#This Row],[závod]],"::",kategorie[[#This Row],[m/ž]],"::",kategorie[[#This Row],[věk]])</f>
        <v>2014::běh starosty::Z::46</v>
      </c>
      <c r="E1737" s="34">
        <v>2014</v>
      </c>
      <c r="F1737" s="37" t="s">
        <v>293</v>
      </c>
      <c r="G1737" s="34" t="s">
        <v>438</v>
      </c>
      <c r="H1737" s="52">
        <f>kategorie[[#This Row],[rok]]-kategorie[[#This Row],[věk]]</f>
        <v>1968</v>
      </c>
      <c r="I1737" s="34">
        <v>46</v>
      </c>
      <c r="J1737" s="46" t="s">
        <v>436</v>
      </c>
      <c r="K1737" s="50">
        <v>4.8</v>
      </c>
      <c r="L1737" s="241"/>
    </row>
    <row r="1738" spans="4:12" x14ac:dyDescent="0.2">
      <c r="D1738" s="45" t="str">
        <f>CONCATENATE(kategorie[[#This Row],[rok]],"::",kategorie[[#This Row],[závod]],"::",kategorie[[#This Row],[m/ž]],"::",kategorie[[#This Row],[věk]])</f>
        <v>2014::běh starosty::Z::47</v>
      </c>
      <c r="E1738" s="34">
        <v>2014</v>
      </c>
      <c r="F1738" s="37" t="s">
        <v>293</v>
      </c>
      <c r="G1738" s="34" t="s">
        <v>438</v>
      </c>
      <c r="H1738" s="52">
        <f>kategorie[[#This Row],[rok]]-kategorie[[#This Row],[věk]]</f>
        <v>1967</v>
      </c>
      <c r="I1738" s="34">
        <v>47</v>
      </c>
      <c r="J1738" s="46" t="s">
        <v>436</v>
      </c>
      <c r="K1738" s="50">
        <v>4.8</v>
      </c>
      <c r="L1738" s="241"/>
    </row>
    <row r="1739" spans="4:12" x14ac:dyDescent="0.2">
      <c r="D1739" s="45" t="str">
        <f>CONCATENATE(kategorie[[#This Row],[rok]],"::",kategorie[[#This Row],[závod]],"::",kategorie[[#This Row],[m/ž]],"::",kategorie[[#This Row],[věk]])</f>
        <v>2014::běh starosty::Z::48</v>
      </c>
      <c r="E1739" s="34">
        <v>2014</v>
      </c>
      <c r="F1739" s="37" t="s">
        <v>293</v>
      </c>
      <c r="G1739" s="34" t="s">
        <v>438</v>
      </c>
      <c r="H1739" s="52">
        <f>kategorie[[#This Row],[rok]]-kategorie[[#This Row],[věk]]</f>
        <v>1966</v>
      </c>
      <c r="I1739" s="34">
        <v>48</v>
      </c>
      <c r="J1739" s="46" t="s">
        <v>436</v>
      </c>
      <c r="K1739" s="50">
        <v>4.8</v>
      </c>
      <c r="L1739" s="241"/>
    </row>
    <row r="1740" spans="4:12" x14ac:dyDescent="0.2">
      <c r="D1740" s="45" t="str">
        <f>CONCATENATE(kategorie[[#This Row],[rok]],"::",kategorie[[#This Row],[závod]],"::",kategorie[[#This Row],[m/ž]],"::",kategorie[[#This Row],[věk]])</f>
        <v>2014::běh starosty::Z::49</v>
      </c>
      <c r="E1740" s="34">
        <v>2014</v>
      </c>
      <c r="F1740" s="37" t="s">
        <v>293</v>
      </c>
      <c r="G1740" s="34" t="s">
        <v>438</v>
      </c>
      <c r="H1740" s="52">
        <f>kategorie[[#This Row],[rok]]-kategorie[[#This Row],[věk]]</f>
        <v>1965</v>
      </c>
      <c r="I1740" s="34">
        <v>49</v>
      </c>
      <c r="J1740" s="46" t="s">
        <v>436</v>
      </c>
      <c r="K1740" s="50">
        <v>4.8</v>
      </c>
      <c r="L1740" s="241"/>
    </row>
    <row r="1741" spans="4:12" x14ac:dyDescent="0.2">
      <c r="D1741" s="45" t="str">
        <f>CONCATENATE(kategorie[[#This Row],[rok]],"::",kategorie[[#This Row],[závod]],"::",kategorie[[#This Row],[m/ž]],"::",kategorie[[#This Row],[věk]])</f>
        <v>2014::běh starosty::Z::50</v>
      </c>
      <c r="E1741" s="34">
        <v>2014</v>
      </c>
      <c r="F1741" s="37" t="s">
        <v>293</v>
      </c>
      <c r="G1741" s="34" t="s">
        <v>438</v>
      </c>
      <c r="H1741" s="52">
        <f>kategorie[[#This Row],[rok]]-kategorie[[#This Row],[věk]]</f>
        <v>1964</v>
      </c>
      <c r="I1741" s="34">
        <v>50</v>
      </c>
      <c r="J1741" s="46" t="s">
        <v>436</v>
      </c>
      <c r="K1741" s="50">
        <v>4.8</v>
      </c>
      <c r="L1741" s="241"/>
    </row>
    <row r="1742" spans="4:12" x14ac:dyDescent="0.2">
      <c r="D1742" s="45" t="str">
        <f>CONCATENATE(kategorie[[#This Row],[rok]],"::",kategorie[[#This Row],[závod]],"::",kategorie[[#This Row],[m/ž]],"::",kategorie[[#This Row],[věk]])</f>
        <v>2014::pivaři::M::18</v>
      </c>
      <c r="E1742" s="34">
        <v>2014</v>
      </c>
      <c r="F1742" s="37" t="s">
        <v>410</v>
      </c>
      <c r="G1742" s="34" t="s">
        <v>278</v>
      </c>
      <c r="H1742" s="52">
        <f>kategorie[[#This Row],[rok]]-kategorie[[#This Row],[věk]]</f>
        <v>1996</v>
      </c>
      <c r="I1742" s="34">
        <v>18</v>
      </c>
      <c r="J1742" s="46" t="s">
        <v>436</v>
      </c>
      <c r="K1742" s="50">
        <v>0.16</v>
      </c>
      <c r="L1742" s="241"/>
    </row>
    <row r="1743" spans="4:12" x14ac:dyDescent="0.2">
      <c r="D1743" s="45" t="str">
        <f>CONCATENATE(kategorie[[#This Row],[rok]],"::",kategorie[[#This Row],[závod]],"::",kategorie[[#This Row],[m/ž]],"::",kategorie[[#This Row],[věk]])</f>
        <v>2014::pivaři::M::19</v>
      </c>
      <c r="E1743" s="34">
        <v>2014</v>
      </c>
      <c r="F1743" s="37" t="s">
        <v>410</v>
      </c>
      <c r="G1743" s="34" t="s">
        <v>278</v>
      </c>
      <c r="H1743" s="52">
        <f>kategorie[[#This Row],[rok]]-kategorie[[#This Row],[věk]]</f>
        <v>1995</v>
      </c>
      <c r="I1743" s="34">
        <v>19</v>
      </c>
      <c r="J1743" s="46" t="s">
        <v>436</v>
      </c>
      <c r="K1743" s="50">
        <v>0.16</v>
      </c>
      <c r="L1743" s="241"/>
    </row>
    <row r="1744" spans="4:12" x14ac:dyDescent="0.2">
      <c r="D1744" s="45" t="str">
        <f>CONCATENATE(kategorie[[#This Row],[rok]],"::",kategorie[[#This Row],[závod]],"::",kategorie[[#This Row],[m/ž]],"::",kategorie[[#This Row],[věk]])</f>
        <v>2014::pivaři::M::20</v>
      </c>
      <c r="E1744" s="34">
        <v>2014</v>
      </c>
      <c r="F1744" s="37" t="s">
        <v>410</v>
      </c>
      <c r="G1744" s="34" t="s">
        <v>278</v>
      </c>
      <c r="H1744" s="52">
        <f>kategorie[[#This Row],[rok]]-kategorie[[#This Row],[věk]]</f>
        <v>1994</v>
      </c>
      <c r="I1744" s="34">
        <v>20</v>
      </c>
      <c r="J1744" s="46" t="s">
        <v>436</v>
      </c>
      <c r="K1744" s="50">
        <v>0.16</v>
      </c>
      <c r="L1744" s="241"/>
    </row>
    <row r="1745" spans="4:12" x14ac:dyDescent="0.2">
      <c r="D1745" s="45" t="str">
        <f>CONCATENATE(kategorie[[#This Row],[rok]],"::",kategorie[[#This Row],[závod]],"::",kategorie[[#This Row],[m/ž]],"::",kategorie[[#This Row],[věk]])</f>
        <v>2014::pivaři::M::21</v>
      </c>
      <c r="E1745" s="34">
        <v>2014</v>
      </c>
      <c r="F1745" s="37" t="s">
        <v>410</v>
      </c>
      <c r="G1745" s="34" t="s">
        <v>278</v>
      </c>
      <c r="H1745" s="52">
        <f>kategorie[[#This Row],[rok]]-kategorie[[#This Row],[věk]]</f>
        <v>1993</v>
      </c>
      <c r="I1745" s="34">
        <v>21</v>
      </c>
      <c r="J1745" s="46" t="s">
        <v>436</v>
      </c>
      <c r="K1745" s="50">
        <v>0.16</v>
      </c>
      <c r="L1745" s="241"/>
    </row>
    <row r="1746" spans="4:12" x14ac:dyDescent="0.2">
      <c r="D1746" s="45" t="str">
        <f>CONCATENATE(kategorie[[#This Row],[rok]],"::",kategorie[[#This Row],[závod]],"::",kategorie[[#This Row],[m/ž]],"::",kategorie[[#This Row],[věk]])</f>
        <v>2014::pivaři::M::22</v>
      </c>
      <c r="E1746" s="34">
        <v>2014</v>
      </c>
      <c r="F1746" s="37" t="s">
        <v>410</v>
      </c>
      <c r="G1746" s="34" t="s">
        <v>278</v>
      </c>
      <c r="H1746" s="52">
        <f>kategorie[[#This Row],[rok]]-kategorie[[#This Row],[věk]]</f>
        <v>1992</v>
      </c>
      <c r="I1746" s="34">
        <v>22</v>
      </c>
      <c r="J1746" s="46" t="s">
        <v>436</v>
      </c>
      <c r="K1746" s="50">
        <v>0.16</v>
      </c>
      <c r="L1746" s="241"/>
    </row>
    <row r="1747" spans="4:12" x14ac:dyDescent="0.2">
      <c r="D1747" s="45" t="str">
        <f>CONCATENATE(kategorie[[#This Row],[rok]],"::",kategorie[[#This Row],[závod]],"::",kategorie[[#This Row],[m/ž]],"::",kategorie[[#This Row],[věk]])</f>
        <v>2014::pivaři::M::23</v>
      </c>
      <c r="E1747" s="34">
        <v>2014</v>
      </c>
      <c r="F1747" s="37" t="s">
        <v>410</v>
      </c>
      <c r="G1747" s="34" t="s">
        <v>278</v>
      </c>
      <c r="H1747" s="52">
        <f>kategorie[[#This Row],[rok]]-kategorie[[#This Row],[věk]]</f>
        <v>1991</v>
      </c>
      <c r="I1747" s="34">
        <v>23</v>
      </c>
      <c r="J1747" s="46" t="s">
        <v>436</v>
      </c>
      <c r="K1747" s="50">
        <v>0.16</v>
      </c>
      <c r="L1747" s="241"/>
    </row>
    <row r="1748" spans="4:12" x14ac:dyDescent="0.2">
      <c r="D1748" s="45" t="str">
        <f>CONCATENATE(kategorie[[#This Row],[rok]],"::",kategorie[[#This Row],[závod]],"::",kategorie[[#This Row],[m/ž]],"::",kategorie[[#This Row],[věk]])</f>
        <v>2014::pivaři::M::24</v>
      </c>
      <c r="E1748" s="34">
        <v>2014</v>
      </c>
      <c r="F1748" s="37" t="s">
        <v>410</v>
      </c>
      <c r="G1748" s="34" t="s">
        <v>278</v>
      </c>
      <c r="H1748" s="52">
        <f>kategorie[[#This Row],[rok]]-kategorie[[#This Row],[věk]]</f>
        <v>1990</v>
      </c>
      <c r="I1748" s="34">
        <v>24</v>
      </c>
      <c r="J1748" s="46" t="s">
        <v>436</v>
      </c>
      <c r="K1748" s="50">
        <v>0.16</v>
      </c>
      <c r="L1748" s="241"/>
    </row>
    <row r="1749" spans="4:12" x14ac:dyDescent="0.2">
      <c r="D1749" s="45" t="str">
        <f>CONCATENATE(kategorie[[#This Row],[rok]],"::",kategorie[[#This Row],[závod]],"::",kategorie[[#This Row],[m/ž]],"::",kategorie[[#This Row],[věk]])</f>
        <v>2014::pivaři::M::25</v>
      </c>
      <c r="E1749" s="34">
        <v>2014</v>
      </c>
      <c r="F1749" s="37" t="s">
        <v>410</v>
      </c>
      <c r="G1749" s="34" t="s">
        <v>278</v>
      </c>
      <c r="H1749" s="52">
        <f>kategorie[[#This Row],[rok]]-kategorie[[#This Row],[věk]]</f>
        <v>1989</v>
      </c>
      <c r="I1749" s="34">
        <v>25</v>
      </c>
      <c r="J1749" s="46" t="s">
        <v>436</v>
      </c>
      <c r="K1749" s="50">
        <v>0.16</v>
      </c>
      <c r="L1749" s="241"/>
    </row>
    <row r="1750" spans="4:12" x14ac:dyDescent="0.2">
      <c r="D1750" s="45" t="str">
        <f>CONCATENATE(kategorie[[#This Row],[rok]],"::",kategorie[[#This Row],[závod]],"::",kategorie[[#This Row],[m/ž]],"::",kategorie[[#This Row],[věk]])</f>
        <v>2014::pivaři::M::26</v>
      </c>
      <c r="E1750" s="34">
        <v>2014</v>
      </c>
      <c r="F1750" s="37" t="s">
        <v>410</v>
      </c>
      <c r="G1750" s="34" t="s">
        <v>278</v>
      </c>
      <c r="H1750" s="52">
        <f>kategorie[[#This Row],[rok]]-kategorie[[#This Row],[věk]]</f>
        <v>1988</v>
      </c>
      <c r="I1750" s="34">
        <v>26</v>
      </c>
      <c r="J1750" s="46" t="s">
        <v>436</v>
      </c>
      <c r="K1750" s="50">
        <v>0.16</v>
      </c>
      <c r="L1750" s="241"/>
    </row>
    <row r="1751" spans="4:12" x14ac:dyDescent="0.2">
      <c r="D1751" s="45" t="str">
        <f>CONCATENATE(kategorie[[#This Row],[rok]],"::",kategorie[[#This Row],[závod]],"::",kategorie[[#This Row],[m/ž]],"::",kategorie[[#This Row],[věk]])</f>
        <v>2014::pivaři::M::27</v>
      </c>
      <c r="E1751" s="34">
        <v>2014</v>
      </c>
      <c r="F1751" s="37" t="s">
        <v>410</v>
      </c>
      <c r="G1751" s="34" t="s">
        <v>278</v>
      </c>
      <c r="H1751" s="52">
        <f>kategorie[[#This Row],[rok]]-kategorie[[#This Row],[věk]]</f>
        <v>1987</v>
      </c>
      <c r="I1751" s="34">
        <v>27</v>
      </c>
      <c r="J1751" s="46" t="s">
        <v>436</v>
      </c>
      <c r="K1751" s="50">
        <v>0.16</v>
      </c>
      <c r="L1751" s="241"/>
    </row>
    <row r="1752" spans="4:12" x14ac:dyDescent="0.2">
      <c r="D1752" s="45" t="str">
        <f>CONCATENATE(kategorie[[#This Row],[rok]],"::",kategorie[[#This Row],[závod]],"::",kategorie[[#This Row],[m/ž]],"::",kategorie[[#This Row],[věk]])</f>
        <v>2014::pivaři::M::28</v>
      </c>
      <c r="E1752" s="34">
        <v>2014</v>
      </c>
      <c r="F1752" s="37" t="s">
        <v>410</v>
      </c>
      <c r="G1752" s="34" t="s">
        <v>278</v>
      </c>
      <c r="H1752" s="52">
        <f>kategorie[[#This Row],[rok]]-kategorie[[#This Row],[věk]]</f>
        <v>1986</v>
      </c>
      <c r="I1752" s="34">
        <v>28</v>
      </c>
      <c r="J1752" s="46" t="s">
        <v>436</v>
      </c>
      <c r="K1752" s="50">
        <v>0.16</v>
      </c>
      <c r="L1752" s="241"/>
    </row>
    <row r="1753" spans="4:12" x14ac:dyDescent="0.2">
      <c r="D1753" s="45" t="str">
        <f>CONCATENATE(kategorie[[#This Row],[rok]],"::",kategorie[[#This Row],[závod]],"::",kategorie[[#This Row],[m/ž]],"::",kategorie[[#This Row],[věk]])</f>
        <v>2014::pivaři::M::29</v>
      </c>
      <c r="E1753" s="34">
        <v>2014</v>
      </c>
      <c r="F1753" s="37" t="s">
        <v>410</v>
      </c>
      <c r="G1753" s="34" t="s">
        <v>278</v>
      </c>
      <c r="H1753" s="52">
        <f>kategorie[[#This Row],[rok]]-kategorie[[#This Row],[věk]]</f>
        <v>1985</v>
      </c>
      <c r="I1753" s="34">
        <v>29</v>
      </c>
      <c r="J1753" s="46" t="s">
        <v>436</v>
      </c>
      <c r="K1753" s="50">
        <v>0.16</v>
      </c>
      <c r="L1753" s="241"/>
    </row>
    <row r="1754" spans="4:12" x14ac:dyDescent="0.2">
      <c r="D1754" s="45" t="str">
        <f>CONCATENATE(kategorie[[#This Row],[rok]],"::",kategorie[[#This Row],[závod]],"::",kategorie[[#This Row],[m/ž]],"::",kategorie[[#This Row],[věk]])</f>
        <v>2014::pivaři::M::30</v>
      </c>
      <c r="E1754" s="34">
        <v>2014</v>
      </c>
      <c r="F1754" s="37" t="s">
        <v>410</v>
      </c>
      <c r="G1754" s="34" t="s">
        <v>278</v>
      </c>
      <c r="H1754" s="52">
        <f>kategorie[[#This Row],[rok]]-kategorie[[#This Row],[věk]]</f>
        <v>1984</v>
      </c>
      <c r="I1754" s="34">
        <v>30</v>
      </c>
      <c r="J1754" s="46" t="s">
        <v>436</v>
      </c>
      <c r="K1754" s="50">
        <v>0.16</v>
      </c>
      <c r="L1754" s="241"/>
    </row>
    <row r="1755" spans="4:12" x14ac:dyDescent="0.2">
      <c r="D1755" s="45" t="str">
        <f>CONCATENATE(kategorie[[#This Row],[rok]],"::",kategorie[[#This Row],[závod]],"::",kategorie[[#This Row],[m/ž]],"::",kategorie[[#This Row],[věk]])</f>
        <v>2014::pivaři::M::31</v>
      </c>
      <c r="E1755" s="34">
        <v>2014</v>
      </c>
      <c r="F1755" s="37" t="s">
        <v>410</v>
      </c>
      <c r="G1755" s="34" t="s">
        <v>278</v>
      </c>
      <c r="H1755" s="52">
        <f>kategorie[[#This Row],[rok]]-kategorie[[#This Row],[věk]]</f>
        <v>1983</v>
      </c>
      <c r="I1755" s="34">
        <v>31</v>
      </c>
      <c r="J1755" s="46" t="s">
        <v>436</v>
      </c>
      <c r="K1755" s="50">
        <v>0.16</v>
      </c>
      <c r="L1755" s="241"/>
    </row>
    <row r="1756" spans="4:12" x14ac:dyDescent="0.2">
      <c r="D1756" s="45" t="str">
        <f>CONCATENATE(kategorie[[#This Row],[rok]],"::",kategorie[[#This Row],[závod]],"::",kategorie[[#This Row],[m/ž]],"::",kategorie[[#This Row],[věk]])</f>
        <v>2014::pivaři::M::32</v>
      </c>
      <c r="E1756" s="34">
        <v>2014</v>
      </c>
      <c r="F1756" s="37" t="s">
        <v>410</v>
      </c>
      <c r="G1756" s="34" t="s">
        <v>278</v>
      </c>
      <c r="H1756" s="52">
        <f>kategorie[[#This Row],[rok]]-kategorie[[#This Row],[věk]]</f>
        <v>1982</v>
      </c>
      <c r="I1756" s="34">
        <v>32</v>
      </c>
      <c r="J1756" s="46" t="s">
        <v>436</v>
      </c>
      <c r="K1756" s="50">
        <v>0.16</v>
      </c>
      <c r="L1756" s="241"/>
    </row>
    <row r="1757" spans="4:12" x14ac:dyDescent="0.2">
      <c r="D1757" s="45" t="str">
        <f>CONCATENATE(kategorie[[#This Row],[rok]],"::",kategorie[[#This Row],[závod]],"::",kategorie[[#This Row],[m/ž]],"::",kategorie[[#This Row],[věk]])</f>
        <v>2014::pivaři::M::33</v>
      </c>
      <c r="E1757" s="34">
        <v>2014</v>
      </c>
      <c r="F1757" s="37" t="s">
        <v>410</v>
      </c>
      <c r="G1757" s="34" t="s">
        <v>278</v>
      </c>
      <c r="H1757" s="52">
        <f>kategorie[[#This Row],[rok]]-kategorie[[#This Row],[věk]]</f>
        <v>1981</v>
      </c>
      <c r="I1757" s="34">
        <v>33</v>
      </c>
      <c r="J1757" s="46" t="s">
        <v>436</v>
      </c>
      <c r="K1757" s="50">
        <v>0.16</v>
      </c>
      <c r="L1757" s="241"/>
    </row>
    <row r="1758" spans="4:12" x14ac:dyDescent="0.2">
      <c r="D1758" s="45" t="str">
        <f>CONCATENATE(kategorie[[#This Row],[rok]],"::",kategorie[[#This Row],[závod]],"::",kategorie[[#This Row],[m/ž]],"::",kategorie[[#This Row],[věk]])</f>
        <v>2014::pivaři::M::34</v>
      </c>
      <c r="E1758" s="34">
        <v>2014</v>
      </c>
      <c r="F1758" s="37" t="s">
        <v>410</v>
      </c>
      <c r="G1758" s="34" t="s">
        <v>278</v>
      </c>
      <c r="H1758" s="52">
        <f>kategorie[[#This Row],[rok]]-kategorie[[#This Row],[věk]]</f>
        <v>1980</v>
      </c>
      <c r="I1758" s="34">
        <v>34</v>
      </c>
      <c r="J1758" s="46" t="s">
        <v>436</v>
      </c>
      <c r="K1758" s="50">
        <v>0.16</v>
      </c>
      <c r="L1758" s="241"/>
    </row>
    <row r="1759" spans="4:12" x14ac:dyDescent="0.2">
      <c r="D1759" s="45" t="str">
        <f>CONCATENATE(kategorie[[#This Row],[rok]],"::",kategorie[[#This Row],[závod]],"::",kategorie[[#This Row],[m/ž]],"::",kategorie[[#This Row],[věk]])</f>
        <v>2014::pivaři::M::35</v>
      </c>
      <c r="E1759" s="34">
        <v>2014</v>
      </c>
      <c r="F1759" s="37" t="s">
        <v>410</v>
      </c>
      <c r="G1759" s="34" t="s">
        <v>278</v>
      </c>
      <c r="H1759" s="52">
        <f>kategorie[[#This Row],[rok]]-kategorie[[#This Row],[věk]]</f>
        <v>1979</v>
      </c>
      <c r="I1759" s="34">
        <v>35</v>
      </c>
      <c r="J1759" s="46" t="s">
        <v>436</v>
      </c>
      <c r="K1759" s="50">
        <v>0.16</v>
      </c>
      <c r="L1759" s="241"/>
    </row>
    <row r="1760" spans="4:12" x14ac:dyDescent="0.2">
      <c r="D1760" s="45" t="str">
        <f>CONCATENATE(kategorie[[#This Row],[rok]],"::",kategorie[[#This Row],[závod]],"::",kategorie[[#This Row],[m/ž]],"::",kategorie[[#This Row],[věk]])</f>
        <v>2014::pivaři::M::36</v>
      </c>
      <c r="E1760" s="34">
        <v>2014</v>
      </c>
      <c r="F1760" s="37" t="s">
        <v>410</v>
      </c>
      <c r="G1760" s="34" t="s">
        <v>278</v>
      </c>
      <c r="H1760" s="52">
        <f>kategorie[[#This Row],[rok]]-kategorie[[#This Row],[věk]]</f>
        <v>1978</v>
      </c>
      <c r="I1760" s="34">
        <v>36</v>
      </c>
      <c r="J1760" s="46" t="s">
        <v>436</v>
      </c>
      <c r="K1760" s="50">
        <v>0.16</v>
      </c>
      <c r="L1760" s="241"/>
    </row>
    <row r="1761" spans="4:12" x14ac:dyDescent="0.2">
      <c r="D1761" s="45" t="str">
        <f>CONCATENATE(kategorie[[#This Row],[rok]],"::",kategorie[[#This Row],[závod]],"::",kategorie[[#This Row],[m/ž]],"::",kategorie[[#This Row],[věk]])</f>
        <v>2014::pivaři::M::37</v>
      </c>
      <c r="E1761" s="34">
        <v>2014</v>
      </c>
      <c r="F1761" s="37" t="s">
        <v>410</v>
      </c>
      <c r="G1761" s="34" t="s">
        <v>278</v>
      </c>
      <c r="H1761" s="52">
        <f>kategorie[[#This Row],[rok]]-kategorie[[#This Row],[věk]]</f>
        <v>1977</v>
      </c>
      <c r="I1761" s="34">
        <v>37</v>
      </c>
      <c r="J1761" s="46" t="s">
        <v>436</v>
      </c>
      <c r="K1761" s="50">
        <v>0.16</v>
      </c>
      <c r="L1761" s="241"/>
    </row>
    <row r="1762" spans="4:12" x14ac:dyDescent="0.2">
      <c r="D1762" s="45" t="str">
        <f>CONCATENATE(kategorie[[#This Row],[rok]],"::",kategorie[[#This Row],[závod]],"::",kategorie[[#This Row],[m/ž]],"::",kategorie[[#This Row],[věk]])</f>
        <v>2014::pivaři::M::38</v>
      </c>
      <c r="E1762" s="34">
        <v>2014</v>
      </c>
      <c r="F1762" s="37" t="s">
        <v>410</v>
      </c>
      <c r="G1762" s="34" t="s">
        <v>278</v>
      </c>
      <c r="H1762" s="52">
        <f>kategorie[[#This Row],[rok]]-kategorie[[#This Row],[věk]]</f>
        <v>1976</v>
      </c>
      <c r="I1762" s="34">
        <v>38</v>
      </c>
      <c r="J1762" s="46" t="s">
        <v>436</v>
      </c>
      <c r="K1762" s="50">
        <v>0.16</v>
      </c>
      <c r="L1762" s="241"/>
    </row>
    <row r="1763" spans="4:12" x14ac:dyDescent="0.2">
      <c r="D1763" s="45" t="str">
        <f>CONCATENATE(kategorie[[#This Row],[rok]],"::",kategorie[[#This Row],[závod]],"::",kategorie[[#This Row],[m/ž]],"::",kategorie[[#This Row],[věk]])</f>
        <v>2014::pivaři::M::39</v>
      </c>
      <c r="E1763" s="34">
        <v>2014</v>
      </c>
      <c r="F1763" s="37" t="s">
        <v>410</v>
      </c>
      <c r="G1763" s="34" t="s">
        <v>278</v>
      </c>
      <c r="H1763" s="52">
        <f>kategorie[[#This Row],[rok]]-kategorie[[#This Row],[věk]]</f>
        <v>1975</v>
      </c>
      <c r="I1763" s="34">
        <v>39</v>
      </c>
      <c r="J1763" s="46" t="s">
        <v>436</v>
      </c>
      <c r="K1763" s="50">
        <v>0.16</v>
      </c>
      <c r="L1763" s="241"/>
    </row>
    <row r="1764" spans="4:12" x14ac:dyDescent="0.2">
      <c r="D1764" s="45" t="str">
        <f>CONCATENATE(kategorie[[#This Row],[rok]],"::",kategorie[[#This Row],[závod]],"::",kategorie[[#This Row],[m/ž]],"::",kategorie[[#This Row],[věk]])</f>
        <v>2014::pivaři::M::40</v>
      </c>
      <c r="E1764" s="34">
        <v>2014</v>
      </c>
      <c r="F1764" s="37" t="s">
        <v>410</v>
      </c>
      <c r="G1764" s="34" t="s">
        <v>278</v>
      </c>
      <c r="H1764" s="52">
        <f>kategorie[[#This Row],[rok]]-kategorie[[#This Row],[věk]]</f>
        <v>1974</v>
      </c>
      <c r="I1764" s="34">
        <v>40</v>
      </c>
      <c r="J1764" s="46" t="s">
        <v>436</v>
      </c>
      <c r="K1764" s="50">
        <v>0.16</v>
      </c>
      <c r="L1764" s="241"/>
    </row>
    <row r="1765" spans="4:12" x14ac:dyDescent="0.2">
      <c r="D1765" s="45" t="str">
        <f>CONCATENATE(kategorie[[#This Row],[rok]],"::",kategorie[[#This Row],[závod]],"::",kategorie[[#This Row],[m/ž]],"::",kategorie[[#This Row],[věk]])</f>
        <v>2014::pivaři::M::41</v>
      </c>
      <c r="E1765" s="34">
        <v>2014</v>
      </c>
      <c r="F1765" s="37" t="s">
        <v>410</v>
      </c>
      <c r="G1765" s="34" t="s">
        <v>278</v>
      </c>
      <c r="H1765" s="52">
        <f>kategorie[[#This Row],[rok]]-kategorie[[#This Row],[věk]]</f>
        <v>1973</v>
      </c>
      <c r="I1765" s="34">
        <v>41</v>
      </c>
      <c r="J1765" s="46" t="s">
        <v>436</v>
      </c>
      <c r="K1765" s="50">
        <v>0.16</v>
      </c>
      <c r="L1765" s="241"/>
    </row>
    <row r="1766" spans="4:12" x14ac:dyDescent="0.2">
      <c r="D1766" s="45" t="str">
        <f>CONCATENATE(kategorie[[#This Row],[rok]],"::",kategorie[[#This Row],[závod]],"::",kategorie[[#This Row],[m/ž]],"::",kategorie[[#This Row],[věk]])</f>
        <v>2014::pivaři::M::42</v>
      </c>
      <c r="E1766" s="34">
        <v>2014</v>
      </c>
      <c r="F1766" s="37" t="s">
        <v>410</v>
      </c>
      <c r="G1766" s="34" t="s">
        <v>278</v>
      </c>
      <c r="H1766" s="52">
        <f>kategorie[[#This Row],[rok]]-kategorie[[#This Row],[věk]]</f>
        <v>1972</v>
      </c>
      <c r="I1766" s="34">
        <v>42</v>
      </c>
      <c r="J1766" s="46" t="s">
        <v>436</v>
      </c>
      <c r="K1766" s="50">
        <v>0.16</v>
      </c>
      <c r="L1766" s="241"/>
    </row>
    <row r="1767" spans="4:12" x14ac:dyDescent="0.2">
      <c r="D1767" s="45" t="str">
        <f>CONCATENATE(kategorie[[#This Row],[rok]],"::",kategorie[[#This Row],[závod]],"::",kategorie[[#This Row],[m/ž]],"::",kategorie[[#This Row],[věk]])</f>
        <v>2014::pivaři::M::43</v>
      </c>
      <c r="E1767" s="34">
        <v>2014</v>
      </c>
      <c r="F1767" s="37" t="s">
        <v>410</v>
      </c>
      <c r="G1767" s="34" t="s">
        <v>278</v>
      </c>
      <c r="H1767" s="52">
        <f>kategorie[[#This Row],[rok]]-kategorie[[#This Row],[věk]]</f>
        <v>1971</v>
      </c>
      <c r="I1767" s="34">
        <v>43</v>
      </c>
      <c r="J1767" s="46" t="s">
        <v>436</v>
      </c>
      <c r="K1767" s="50">
        <v>0.16</v>
      </c>
      <c r="L1767" s="241"/>
    </row>
    <row r="1768" spans="4:12" x14ac:dyDescent="0.2">
      <c r="D1768" s="45" t="str">
        <f>CONCATENATE(kategorie[[#This Row],[rok]],"::",kategorie[[#This Row],[závod]],"::",kategorie[[#This Row],[m/ž]],"::",kategorie[[#This Row],[věk]])</f>
        <v>2014::pivaři::M::44</v>
      </c>
      <c r="E1768" s="34">
        <v>2014</v>
      </c>
      <c r="F1768" s="37" t="s">
        <v>410</v>
      </c>
      <c r="G1768" s="34" t="s">
        <v>278</v>
      </c>
      <c r="H1768" s="52">
        <f>kategorie[[#This Row],[rok]]-kategorie[[#This Row],[věk]]</f>
        <v>1970</v>
      </c>
      <c r="I1768" s="34">
        <v>44</v>
      </c>
      <c r="J1768" s="46" t="s">
        <v>436</v>
      </c>
      <c r="K1768" s="50">
        <v>0.16</v>
      </c>
      <c r="L1768" s="241"/>
    </row>
    <row r="1769" spans="4:12" x14ac:dyDescent="0.2">
      <c r="D1769" s="45" t="str">
        <f>CONCATENATE(kategorie[[#This Row],[rok]],"::",kategorie[[#This Row],[závod]],"::",kategorie[[#This Row],[m/ž]],"::",kategorie[[#This Row],[věk]])</f>
        <v>2014::pivaři::M::45</v>
      </c>
      <c r="E1769" s="34">
        <v>2014</v>
      </c>
      <c r="F1769" s="37" t="s">
        <v>410</v>
      </c>
      <c r="G1769" s="34" t="s">
        <v>278</v>
      </c>
      <c r="H1769" s="52">
        <f>kategorie[[#This Row],[rok]]-kategorie[[#This Row],[věk]]</f>
        <v>1969</v>
      </c>
      <c r="I1769" s="34">
        <v>45</v>
      </c>
      <c r="J1769" s="46" t="s">
        <v>436</v>
      </c>
      <c r="K1769" s="50">
        <v>0.16</v>
      </c>
      <c r="L1769" s="241"/>
    </row>
    <row r="1770" spans="4:12" x14ac:dyDescent="0.2">
      <c r="D1770" s="45" t="str">
        <f>CONCATENATE(kategorie[[#This Row],[rok]],"::",kategorie[[#This Row],[závod]],"::",kategorie[[#This Row],[m/ž]],"::",kategorie[[#This Row],[věk]])</f>
        <v>2014::pivaři::M::46</v>
      </c>
      <c r="E1770" s="34">
        <v>2014</v>
      </c>
      <c r="F1770" s="37" t="s">
        <v>410</v>
      </c>
      <c r="G1770" s="34" t="s">
        <v>278</v>
      </c>
      <c r="H1770" s="52">
        <f>kategorie[[#This Row],[rok]]-kategorie[[#This Row],[věk]]</f>
        <v>1968</v>
      </c>
      <c r="I1770" s="34">
        <v>46</v>
      </c>
      <c r="J1770" s="46" t="s">
        <v>436</v>
      </c>
      <c r="K1770" s="50">
        <v>0.16</v>
      </c>
      <c r="L1770" s="241"/>
    </row>
    <row r="1771" spans="4:12" x14ac:dyDescent="0.2">
      <c r="D1771" s="45" t="str">
        <f>CONCATENATE(kategorie[[#This Row],[rok]],"::",kategorie[[#This Row],[závod]],"::",kategorie[[#This Row],[m/ž]],"::",kategorie[[#This Row],[věk]])</f>
        <v>2014::pivaři::M::47</v>
      </c>
      <c r="E1771" s="34">
        <v>2014</v>
      </c>
      <c r="F1771" s="37" t="s">
        <v>410</v>
      </c>
      <c r="G1771" s="34" t="s">
        <v>278</v>
      </c>
      <c r="H1771" s="52">
        <f>kategorie[[#This Row],[rok]]-kategorie[[#This Row],[věk]]</f>
        <v>1967</v>
      </c>
      <c r="I1771" s="34">
        <v>47</v>
      </c>
      <c r="J1771" s="46" t="s">
        <v>436</v>
      </c>
      <c r="K1771" s="50">
        <v>0.16</v>
      </c>
      <c r="L1771" s="241"/>
    </row>
    <row r="1772" spans="4:12" x14ac:dyDescent="0.2">
      <c r="D1772" s="45" t="str">
        <f>CONCATENATE(kategorie[[#This Row],[rok]],"::",kategorie[[#This Row],[závod]],"::",kategorie[[#This Row],[m/ž]],"::",kategorie[[#This Row],[věk]])</f>
        <v>2014::pivaři::M::48</v>
      </c>
      <c r="E1772" s="34">
        <v>2014</v>
      </c>
      <c r="F1772" s="37" t="s">
        <v>410</v>
      </c>
      <c r="G1772" s="34" t="s">
        <v>278</v>
      </c>
      <c r="H1772" s="52">
        <f>kategorie[[#This Row],[rok]]-kategorie[[#This Row],[věk]]</f>
        <v>1966</v>
      </c>
      <c r="I1772" s="34">
        <v>48</v>
      </c>
      <c r="J1772" s="46" t="s">
        <v>436</v>
      </c>
      <c r="K1772" s="50">
        <v>0.16</v>
      </c>
      <c r="L1772" s="241"/>
    </row>
    <row r="1773" spans="4:12" x14ac:dyDescent="0.2">
      <c r="D1773" s="45" t="str">
        <f>CONCATENATE(kategorie[[#This Row],[rok]],"::",kategorie[[#This Row],[závod]],"::",kategorie[[#This Row],[m/ž]],"::",kategorie[[#This Row],[věk]])</f>
        <v>2014::pivaři::M::49</v>
      </c>
      <c r="E1773" s="34">
        <v>2014</v>
      </c>
      <c r="F1773" s="37" t="s">
        <v>410</v>
      </c>
      <c r="G1773" s="34" t="s">
        <v>278</v>
      </c>
      <c r="H1773" s="52">
        <f>kategorie[[#This Row],[rok]]-kategorie[[#This Row],[věk]]</f>
        <v>1965</v>
      </c>
      <c r="I1773" s="34">
        <v>49</v>
      </c>
      <c r="J1773" s="46" t="s">
        <v>436</v>
      </c>
      <c r="K1773" s="50">
        <v>0.16</v>
      </c>
      <c r="L1773" s="241"/>
    </row>
    <row r="1774" spans="4:12" x14ac:dyDescent="0.2">
      <c r="D1774" s="45" t="str">
        <f>CONCATENATE(kategorie[[#This Row],[rok]],"::",kategorie[[#This Row],[závod]],"::",kategorie[[#This Row],[m/ž]],"::",kategorie[[#This Row],[věk]])</f>
        <v>2014::pivaři::M::50</v>
      </c>
      <c r="E1774" s="34">
        <v>2014</v>
      </c>
      <c r="F1774" s="37" t="s">
        <v>410</v>
      </c>
      <c r="G1774" s="34" t="s">
        <v>278</v>
      </c>
      <c r="H1774" s="52">
        <f>kategorie[[#This Row],[rok]]-kategorie[[#This Row],[věk]]</f>
        <v>1964</v>
      </c>
      <c r="I1774" s="34">
        <v>50</v>
      </c>
      <c r="J1774" s="46" t="s">
        <v>436</v>
      </c>
      <c r="K1774" s="50">
        <v>0.16</v>
      </c>
      <c r="L1774" s="241"/>
    </row>
    <row r="1775" spans="4:12" x14ac:dyDescent="0.2">
      <c r="D1775" s="45" t="str">
        <f>CONCATENATE(kategorie[[#This Row],[rok]],"::",kategorie[[#This Row],[závod]],"::",kategorie[[#This Row],[m/ž]],"::",kategorie[[#This Row],[věk]])</f>
        <v>2014::pivaři::M::51</v>
      </c>
      <c r="E1775" s="34">
        <v>2014</v>
      </c>
      <c r="F1775" s="37" t="s">
        <v>410</v>
      </c>
      <c r="G1775" s="34" t="s">
        <v>278</v>
      </c>
      <c r="H1775" s="52">
        <f>kategorie[[#This Row],[rok]]-kategorie[[#This Row],[věk]]</f>
        <v>1963</v>
      </c>
      <c r="I1775" s="34">
        <v>51</v>
      </c>
      <c r="J1775" s="46" t="s">
        <v>436</v>
      </c>
      <c r="K1775" s="50">
        <v>0.16</v>
      </c>
      <c r="L1775" s="241"/>
    </row>
    <row r="1776" spans="4:12" x14ac:dyDescent="0.2">
      <c r="D1776" s="45" t="str">
        <f>CONCATENATE(kategorie[[#This Row],[rok]],"::",kategorie[[#This Row],[závod]],"::",kategorie[[#This Row],[m/ž]],"::",kategorie[[#This Row],[věk]])</f>
        <v>2014::pivaři::M::52</v>
      </c>
      <c r="E1776" s="34">
        <v>2014</v>
      </c>
      <c r="F1776" s="37" t="s">
        <v>410</v>
      </c>
      <c r="G1776" s="34" t="s">
        <v>278</v>
      </c>
      <c r="H1776" s="52">
        <f>kategorie[[#This Row],[rok]]-kategorie[[#This Row],[věk]]</f>
        <v>1962</v>
      </c>
      <c r="I1776" s="34">
        <v>52</v>
      </c>
      <c r="J1776" s="46" t="s">
        <v>436</v>
      </c>
      <c r="K1776" s="50">
        <v>0.16</v>
      </c>
      <c r="L1776" s="241"/>
    </row>
    <row r="1777" spans="4:12" x14ac:dyDescent="0.2">
      <c r="D1777" s="45" t="str">
        <f>CONCATENATE(kategorie[[#This Row],[rok]],"::",kategorie[[#This Row],[závod]],"::",kategorie[[#This Row],[m/ž]],"::",kategorie[[#This Row],[věk]])</f>
        <v>2014::pivaři::M::53</v>
      </c>
      <c r="E1777" s="34">
        <v>2014</v>
      </c>
      <c r="F1777" s="37" t="s">
        <v>410</v>
      </c>
      <c r="G1777" s="34" t="s">
        <v>278</v>
      </c>
      <c r="H1777" s="52">
        <f>kategorie[[#This Row],[rok]]-kategorie[[#This Row],[věk]]</f>
        <v>1961</v>
      </c>
      <c r="I1777" s="34">
        <v>53</v>
      </c>
      <c r="J1777" s="46" t="s">
        <v>436</v>
      </c>
      <c r="K1777" s="50">
        <v>0.16</v>
      </c>
      <c r="L1777" s="241"/>
    </row>
    <row r="1778" spans="4:12" x14ac:dyDescent="0.2">
      <c r="D1778" s="45" t="str">
        <f>CONCATENATE(kategorie[[#This Row],[rok]],"::",kategorie[[#This Row],[závod]],"::",kategorie[[#This Row],[m/ž]],"::",kategorie[[#This Row],[věk]])</f>
        <v>2014::pivaři::M::54</v>
      </c>
      <c r="E1778" s="34">
        <v>2014</v>
      </c>
      <c r="F1778" s="37" t="s">
        <v>410</v>
      </c>
      <c r="G1778" s="34" t="s">
        <v>278</v>
      </c>
      <c r="H1778" s="52">
        <f>kategorie[[#This Row],[rok]]-kategorie[[#This Row],[věk]]</f>
        <v>1960</v>
      </c>
      <c r="I1778" s="34">
        <v>54</v>
      </c>
      <c r="J1778" s="46" t="s">
        <v>436</v>
      </c>
      <c r="K1778" s="50">
        <v>0.16</v>
      </c>
      <c r="L1778" s="241"/>
    </row>
    <row r="1779" spans="4:12" x14ac:dyDescent="0.2">
      <c r="D1779" s="45" t="str">
        <f>CONCATENATE(kategorie[[#This Row],[rok]],"::",kategorie[[#This Row],[závod]],"::",kategorie[[#This Row],[m/ž]],"::",kategorie[[#This Row],[věk]])</f>
        <v>2014::pivaři::M::55</v>
      </c>
      <c r="E1779" s="34">
        <v>2014</v>
      </c>
      <c r="F1779" s="37" t="s">
        <v>410</v>
      </c>
      <c r="G1779" s="34" t="s">
        <v>278</v>
      </c>
      <c r="H1779" s="52">
        <f>kategorie[[#This Row],[rok]]-kategorie[[#This Row],[věk]]</f>
        <v>1959</v>
      </c>
      <c r="I1779" s="34">
        <v>55</v>
      </c>
      <c r="J1779" s="46" t="s">
        <v>436</v>
      </c>
      <c r="K1779" s="50">
        <v>0.16</v>
      </c>
      <c r="L1779" s="241"/>
    </row>
    <row r="1780" spans="4:12" x14ac:dyDescent="0.2">
      <c r="D1780" s="45" t="str">
        <f>CONCATENATE(kategorie[[#This Row],[rok]],"::",kategorie[[#This Row],[závod]],"::",kategorie[[#This Row],[m/ž]],"::",kategorie[[#This Row],[věk]])</f>
        <v>2014::pivaři::M::56</v>
      </c>
      <c r="E1780" s="34">
        <v>2014</v>
      </c>
      <c r="F1780" s="37" t="s">
        <v>410</v>
      </c>
      <c r="G1780" s="34" t="s">
        <v>278</v>
      </c>
      <c r="H1780" s="52">
        <f>kategorie[[#This Row],[rok]]-kategorie[[#This Row],[věk]]</f>
        <v>1958</v>
      </c>
      <c r="I1780" s="34">
        <v>56</v>
      </c>
      <c r="J1780" s="46" t="s">
        <v>436</v>
      </c>
      <c r="K1780" s="50">
        <v>0.16</v>
      </c>
      <c r="L1780" s="241"/>
    </row>
    <row r="1781" spans="4:12" x14ac:dyDescent="0.2">
      <c r="D1781" s="45" t="str">
        <f>CONCATENATE(kategorie[[#This Row],[rok]],"::",kategorie[[#This Row],[závod]],"::",kategorie[[#This Row],[m/ž]],"::",kategorie[[#This Row],[věk]])</f>
        <v>2014::pivaři::M::57</v>
      </c>
      <c r="E1781" s="34">
        <v>2014</v>
      </c>
      <c r="F1781" s="37" t="s">
        <v>410</v>
      </c>
      <c r="G1781" s="34" t="s">
        <v>278</v>
      </c>
      <c r="H1781" s="52">
        <f>kategorie[[#This Row],[rok]]-kategorie[[#This Row],[věk]]</f>
        <v>1957</v>
      </c>
      <c r="I1781" s="34">
        <v>57</v>
      </c>
      <c r="J1781" s="46" t="s">
        <v>436</v>
      </c>
      <c r="K1781" s="50">
        <v>0.16</v>
      </c>
      <c r="L1781" s="241"/>
    </row>
    <row r="1782" spans="4:12" x14ac:dyDescent="0.2">
      <c r="D1782" s="45" t="str">
        <f>CONCATENATE(kategorie[[#This Row],[rok]],"::",kategorie[[#This Row],[závod]],"::",kategorie[[#This Row],[m/ž]],"::",kategorie[[#This Row],[věk]])</f>
        <v>2014::pivaři::M::58</v>
      </c>
      <c r="E1782" s="34">
        <v>2014</v>
      </c>
      <c r="F1782" s="37" t="s">
        <v>410</v>
      </c>
      <c r="G1782" s="34" t="s">
        <v>278</v>
      </c>
      <c r="H1782" s="52">
        <f>kategorie[[#This Row],[rok]]-kategorie[[#This Row],[věk]]</f>
        <v>1956</v>
      </c>
      <c r="I1782" s="34">
        <v>58</v>
      </c>
      <c r="J1782" s="46" t="s">
        <v>436</v>
      </c>
      <c r="K1782" s="50">
        <v>0.16</v>
      </c>
      <c r="L1782" s="241"/>
    </row>
    <row r="1783" spans="4:12" x14ac:dyDescent="0.2">
      <c r="D1783" s="45" t="str">
        <f>CONCATENATE(kategorie[[#This Row],[rok]],"::",kategorie[[#This Row],[závod]],"::",kategorie[[#This Row],[m/ž]],"::",kategorie[[#This Row],[věk]])</f>
        <v>2014::pivaři::M::59</v>
      </c>
      <c r="E1783" s="34">
        <v>2014</v>
      </c>
      <c r="F1783" s="37" t="s">
        <v>410</v>
      </c>
      <c r="G1783" s="34" t="s">
        <v>278</v>
      </c>
      <c r="H1783" s="52">
        <f>kategorie[[#This Row],[rok]]-kategorie[[#This Row],[věk]]</f>
        <v>1955</v>
      </c>
      <c r="I1783" s="34">
        <v>59</v>
      </c>
      <c r="J1783" s="46" t="s">
        <v>436</v>
      </c>
      <c r="K1783" s="50">
        <v>0.16</v>
      </c>
      <c r="L1783" s="241"/>
    </row>
    <row r="1784" spans="4:12" x14ac:dyDescent="0.2">
      <c r="D1784" s="45" t="str">
        <f>CONCATENATE(kategorie[[#This Row],[rok]],"::",kategorie[[#This Row],[závod]],"::",kategorie[[#This Row],[m/ž]],"::",kategorie[[#This Row],[věk]])</f>
        <v>2014::pivaři::M::60</v>
      </c>
      <c r="E1784" s="34">
        <v>2014</v>
      </c>
      <c r="F1784" s="37" t="s">
        <v>410</v>
      </c>
      <c r="G1784" s="34" t="s">
        <v>278</v>
      </c>
      <c r="H1784" s="52">
        <f>kategorie[[#This Row],[rok]]-kategorie[[#This Row],[věk]]</f>
        <v>1954</v>
      </c>
      <c r="I1784" s="34">
        <v>60</v>
      </c>
      <c r="J1784" s="46" t="s">
        <v>436</v>
      </c>
      <c r="K1784" s="50">
        <v>0.16</v>
      </c>
      <c r="L1784" s="241"/>
    </row>
    <row r="1785" spans="4:12" x14ac:dyDescent="0.2">
      <c r="D1785" s="45" t="str">
        <f>CONCATENATE(kategorie[[#This Row],[rok]],"::",kategorie[[#This Row],[závod]],"::",kategorie[[#This Row],[m/ž]],"::",kategorie[[#This Row],[věk]])</f>
        <v>2014::pivaři::M::61</v>
      </c>
      <c r="E1785" s="34">
        <v>2014</v>
      </c>
      <c r="F1785" s="37" t="s">
        <v>410</v>
      </c>
      <c r="G1785" s="34" t="s">
        <v>278</v>
      </c>
      <c r="H1785" s="52">
        <f>kategorie[[#This Row],[rok]]-kategorie[[#This Row],[věk]]</f>
        <v>1953</v>
      </c>
      <c r="I1785" s="34">
        <v>61</v>
      </c>
      <c r="J1785" s="46" t="s">
        <v>436</v>
      </c>
      <c r="K1785" s="50">
        <v>0.16</v>
      </c>
      <c r="L1785" s="241"/>
    </row>
    <row r="1786" spans="4:12" x14ac:dyDescent="0.2">
      <c r="D1786" s="45" t="str">
        <f>CONCATENATE(kategorie[[#This Row],[rok]],"::",kategorie[[#This Row],[závod]],"::",kategorie[[#This Row],[m/ž]],"::",kategorie[[#This Row],[věk]])</f>
        <v>2014::pivaři::M::62</v>
      </c>
      <c r="E1786" s="34">
        <v>2014</v>
      </c>
      <c r="F1786" s="37" t="s">
        <v>410</v>
      </c>
      <c r="G1786" s="34" t="s">
        <v>278</v>
      </c>
      <c r="H1786" s="52">
        <f>kategorie[[#This Row],[rok]]-kategorie[[#This Row],[věk]]</f>
        <v>1952</v>
      </c>
      <c r="I1786" s="34">
        <v>62</v>
      </c>
      <c r="J1786" s="46" t="s">
        <v>436</v>
      </c>
      <c r="K1786" s="50">
        <v>0.16</v>
      </c>
      <c r="L1786" s="241"/>
    </row>
    <row r="1787" spans="4:12" x14ac:dyDescent="0.2">
      <c r="D1787" s="45" t="str">
        <f>CONCATENATE(kategorie[[#This Row],[rok]],"::",kategorie[[#This Row],[závod]],"::",kategorie[[#This Row],[m/ž]],"::",kategorie[[#This Row],[věk]])</f>
        <v>2014::pivaři::M::63</v>
      </c>
      <c r="E1787" s="34">
        <v>2014</v>
      </c>
      <c r="F1787" s="37" t="s">
        <v>410</v>
      </c>
      <c r="G1787" s="34" t="s">
        <v>278</v>
      </c>
      <c r="H1787" s="52">
        <f>kategorie[[#This Row],[rok]]-kategorie[[#This Row],[věk]]</f>
        <v>1951</v>
      </c>
      <c r="I1787" s="34">
        <v>63</v>
      </c>
      <c r="J1787" s="46" t="s">
        <v>436</v>
      </c>
      <c r="K1787" s="50">
        <v>0.16</v>
      </c>
      <c r="L1787" s="241"/>
    </row>
    <row r="1788" spans="4:12" x14ac:dyDescent="0.2">
      <c r="D1788" s="45" t="str">
        <f>CONCATENATE(kategorie[[#This Row],[rok]],"::",kategorie[[#This Row],[závod]],"::",kategorie[[#This Row],[m/ž]],"::",kategorie[[#This Row],[věk]])</f>
        <v>2014::pivaři::M::64</v>
      </c>
      <c r="E1788" s="34">
        <v>2014</v>
      </c>
      <c r="F1788" s="37" t="s">
        <v>410</v>
      </c>
      <c r="G1788" s="34" t="s">
        <v>278</v>
      </c>
      <c r="H1788" s="52">
        <f>kategorie[[#This Row],[rok]]-kategorie[[#This Row],[věk]]</f>
        <v>1950</v>
      </c>
      <c r="I1788" s="34">
        <v>64</v>
      </c>
      <c r="J1788" s="46" t="s">
        <v>436</v>
      </c>
      <c r="K1788" s="50">
        <v>0.16</v>
      </c>
      <c r="L1788" s="241"/>
    </row>
    <row r="1789" spans="4:12" x14ac:dyDescent="0.2">
      <c r="D1789" s="45" t="str">
        <f>CONCATENATE(kategorie[[#This Row],[rok]],"::",kategorie[[#This Row],[závod]],"::",kategorie[[#This Row],[m/ž]],"::",kategorie[[#This Row],[věk]])</f>
        <v>2014::pivaři::M::65</v>
      </c>
      <c r="E1789" s="34">
        <v>2014</v>
      </c>
      <c r="F1789" s="37" t="s">
        <v>410</v>
      </c>
      <c r="G1789" s="34" t="s">
        <v>278</v>
      </c>
      <c r="H1789" s="52">
        <f>kategorie[[#This Row],[rok]]-kategorie[[#This Row],[věk]]</f>
        <v>1949</v>
      </c>
      <c r="I1789" s="34">
        <v>65</v>
      </c>
      <c r="J1789" s="46" t="s">
        <v>436</v>
      </c>
      <c r="K1789" s="50">
        <v>0.16</v>
      </c>
      <c r="L1789" s="241"/>
    </row>
    <row r="1790" spans="4:12" x14ac:dyDescent="0.2">
      <c r="D1790" s="45" t="str">
        <f>CONCATENATE(kategorie[[#This Row],[rok]],"::",kategorie[[#This Row],[závod]],"::",kategorie[[#This Row],[m/ž]],"::",kategorie[[#This Row],[věk]])</f>
        <v>2014::pivaři::M::66</v>
      </c>
      <c r="E1790" s="34">
        <v>2014</v>
      </c>
      <c r="F1790" s="37" t="s">
        <v>410</v>
      </c>
      <c r="G1790" s="34" t="s">
        <v>278</v>
      </c>
      <c r="H1790" s="52">
        <f>kategorie[[#This Row],[rok]]-kategorie[[#This Row],[věk]]</f>
        <v>1948</v>
      </c>
      <c r="I1790" s="34">
        <v>66</v>
      </c>
      <c r="J1790" s="46" t="s">
        <v>436</v>
      </c>
      <c r="K1790" s="50">
        <v>0.16</v>
      </c>
      <c r="L1790" s="241"/>
    </row>
    <row r="1791" spans="4:12" x14ac:dyDescent="0.2">
      <c r="D1791" s="45" t="str">
        <f>CONCATENATE(kategorie[[#This Row],[rok]],"::",kategorie[[#This Row],[závod]],"::",kategorie[[#This Row],[m/ž]],"::",kategorie[[#This Row],[věk]])</f>
        <v>2014::pivaři::M::67</v>
      </c>
      <c r="E1791" s="34">
        <v>2014</v>
      </c>
      <c r="F1791" s="37" t="s">
        <v>410</v>
      </c>
      <c r="G1791" s="34" t="s">
        <v>278</v>
      </c>
      <c r="H1791" s="52">
        <f>kategorie[[#This Row],[rok]]-kategorie[[#This Row],[věk]]</f>
        <v>1947</v>
      </c>
      <c r="I1791" s="34">
        <v>67</v>
      </c>
      <c r="J1791" s="46" t="s">
        <v>436</v>
      </c>
      <c r="K1791" s="50">
        <v>0.16</v>
      </c>
      <c r="L1791" s="241"/>
    </row>
    <row r="1792" spans="4:12" x14ac:dyDescent="0.2">
      <c r="D1792" s="45" t="str">
        <f>CONCATENATE(kategorie[[#This Row],[rok]],"::",kategorie[[#This Row],[závod]],"::",kategorie[[#This Row],[m/ž]],"::",kategorie[[#This Row],[věk]])</f>
        <v>2014::pivaři::M::68</v>
      </c>
      <c r="E1792" s="34">
        <v>2014</v>
      </c>
      <c r="F1792" s="37" t="s">
        <v>410</v>
      </c>
      <c r="G1792" s="34" t="s">
        <v>278</v>
      </c>
      <c r="H1792" s="52">
        <f>kategorie[[#This Row],[rok]]-kategorie[[#This Row],[věk]]</f>
        <v>1946</v>
      </c>
      <c r="I1792" s="34">
        <v>68</v>
      </c>
      <c r="J1792" s="46" t="s">
        <v>436</v>
      </c>
      <c r="K1792" s="50">
        <v>0.16</v>
      </c>
      <c r="L1792" s="241"/>
    </row>
    <row r="1793" spans="4:12" x14ac:dyDescent="0.2">
      <c r="D1793" s="45" t="str">
        <f>CONCATENATE(kategorie[[#This Row],[rok]],"::",kategorie[[#This Row],[závod]],"::",kategorie[[#This Row],[m/ž]],"::",kategorie[[#This Row],[věk]])</f>
        <v>2014::pivaři::M::69</v>
      </c>
      <c r="E1793" s="34">
        <v>2014</v>
      </c>
      <c r="F1793" s="37" t="s">
        <v>410</v>
      </c>
      <c r="G1793" s="34" t="s">
        <v>278</v>
      </c>
      <c r="H1793" s="52">
        <f>kategorie[[#This Row],[rok]]-kategorie[[#This Row],[věk]]</f>
        <v>1945</v>
      </c>
      <c r="I1793" s="34">
        <v>69</v>
      </c>
      <c r="J1793" s="46" t="s">
        <v>436</v>
      </c>
      <c r="K1793" s="50">
        <v>0.16</v>
      </c>
      <c r="L1793" s="241"/>
    </row>
    <row r="1794" spans="4:12" x14ac:dyDescent="0.2">
      <c r="D1794" s="45" t="str">
        <f>CONCATENATE(kategorie[[#This Row],[rok]],"::",kategorie[[#This Row],[závod]],"::",kategorie[[#This Row],[m/ž]],"::",kategorie[[#This Row],[věk]])</f>
        <v>2014::pivaři::M::70</v>
      </c>
      <c r="E1794" s="34">
        <v>2014</v>
      </c>
      <c r="F1794" s="37" t="s">
        <v>410</v>
      </c>
      <c r="G1794" s="34" t="s">
        <v>278</v>
      </c>
      <c r="H1794" s="52">
        <f>kategorie[[#This Row],[rok]]-kategorie[[#This Row],[věk]]</f>
        <v>1944</v>
      </c>
      <c r="I1794" s="34">
        <v>70</v>
      </c>
      <c r="J1794" s="46" t="s">
        <v>436</v>
      </c>
      <c r="K1794" s="50">
        <v>0.16</v>
      </c>
      <c r="L1794" s="241"/>
    </row>
    <row r="1795" spans="4:12" x14ac:dyDescent="0.2">
      <c r="D1795" s="45" t="str">
        <f>CONCATENATE(kategorie[[#This Row],[rok]],"::",kategorie[[#This Row],[závod]],"::",kategorie[[#This Row],[m/ž]],"::",kategorie[[#This Row],[věk]])</f>
        <v>2014::pivaři::M::71</v>
      </c>
      <c r="E1795" s="34">
        <v>2014</v>
      </c>
      <c r="F1795" s="37" t="s">
        <v>410</v>
      </c>
      <c r="G1795" s="34" t="s">
        <v>278</v>
      </c>
      <c r="H1795" s="52">
        <f>kategorie[[#This Row],[rok]]-kategorie[[#This Row],[věk]]</f>
        <v>1943</v>
      </c>
      <c r="I1795" s="34">
        <v>71</v>
      </c>
      <c r="J1795" s="46" t="s">
        <v>436</v>
      </c>
      <c r="K1795" s="50">
        <v>0.16</v>
      </c>
      <c r="L1795" s="241"/>
    </row>
    <row r="1796" spans="4:12" x14ac:dyDescent="0.2">
      <c r="D1796" s="45" t="str">
        <f>CONCATENATE(kategorie[[#This Row],[rok]],"::",kategorie[[#This Row],[závod]],"::",kategorie[[#This Row],[m/ž]],"::",kategorie[[#This Row],[věk]])</f>
        <v>2014::pivaři::M::72</v>
      </c>
      <c r="E1796" s="34">
        <v>2014</v>
      </c>
      <c r="F1796" s="37" t="s">
        <v>410</v>
      </c>
      <c r="G1796" s="34" t="s">
        <v>278</v>
      </c>
      <c r="H1796" s="52">
        <f>kategorie[[#This Row],[rok]]-kategorie[[#This Row],[věk]]</f>
        <v>1942</v>
      </c>
      <c r="I1796" s="34">
        <v>72</v>
      </c>
      <c r="J1796" s="46" t="s">
        <v>436</v>
      </c>
      <c r="K1796" s="50">
        <v>0.16</v>
      </c>
      <c r="L1796" s="241"/>
    </row>
    <row r="1797" spans="4:12" x14ac:dyDescent="0.2">
      <c r="D1797" s="45" t="str">
        <f>CONCATENATE(kategorie[[#This Row],[rok]],"::",kategorie[[#This Row],[závod]],"::",kategorie[[#This Row],[m/ž]],"::",kategorie[[#This Row],[věk]])</f>
        <v>2014::pivaři::M::73</v>
      </c>
      <c r="E1797" s="34">
        <v>2014</v>
      </c>
      <c r="F1797" s="37" t="s">
        <v>410</v>
      </c>
      <c r="G1797" s="34" t="s">
        <v>278</v>
      </c>
      <c r="H1797" s="52">
        <f>kategorie[[#This Row],[rok]]-kategorie[[#This Row],[věk]]</f>
        <v>1941</v>
      </c>
      <c r="I1797" s="34">
        <v>73</v>
      </c>
      <c r="J1797" s="46" t="s">
        <v>436</v>
      </c>
      <c r="K1797" s="50">
        <v>0.16</v>
      </c>
      <c r="L1797" s="241"/>
    </row>
    <row r="1798" spans="4:12" x14ac:dyDescent="0.2">
      <c r="D1798" s="45" t="str">
        <f>CONCATENATE(kategorie[[#This Row],[rok]],"::",kategorie[[#This Row],[závod]],"::",kategorie[[#This Row],[m/ž]],"::",kategorie[[#This Row],[věk]])</f>
        <v>2014::pivaři::M::74</v>
      </c>
      <c r="E1798" s="34">
        <v>2014</v>
      </c>
      <c r="F1798" s="37" t="s">
        <v>410</v>
      </c>
      <c r="G1798" s="34" t="s">
        <v>278</v>
      </c>
      <c r="H1798" s="52">
        <f>kategorie[[#This Row],[rok]]-kategorie[[#This Row],[věk]]</f>
        <v>1940</v>
      </c>
      <c r="I1798" s="34">
        <v>74</v>
      </c>
      <c r="J1798" s="46" t="s">
        <v>436</v>
      </c>
      <c r="K1798" s="50">
        <v>0.16</v>
      </c>
      <c r="L1798" s="241"/>
    </row>
    <row r="1799" spans="4:12" x14ac:dyDescent="0.2">
      <c r="D1799" s="45" t="str">
        <f>CONCATENATE(kategorie[[#This Row],[rok]],"::",kategorie[[#This Row],[závod]],"::",kategorie[[#This Row],[m/ž]],"::",kategorie[[#This Row],[věk]])</f>
        <v>2014::pivaři::M::75</v>
      </c>
      <c r="E1799" s="34">
        <v>2014</v>
      </c>
      <c r="F1799" s="37" t="s">
        <v>410</v>
      </c>
      <c r="G1799" s="34" t="s">
        <v>278</v>
      </c>
      <c r="H1799" s="52">
        <f>kategorie[[#This Row],[rok]]-kategorie[[#This Row],[věk]]</f>
        <v>1939</v>
      </c>
      <c r="I1799" s="34">
        <v>75</v>
      </c>
      <c r="J1799" s="46" t="s">
        <v>436</v>
      </c>
      <c r="K1799" s="50">
        <v>0.16</v>
      </c>
      <c r="L1799" s="241"/>
    </row>
    <row r="1800" spans="4:12" x14ac:dyDescent="0.2">
      <c r="D1800" s="45" t="str">
        <f>CONCATENATE(kategorie[[#This Row],[rok]],"::",kategorie[[#This Row],[závod]],"::",kategorie[[#This Row],[m/ž]],"::",kategorie[[#This Row],[věk]])</f>
        <v>2014::pivaři::M::76</v>
      </c>
      <c r="E1800" s="34">
        <v>2014</v>
      </c>
      <c r="F1800" s="37" t="s">
        <v>410</v>
      </c>
      <c r="G1800" s="34" t="s">
        <v>278</v>
      </c>
      <c r="H1800" s="52">
        <f>kategorie[[#This Row],[rok]]-kategorie[[#This Row],[věk]]</f>
        <v>1938</v>
      </c>
      <c r="I1800" s="34">
        <v>76</v>
      </c>
      <c r="J1800" s="46" t="s">
        <v>436</v>
      </c>
      <c r="K1800" s="50">
        <v>0.16</v>
      </c>
      <c r="L1800" s="241"/>
    </row>
    <row r="1801" spans="4:12" x14ac:dyDescent="0.2">
      <c r="D1801" s="45" t="str">
        <f>CONCATENATE(kategorie[[#This Row],[rok]],"::",kategorie[[#This Row],[závod]],"::",kategorie[[#This Row],[m/ž]],"::",kategorie[[#This Row],[věk]])</f>
        <v>2014::pivaři::M::77</v>
      </c>
      <c r="E1801" s="34">
        <v>2014</v>
      </c>
      <c r="F1801" s="37" t="s">
        <v>410</v>
      </c>
      <c r="G1801" s="34" t="s">
        <v>278</v>
      </c>
      <c r="H1801" s="52">
        <f>kategorie[[#This Row],[rok]]-kategorie[[#This Row],[věk]]</f>
        <v>1937</v>
      </c>
      <c r="I1801" s="34">
        <v>77</v>
      </c>
      <c r="J1801" s="46" t="s">
        <v>436</v>
      </c>
      <c r="K1801" s="50">
        <v>0.16</v>
      </c>
      <c r="L1801" s="241"/>
    </row>
    <row r="1802" spans="4:12" x14ac:dyDescent="0.2">
      <c r="D1802" s="45" t="str">
        <f>CONCATENATE(kategorie[[#This Row],[rok]],"::",kategorie[[#This Row],[závod]],"::",kategorie[[#This Row],[m/ž]],"::",kategorie[[#This Row],[věk]])</f>
        <v>2014::pivaři::M::78</v>
      </c>
      <c r="E1802" s="34">
        <v>2014</v>
      </c>
      <c r="F1802" s="37" t="s">
        <v>410</v>
      </c>
      <c r="G1802" s="34" t="s">
        <v>278</v>
      </c>
      <c r="H1802" s="52">
        <f>kategorie[[#This Row],[rok]]-kategorie[[#This Row],[věk]]</f>
        <v>1936</v>
      </c>
      <c r="I1802" s="34">
        <v>78</v>
      </c>
      <c r="J1802" s="46" t="s">
        <v>436</v>
      </c>
      <c r="K1802" s="50">
        <v>0.16</v>
      </c>
      <c r="L1802" s="241"/>
    </row>
    <row r="1803" spans="4:12" x14ac:dyDescent="0.2">
      <c r="D1803" s="45" t="str">
        <f>CONCATENATE(kategorie[[#This Row],[rok]],"::",kategorie[[#This Row],[závod]],"::",kategorie[[#This Row],[m/ž]],"::",kategorie[[#This Row],[věk]])</f>
        <v>2014::pivaři::M::79</v>
      </c>
      <c r="E1803" s="34">
        <v>2014</v>
      </c>
      <c r="F1803" s="37" t="s">
        <v>410</v>
      </c>
      <c r="G1803" s="34" t="s">
        <v>278</v>
      </c>
      <c r="H1803" s="52">
        <f>kategorie[[#This Row],[rok]]-kategorie[[#This Row],[věk]]</f>
        <v>1935</v>
      </c>
      <c r="I1803" s="34">
        <v>79</v>
      </c>
      <c r="J1803" s="46" t="s">
        <v>436</v>
      </c>
      <c r="K1803" s="50">
        <v>0.16</v>
      </c>
      <c r="L1803" s="241"/>
    </row>
    <row r="1804" spans="4:12" x14ac:dyDescent="0.2">
      <c r="D1804" s="45" t="str">
        <f>CONCATENATE(kategorie[[#This Row],[rok]],"::",kategorie[[#This Row],[závod]],"::",kategorie[[#This Row],[m/ž]],"::",kategorie[[#This Row],[věk]])</f>
        <v>2014::pivaři::M::80</v>
      </c>
      <c r="E1804" s="34">
        <v>2014</v>
      </c>
      <c r="F1804" s="37" t="s">
        <v>410</v>
      </c>
      <c r="G1804" s="34" t="s">
        <v>278</v>
      </c>
      <c r="H1804" s="52">
        <f>kategorie[[#This Row],[rok]]-kategorie[[#This Row],[věk]]</f>
        <v>1934</v>
      </c>
      <c r="I1804" s="34">
        <v>80</v>
      </c>
      <c r="J1804" s="46" t="s">
        <v>436</v>
      </c>
      <c r="K1804" s="50">
        <v>0.16</v>
      </c>
      <c r="L1804" s="241"/>
    </row>
    <row r="1805" spans="4:12" x14ac:dyDescent="0.2">
      <c r="D1805" s="45" t="str">
        <f>CONCATENATE(kategorie[[#This Row],[rok]],"::",kategorie[[#This Row],[závod]],"::",kategorie[[#This Row],[m/ž]],"::",kategorie[[#This Row],[věk]])</f>
        <v>2014::pivaři::Z::18</v>
      </c>
      <c r="E1805" s="34">
        <v>2014</v>
      </c>
      <c r="F1805" s="37" t="s">
        <v>410</v>
      </c>
      <c r="G1805" s="34" t="s">
        <v>438</v>
      </c>
      <c r="H1805" s="52">
        <f>kategorie[[#This Row],[rok]]-kategorie[[#This Row],[věk]]</f>
        <v>1996</v>
      </c>
      <c r="I1805" s="34">
        <v>18</v>
      </c>
      <c r="J1805" s="46" t="s">
        <v>436</v>
      </c>
      <c r="K1805" s="50">
        <v>0.16</v>
      </c>
      <c r="L1805" s="241"/>
    </row>
    <row r="1806" spans="4:12" x14ac:dyDescent="0.2">
      <c r="D1806" s="45" t="str">
        <f>CONCATENATE(kategorie[[#This Row],[rok]],"::",kategorie[[#This Row],[závod]],"::",kategorie[[#This Row],[m/ž]],"::",kategorie[[#This Row],[věk]])</f>
        <v>2014::pivaři::Z::19</v>
      </c>
      <c r="E1806" s="34">
        <v>2014</v>
      </c>
      <c r="F1806" s="37" t="s">
        <v>410</v>
      </c>
      <c r="G1806" s="34" t="s">
        <v>438</v>
      </c>
      <c r="H1806" s="52">
        <f>kategorie[[#This Row],[rok]]-kategorie[[#This Row],[věk]]</f>
        <v>1995</v>
      </c>
      <c r="I1806" s="34">
        <v>19</v>
      </c>
      <c r="J1806" s="46" t="s">
        <v>436</v>
      </c>
      <c r="K1806" s="50">
        <v>0.16</v>
      </c>
      <c r="L1806" s="241"/>
    </row>
    <row r="1807" spans="4:12" x14ac:dyDescent="0.2">
      <c r="D1807" s="45" t="str">
        <f>CONCATENATE(kategorie[[#This Row],[rok]],"::",kategorie[[#This Row],[závod]],"::",kategorie[[#This Row],[m/ž]],"::",kategorie[[#This Row],[věk]])</f>
        <v>2014::pivaři::Z::20</v>
      </c>
      <c r="E1807" s="34">
        <v>2014</v>
      </c>
      <c r="F1807" s="37" t="s">
        <v>410</v>
      </c>
      <c r="G1807" s="34" t="s">
        <v>438</v>
      </c>
      <c r="H1807" s="52">
        <f>kategorie[[#This Row],[rok]]-kategorie[[#This Row],[věk]]</f>
        <v>1994</v>
      </c>
      <c r="I1807" s="34">
        <v>20</v>
      </c>
      <c r="J1807" s="46" t="s">
        <v>436</v>
      </c>
      <c r="K1807" s="50">
        <v>0.16</v>
      </c>
      <c r="L1807" s="241"/>
    </row>
    <row r="1808" spans="4:12" x14ac:dyDescent="0.2">
      <c r="D1808" s="45" t="str">
        <f>CONCATENATE(kategorie[[#This Row],[rok]],"::",kategorie[[#This Row],[závod]],"::",kategorie[[#This Row],[m/ž]],"::",kategorie[[#This Row],[věk]])</f>
        <v>2014::pivaři::Z::21</v>
      </c>
      <c r="E1808" s="34">
        <v>2014</v>
      </c>
      <c r="F1808" s="37" t="s">
        <v>410</v>
      </c>
      <c r="G1808" s="34" t="s">
        <v>438</v>
      </c>
      <c r="H1808" s="52">
        <f>kategorie[[#This Row],[rok]]-kategorie[[#This Row],[věk]]</f>
        <v>1993</v>
      </c>
      <c r="I1808" s="34">
        <v>21</v>
      </c>
      <c r="J1808" s="46" t="s">
        <v>436</v>
      </c>
      <c r="K1808" s="50">
        <v>0.16</v>
      </c>
      <c r="L1808" s="241"/>
    </row>
    <row r="1809" spans="4:12" x14ac:dyDescent="0.2">
      <c r="D1809" s="45" t="str">
        <f>CONCATENATE(kategorie[[#This Row],[rok]],"::",kategorie[[#This Row],[závod]],"::",kategorie[[#This Row],[m/ž]],"::",kategorie[[#This Row],[věk]])</f>
        <v>2014::pivaři::Z::22</v>
      </c>
      <c r="E1809" s="34">
        <v>2014</v>
      </c>
      <c r="F1809" s="37" t="s">
        <v>410</v>
      </c>
      <c r="G1809" s="34" t="s">
        <v>438</v>
      </c>
      <c r="H1809" s="52">
        <f>kategorie[[#This Row],[rok]]-kategorie[[#This Row],[věk]]</f>
        <v>1992</v>
      </c>
      <c r="I1809" s="34">
        <v>22</v>
      </c>
      <c r="J1809" s="46" t="s">
        <v>436</v>
      </c>
      <c r="K1809" s="50">
        <v>0.16</v>
      </c>
      <c r="L1809" s="241"/>
    </row>
    <row r="1810" spans="4:12" x14ac:dyDescent="0.2">
      <c r="D1810" s="45" t="str">
        <f>CONCATENATE(kategorie[[#This Row],[rok]],"::",kategorie[[#This Row],[závod]],"::",kategorie[[#This Row],[m/ž]],"::",kategorie[[#This Row],[věk]])</f>
        <v>2014::pivaři::Z::23</v>
      </c>
      <c r="E1810" s="34">
        <v>2014</v>
      </c>
      <c r="F1810" s="37" t="s">
        <v>410</v>
      </c>
      <c r="G1810" s="34" t="s">
        <v>438</v>
      </c>
      <c r="H1810" s="52">
        <f>kategorie[[#This Row],[rok]]-kategorie[[#This Row],[věk]]</f>
        <v>1991</v>
      </c>
      <c r="I1810" s="34">
        <v>23</v>
      </c>
      <c r="J1810" s="46" t="s">
        <v>436</v>
      </c>
      <c r="K1810" s="50">
        <v>0.16</v>
      </c>
      <c r="L1810" s="241"/>
    </row>
    <row r="1811" spans="4:12" x14ac:dyDescent="0.2">
      <c r="D1811" s="45" t="str">
        <f>CONCATENATE(kategorie[[#This Row],[rok]],"::",kategorie[[#This Row],[závod]],"::",kategorie[[#This Row],[m/ž]],"::",kategorie[[#This Row],[věk]])</f>
        <v>2014::pivaři::Z::24</v>
      </c>
      <c r="E1811" s="34">
        <v>2014</v>
      </c>
      <c r="F1811" s="37" t="s">
        <v>410</v>
      </c>
      <c r="G1811" s="34" t="s">
        <v>438</v>
      </c>
      <c r="H1811" s="52">
        <f>kategorie[[#This Row],[rok]]-kategorie[[#This Row],[věk]]</f>
        <v>1990</v>
      </c>
      <c r="I1811" s="34">
        <v>24</v>
      </c>
      <c r="J1811" s="46" t="s">
        <v>436</v>
      </c>
      <c r="K1811" s="50">
        <v>0.16</v>
      </c>
      <c r="L1811" s="241"/>
    </row>
    <row r="1812" spans="4:12" x14ac:dyDescent="0.2">
      <c r="D1812" s="45" t="str">
        <f>CONCATENATE(kategorie[[#This Row],[rok]],"::",kategorie[[#This Row],[závod]],"::",kategorie[[#This Row],[m/ž]],"::",kategorie[[#This Row],[věk]])</f>
        <v>2014::pivaři::Z::25</v>
      </c>
      <c r="E1812" s="34">
        <v>2014</v>
      </c>
      <c r="F1812" s="37" t="s">
        <v>410</v>
      </c>
      <c r="G1812" s="34" t="s">
        <v>438</v>
      </c>
      <c r="H1812" s="52">
        <f>kategorie[[#This Row],[rok]]-kategorie[[#This Row],[věk]]</f>
        <v>1989</v>
      </c>
      <c r="I1812" s="34">
        <v>25</v>
      </c>
      <c r="J1812" s="46" t="s">
        <v>436</v>
      </c>
      <c r="K1812" s="50">
        <v>0.16</v>
      </c>
      <c r="L1812" s="241"/>
    </row>
    <row r="1813" spans="4:12" x14ac:dyDescent="0.2">
      <c r="D1813" s="45" t="str">
        <f>CONCATENATE(kategorie[[#This Row],[rok]],"::",kategorie[[#This Row],[závod]],"::",kategorie[[#This Row],[m/ž]],"::",kategorie[[#This Row],[věk]])</f>
        <v>2014::pivaři::Z::26</v>
      </c>
      <c r="E1813" s="34">
        <v>2014</v>
      </c>
      <c r="F1813" s="37" t="s">
        <v>410</v>
      </c>
      <c r="G1813" s="34" t="s">
        <v>438</v>
      </c>
      <c r="H1813" s="52">
        <f>kategorie[[#This Row],[rok]]-kategorie[[#This Row],[věk]]</f>
        <v>1988</v>
      </c>
      <c r="I1813" s="34">
        <v>26</v>
      </c>
      <c r="J1813" s="46" t="s">
        <v>436</v>
      </c>
      <c r="K1813" s="50">
        <v>0.16</v>
      </c>
      <c r="L1813" s="241"/>
    </row>
    <row r="1814" spans="4:12" x14ac:dyDescent="0.2">
      <c r="D1814" s="45" t="str">
        <f>CONCATENATE(kategorie[[#This Row],[rok]],"::",kategorie[[#This Row],[závod]],"::",kategorie[[#This Row],[m/ž]],"::",kategorie[[#This Row],[věk]])</f>
        <v>2014::pivaři::Z::27</v>
      </c>
      <c r="E1814" s="34">
        <v>2014</v>
      </c>
      <c r="F1814" s="37" t="s">
        <v>410</v>
      </c>
      <c r="G1814" s="34" t="s">
        <v>438</v>
      </c>
      <c r="H1814" s="52">
        <f>kategorie[[#This Row],[rok]]-kategorie[[#This Row],[věk]]</f>
        <v>1987</v>
      </c>
      <c r="I1814" s="34">
        <v>27</v>
      </c>
      <c r="J1814" s="46" t="s">
        <v>436</v>
      </c>
      <c r="K1814" s="50">
        <v>0.16</v>
      </c>
      <c r="L1814" s="241"/>
    </row>
    <row r="1815" spans="4:12" x14ac:dyDescent="0.2">
      <c r="D1815" s="45" t="str">
        <f>CONCATENATE(kategorie[[#This Row],[rok]],"::",kategorie[[#This Row],[závod]],"::",kategorie[[#This Row],[m/ž]],"::",kategorie[[#This Row],[věk]])</f>
        <v>2014::pivaři::Z::28</v>
      </c>
      <c r="E1815" s="34">
        <v>2014</v>
      </c>
      <c r="F1815" s="37" t="s">
        <v>410</v>
      </c>
      <c r="G1815" s="34" t="s">
        <v>438</v>
      </c>
      <c r="H1815" s="52">
        <f>kategorie[[#This Row],[rok]]-kategorie[[#This Row],[věk]]</f>
        <v>1986</v>
      </c>
      <c r="I1815" s="34">
        <v>28</v>
      </c>
      <c r="J1815" s="46" t="s">
        <v>436</v>
      </c>
      <c r="K1815" s="50">
        <v>0.16</v>
      </c>
      <c r="L1815" s="241"/>
    </row>
    <row r="1816" spans="4:12" x14ac:dyDescent="0.2">
      <c r="D1816" s="45" t="str">
        <f>CONCATENATE(kategorie[[#This Row],[rok]],"::",kategorie[[#This Row],[závod]],"::",kategorie[[#This Row],[m/ž]],"::",kategorie[[#This Row],[věk]])</f>
        <v>2014::pivaři::Z::29</v>
      </c>
      <c r="E1816" s="34">
        <v>2014</v>
      </c>
      <c r="F1816" s="37" t="s">
        <v>410</v>
      </c>
      <c r="G1816" s="34" t="s">
        <v>438</v>
      </c>
      <c r="H1816" s="52">
        <f>kategorie[[#This Row],[rok]]-kategorie[[#This Row],[věk]]</f>
        <v>1985</v>
      </c>
      <c r="I1816" s="34">
        <v>29</v>
      </c>
      <c r="J1816" s="46" t="s">
        <v>436</v>
      </c>
      <c r="K1816" s="50">
        <v>0.16</v>
      </c>
      <c r="L1816" s="241"/>
    </row>
    <row r="1817" spans="4:12" x14ac:dyDescent="0.2">
      <c r="D1817" s="45" t="str">
        <f>CONCATENATE(kategorie[[#This Row],[rok]],"::",kategorie[[#This Row],[závod]],"::",kategorie[[#This Row],[m/ž]],"::",kategorie[[#This Row],[věk]])</f>
        <v>2014::pivaři::Z::30</v>
      </c>
      <c r="E1817" s="34">
        <v>2014</v>
      </c>
      <c r="F1817" s="37" t="s">
        <v>410</v>
      </c>
      <c r="G1817" s="34" t="s">
        <v>438</v>
      </c>
      <c r="H1817" s="52">
        <f>kategorie[[#This Row],[rok]]-kategorie[[#This Row],[věk]]</f>
        <v>1984</v>
      </c>
      <c r="I1817" s="34">
        <v>30</v>
      </c>
      <c r="J1817" s="46" t="s">
        <v>436</v>
      </c>
      <c r="K1817" s="50">
        <v>0.16</v>
      </c>
      <c r="L1817" s="241"/>
    </row>
    <row r="1818" spans="4:12" x14ac:dyDescent="0.2">
      <c r="D1818" s="45" t="str">
        <f>CONCATENATE(kategorie[[#This Row],[rok]],"::",kategorie[[#This Row],[závod]],"::",kategorie[[#This Row],[m/ž]],"::",kategorie[[#This Row],[věk]])</f>
        <v>2014::pivaři::Z::31</v>
      </c>
      <c r="E1818" s="34">
        <v>2014</v>
      </c>
      <c r="F1818" s="37" t="s">
        <v>410</v>
      </c>
      <c r="G1818" s="34" t="s">
        <v>438</v>
      </c>
      <c r="H1818" s="52">
        <f>kategorie[[#This Row],[rok]]-kategorie[[#This Row],[věk]]</f>
        <v>1983</v>
      </c>
      <c r="I1818" s="34">
        <v>31</v>
      </c>
      <c r="J1818" s="46" t="s">
        <v>436</v>
      </c>
      <c r="K1818" s="50">
        <v>0.16</v>
      </c>
      <c r="L1818" s="241"/>
    </row>
    <row r="1819" spans="4:12" x14ac:dyDescent="0.2">
      <c r="D1819" s="45" t="str">
        <f>CONCATENATE(kategorie[[#This Row],[rok]],"::",kategorie[[#This Row],[závod]],"::",kategorie[[#This Row],[m/ž]],"::",kategorie[[#This Row],[věk]])</f>
        <v>2014::pivaři::Z::32</v>
      </c>
      <c r="E1819" s="34">
        <v>2014</v>
      </c>
      <c r="F1819" s="37" t="s">
        <v>410</v>
      </c>
      <c r="G1819" s="34" t="s">
        <v>438</v>
      </c>
      <c r="H1819" s="52">
        <f>kategorie[[#This Row],[rok]]-kategorie[[#This Row],[věk]]</f>
        <v>1982</v>
      </c>
      <c r="I1819" s="34">
        <v>32</v>
      </c>
      <c r="J1819" s="46" t="s">
        <v>436</v>
      </c>
      <c r="K1819" s="50">
        <v>0.16</v>
      </c>
      <c r="L1819" s="241"/>
    </row>
    <row r="1820" spans="4:12" x14ac:dyDescent="0.2">
      <c r="D1820" s="45" t="str">
        <f>CONCATENATE(kategorie[[#This Row],[rok]],"::",kategorie[[#This Row],[závod]],"::",kategorie[[#This Row],[m/ž]],"::",kategorie[[#This Row],[věk]])</f>
        <v>2014::pivaři::Z::33</v>
      </c>
      <c r="E1820" s="34">
        <v>2014</v>
      </c>
      <c r="F1820" s="37" t="s">
        <v>410</v>
      </c>
      <c r="G1820" s="34" t="s">
        <v>438</v>
      </c>
      <c r="H1820" s="52">
        <f>kategorie[[#This Row],[rok]]-kategorie[[#This Row],[věk]]</f>
        <v>1981</v>
      </c>
      <c r="I1820" s="34">
        <v>33</v>
      </c>
      <c r="J1820" s="46" t="s">
        <v>436</v>
      </c>
      <c r="K1820" s="50">
        <v>0.16</v>
      </c>
      <c r="L1820" s="241"/>
    </row>
    <row r="1821" spans="4:12" x14ac:dyDescent="0.2">
      <c r="D1821" s="45" t="str">
        <f>CONCATENATE(kategorie[[#This Row],[rok]],"::",kategorie[[#This Row],[závod]],"::",kategorie[[#This Row],[m/ž]],"::",kategorie[[#This Row],[věk]])</f>
        <v>2014::pivaři::Z::34</v>
      </c>
      <c r="E1821" s="34">
        <v>2014</v>
      </c>
      <c r="F1821" s="37" t="s">
        <v>410</v>
      </c>
      <c r="G1821" s="34" t="s">
        <v>438</v>
      </c>
      <c r="H1821" s="52">
        <f>kategorie[[#This Row],[rok]]-kategorie[[#This Row],[věk]]</f>
        <v>1980</v>
      </c>
      <c r="I1821" s="34">
        <v>34</v>
      </c>
      <c r="J1821" s="46" t="s">
        <v>436</v>
      </c>
      <c r="K1821" s="50">
        <v>0.16</v>
      </c>
      <c r="L1821" s="241"/>
    </row>
    <row r="1822" spans="4:12" x14ac:dyDescent="0.2">
      <c r="D1822" s="45" t="str">
        <f>CONCATENATE(kategorie[[#This Row],[rok]],"::",kategorie[[#This Row],[závod]],"::",kategorie[[#This Row],[m/ž]],"::",kategorie[[#This Row],[věk]])</f>
        <v>2014::pivaři::Z::35</v>
      </c>
      <c r="E1822" s="34">
        <v>2014</v>
      </c>
      <c r="F1822" s="37" t="s">
        <v>410</v>
      </c>
      <c r="G1822" s="34" t="s">
        <v>438</v>
      </c>
      <c r="H1822" s="52">
        <f>kategorie[[#This Row],[rok]]-kategorie[[#This Row],[věk]]</f>
        <v>1979</v>
      </c>
      <c r="I1822" s="34">
        <v>35</v>
      </c>
      <c r="J1822" s="46" t="s">
        <v>436</v>
      </c>
      <c r="K1822" s="50">
        <v>0.16</v>
      </c>
      <c r="L1822" s="241"/>
    </row>
    <row r="1823" spans="4:12" x14ac:dyDescent="0.2">
      <c r="D1823" s="45" t="str">
        <f>CONCATENATE(kategorie[[#This Row],[rok]],"::",kategorie[[#This Row],[závod]],"::",kategorie[[#This Row],[m/ž]],"::",kategorie[[#This Row],[věk]])</f>
        <v>2014::pivaři::Z::36</v>
      </c>
      <c r="E1823" s="34">
        <v>2014</v>
      </c>
      <c r="F1823" s="37" t="s">
        <v>410</v>
      </c>
      <c r="G1823" s="34" t="s">
        <v>438</v>
      </c>
      <c r="H1823" s="52">
        <f>kategorie[[#This Row],[rok]]-kategorie[[#This Row],[věk]]</f>
        <v>1978</v>
      </c>
      <c r="I1823" s="34">
        <v>36</v>
      </c>
      <c r="J1823" s="46" t="s">
        <v>436</v>
      </c>
      <c r="K1823" s="50">
        <v>0.16</v>
      </c>
      <c r="L1823" s="241"/>
    </row>
    <row r="1824" spans="4:12" x14ac:dyDescent="0.2">
      <c r="D1824" s="45" t="str">
        <f>CONCATENATE(kategorie[[#This Row],[rok]],"::",kategorie[[#This Row],[závod]],"::",kategorie[[#This Row],[m/ž]],"::",kategorie[[#This Row],[věk]])</f>
        <v>2014::pivaři::Z::37</v>
      </c>
      <c r="E1824" s="34">
        <v>2014</v>
      </c>
      <c r="F1824" s="37" t="s">
        <v>410</v>
      </c>
      <c r="G1824" s="34" t="s">
        <v>438</v>
      </c>
      <c r="H1824" s="52">
        <f>kategorie[[#This Row],[rok]]-kategorie[[#This Row],[věk]]</f>
        <v>1977</v>
      </c>
      <c r="I1824" s="34">
        <v>37</v>
      </c>
      <c r="J1824" s="46" t="s">
        <v>436</v>
      </c>
      <c r="K1824" s="50">
        <v>0.16</v>
      </c>
      <c r="L1824" s="241"/>
    </row>
    <row r="1825" spans="4:12" x14ac:dyDescent="0.2">
      <c r="D1825" s="45" t="str">
        <f>CONCATENATE(kategorie[[#This Row],[rok]],"::",kategorie[[#This Row],[závod]],"::",kategorie[[#This Row],[m/ž]],"::",kategorie[[#This Row],[věk]])</f>
        <v>2014::pivaři::Z::38</v>
      </c>
      <c r="E1825" s="34">
        <v>2014</v>
      </c>
      <c r="F1825" s="37" t="s">
        <v>410</v>
      </c>
      <c r="G1825" s="34" t="s">
        <v>438</v>
      </c>
      <c r="H1825" s="52">
        <f>kategorie[[#This Row],[rok]]-kategorie[[#This Row],[věk]]</f>
        <v>1976</v>
      </c>
      <c r="I1825" s="34">
        <v>38</v>
      </c>
      <c r="J1825" s="46" t="s">
        <v>436</v>
      </c>
      <c r="K1825" s="50">
        <v>0.16</v>
      </c>
      <c r="L1825" s="241"/>
    </row>
    <row r="1826" spans="4:12" x14ac:dyDescent="0.2">
      <c r="D1826" s="45" t="str">
        <f>CONCATENATE(kategorie[[#This Row],[rok]],"::",kategorie[[#This Row],[závod]],"::",kategorie[[#This Row],[m/ž]],"::",kategorie[[#This Row],[věk]])</f>
        <v>2014::pivaři::Z::39</v>
      </c>
      <c r="E1826" s="34">
        <v>2014</v>
      </c>
      <c r="F1826" s="37" t="s">
        <v>410</v>
      </c>
      <c r="G1826" s="34" t="s">
        <v>438</v>
      </c>
      <c r="H1826" s="52">
        <f>kategorie[[#This Row],[rok]]-kategorie[[#This Row],[věk]]</f>
        <v>1975</v>
      </c>
      <c r="I1826" s="34">
        <v>39</v>
      </c>
      <c r="J1826" s="46" t="s">
        <v>436</v>
      </c>
      <c r="K1826" s="50">
        <v>0.16</v>
      </c>
      <c r="L1826" s="241"/>
    </row>
    <row r="1827" spans="4:12" x14ac:dyDescent="0.2">
      <c r="D1827" s="45" t="str">
        <f>CONCATENATE(kategorie[[#This Row],[rok]],"::",kategorie[[#This Row],[závod]],"::",kategorie[[#This Row],[m/ž]],"::",kategorie[[#This Row],[věk]])</f>
        <v>2014::pivaři::Z::40</v>
      </c>
      <c r="E1827" s="34">
        <v>2014</v>
      </c>
      <c r="F1827" s="37" t="s">
        <v>410</v>
      </c>
      <c r="G1827" s="34" t="s">
        <v>438</v>
      </c>
      <c r="H1827" s="52">
        <f>kategorie[[#This Row],[rok]]-kategorie[[#This Row],[věk]]</f>
        <v>1974</v>
      </c>
      <c r="I1827" s="34">
        <v>40</v>
      </c>
      <c r="J1827" s="46" t="s">
        <v>436</v>
      </c>
      <c r="K1827" s="50">
        <v>0.16</v>
      </c>
      <c r="L1827" s="241"/>
    </row>
    <row r="1828" spans="4:12" x14ac:dyDescent="0.2">
      <c r="D1828" s="45" t="str">
        <f>CONCATENATE(kategorie[[#This Row],[rok]],"::",kategorie[[#This Row],[závod]],"::",kategorie[[#This Row],[m/ž]],"::",kategorie[[#This Row],[věk]])</f>
        <v>2014::pivaři::Z::41</v>
      </c>
      <c r="E1828" s="34">
        <v>2014</v>
      </c>
      <c r="F1828" s="37" t="s">
        <v>410</v>
      </c>
      <c r="G1828" s="34" t="s">
        <v>438</v>
      </c>
      <c r="H1828" s="52">
        <f>kategorie[[#This Row],[rok]]-kategorie[[#This Row],[věk]]</f>
        <v>1973</v>
      </c>
      <c r="I1828" s="34">
        <v>41</v>
      </c>
      <c r="J1828" s="46" t="s">
        <v>436</v>
      </c>
      <c r="K1828" s="50">
        <v>0.16</v>
      </c>
      <c r="L1828" s="241"/>
    </row>
    <row r="1829" spans="4:12" x14ac:dyDescent="0.2">
      <c r="D1829" s="45" t="str">
        <f>CONCATENATE(kategorie[[#This Row],[rok]],"::",kategorie[[#This Row],[závod]],"::",kategorie[[#This Row],[m/ž]],"::",kategorie[[#This Row],[věk]])</f>
        <v>2014::pivaři::Z::42</v>
      </c>
      <c r="E1829" s="34">
        <v>2014</v>
      </c>
      <c r="F1829" s="37" t="s">
        <v>410</v>
      </c>
      <c r="G1829" s="34" t="s">
        <v>438</v>
      </c>
      <c r="H1829" s="52">
        <f>kategorie[[#This Row],[rok]]-kategorie[[#This Row],[věk]]</f>
        <v>1972</v>
      </c>
      <c r="I1829" s="34">
        <v>42</v>
      </c>
      <c r="J1829" s="46" t="s">
        <v>436</v>
      </c>
      <c r="K1829" s="50">
        <v>0.16</v>
      </c>
      <c r="L1829" s="241"/>
    </row>
    <row r="1830" spans="4:12" x14ac:dyDescent="0.2">
      <c r="D1830" s="45" t="str">
        <f>CONCATENATE(kategorie[[#This Row],[rok]],"::",kategorie[[#This Row],[závod]],"::",kategorie[[#This Row],[m/ž]],"::",kategorie[[#This Row],[věk]])</f>
        <v>2014::pivaři::Z::43</v>
      </c>
      <c r="E1830" s="34">
        <v>2014</v>
      </c>
      <c r="F1830" s="37" t="s">
        <v>410</v>
      </c>
      <c r="G1830" s="34" t="s">
        <v>438</v>
      </c>
      <c r="H1830" s="52">
        <f>kategorie[[#This Row],[rok]]-kategorie[[#This Row],[věk]]</f>
        <v>1971</v>
      </c>
      <c r="I1830" s="34">
        <v>43</v>
      </c>
      <c r="J1830" s="46" t="s">
        <v>436</v>
      </c>
      <c r="K1830" s="50">
        <v>0.16</v>
      </c>
      <c r="L1830" s="241"/>
    </row>
    <row r="1831" spans="4:12" x14ac:dyDescent="0.2">
      <c r="D1831" s="45" t="str">
        <f>CONCATENATE(kategorie[[#This Row],[rok]],"::",kategorie[[#This Row],[závod]],"::",kategorie[[#This Row],[m/ž]],"::",kategorie[[#This Row],[věk]])</f>
        <v>2014::pivaři::Z::44</v>
      </c>
      <c r="E1831" s="34">
        <v>2014</v>
      </c>
      <c r="F1831" s="37" t="s">
        <v>410</v>
      </c>
      <c r="G1831" s="34" t="s">
        <v>438</v>
      </c>
      <c r="H1831" s="52">
        <f>kategorie[[#This Row],[rok]]-kategorie[[#This Row],[věk]]</f>
        <v>1970</v>
      </c>
      <c r="I1831" s="34">
        <v>44</v>
      </c>
      <c r="J1831" s="46" t="s">
        <v>436</v>
      </c>
      <c r="K1831" s="50">
        <v>0.16</v>
      </c>
      <c r="L1831" s="241"/>
    </row>
    <row r="1832" spans="4:12" x14ac:dyDescent="0.2">
      <c r="D1832" s="45" t="str">
        <f>CONCATENATE(kategorie[[#This Row],[rok]],"::",kategorie[[#This Row],[závod]],"::",kategorie[[#This Row],[m/ž]],"::",kategorie[[#This Row],[věk]])</f>
        <v>2014::pivaři::Z::45</v>
      </c>
      <c r="E1832" s="34">
        <v>2014</v>
      </c>
      <c r="F1832" s="37" t="s">
        <v>410</v>
      </c>
      <c r="G1832" s="34" t="s">
        <v>438</v>
      </c>
      <c r="H1832" s="52">
        <f>kategorie[[#This Row],[rok]]-kategorie[[#This Row],[věk]]</f>
        <v>1969</v>
      </c>
      <c r="I1832" s="34">
        <v>45</v>
      </c>
      <c r="J1832" s="46" t="s">
        <v>436</v>
      </c>
      <c r="K1832" s="50">
        <v>0.16</v>
      </c>
      <c r="L1832" s="241"/>
    </row>
    <row r="1833" spans="4:12" x14ac:dyDescent="0.2">
      <c r="D1833" s="45" t="str">
        <f>CONCATENATE(kategorie[[#This Row],[rok]],"::",kategorie[[#This Row],[závod]],"::",kategorie[[#This Row],[m/ž]],"::",kategorie[[#This Row],[věk]])</f>
        <v>2014::pivaři::Z::46</v>
      </c>
      <c r="E1833" s="34">
        <v>2014</v>
      </c>
      <c r="F1833" s="37" t="s">
        <v>410</v>
      </c>
      <c r="G1833" s="34" t="s">
        <v>438</v>
      </c>
      <c r="H1833" s="52">
        <f>kategorie[[#This Row],[rok]]-kategorie[[#This Row],[věk]]</f>
        <v>1968</v>
      </c>
      <c r="I1833" s="34">
        <v>46</v>
      </c>
      <c r="J1833" s="46" t="s">
        <v>436</v>
      </c>
      <c r="K1833" s="50">
        <v>0.16</v>
      </c>
      <c r="L1833" s="241"/>
    </row>
    <row r="1834" spans="4:12" x14ac:dyDescent="0.2">
      <c r="D1834" s="45" t="str">
        <f>CONCATENATE(kategorie[[#This Row],[rok]],"::",kategorie[[#This Row],[závod]],"::",kategorie[[#This Row],[m/ž]],"::",kategorie[[#This Row],[věk]])</f>
        <v>2014::pivaři::Z::47</v>
      </c>
      <c r="E1834" s="34">
        <v>2014</v>
      </c>
      <c r="F1834" s="37" t="s">
        <v>410</v>
      </c>
      <c r="G1834" s="34" t="s">
        <v>438</v>
      </c>
      <c r="H1834" s="52">
        <f>kategorie[[#This Row],[rok]]-kategorie[[#This Row],[věk]]</f>
        <v>1967</v>
      </c>
      <c r="I1834" s="34">
        <v>47</v>
      </c>
      <c r="J1834" s="46" t="s">
        <v>436</v>
      </c>
      <c r="K1834" s="50">
        <v>0.16</v>
      </c>
      <c r="L1834" s="241"/>
    </row>
    <row r="1835" spans="4:12" x14ac:dyDescent="0.2">
      <c r="D1835" s="45" t="str">
        <f>CONCATENATE(kategorie[[#This Row],[rok]],"::",kategorie[[#This Row],[závod]],"::",kategorie[[#This Row],[m/ž]],"::",kategorie[[#This Row],[věk]])</f>
        <v>2014::pivaři::Z::48</v>
      </c>
      <c r="E1835" s="34">
        <v>2014</v>
      </c>
      <c r="F1835" s="37" t="s">
        <v>410</v>
      </c>
      <c r="G1835" s="34" t="s">
        <v>438</v>
      </c>
      <c r="H1835" s="52">
        <f>kategorie[[#This Row],[rok]]-kategorie[[#This Row],[věk]]</f>
        <v>1966</v>
      </c>
      <c r="I1835" s="34">
        <v>48</v>
      </c>
      <c r="J1835" s="46" t="s">
        <v>436</v>
      </c>
      <c r="K1835" s="50">
        <v>0.16</v>
      </c>
      <c r="L1835" s="241"/>
    </row>
    <row r="1836" spans="4:12" x14ac:dyDescent="0.2">
      <c r="D1836" s="45" t="str">
        <f>CONCATENATE(kategorie[[#This Row],[rok]],"::",kategorie[[#This Row],[závod]],"::",kategorie[[#This Row],[m/ž]],"::",kategorie[[#This Row],[věk]])</f>
        <v>2014::pivaři::Z::49</v>
      </c>
      <c r="E1836" s="34">
        <v>2014</v>
      </c>
      <c r="F1836" s="37" t="s">
        <v>410</v>
      </c>
      <c r="G1836" s="34" t="s">
        <v>438</v>
      </c>
      <c r="H1836" s="52">
        <f>kategorie[[#This Row],[rok]]-kategorie[[#This Row],[věk]]</f>
        <v>1965</v>
      </c>
      <c r="I1836" s="34">
        <v>49</v>
      </c>
      <c r="J1836" s="46" t="s">
        <v>436</v>
      </c>
      <c r="K1836" s="50">
        <v>0.16</v>
      </c>
      <c r="L1836" s="241"/>
    </row>
    <row r="1837" spans="4:12" x14ac:dyDescent="0.2">
      <c r="D1837" s="45" t="str">
        <f>CONCATENATE(kategorie[[#This Row],[rok]],"::",kategorie[[#This Row],[závod]],"::",kategorie[[#This Row],[m/ž]],"::",kategorie[[#This Row],[věk]])</f>
        <v>2014::pivaři::Z::50</v>
      </c>
      <c r="E1837" s="34">
        <v>2014</v>
      </c>
      <c r="F1837" s="37" t="s">
        <v>410</v>
      </c>
      <c r="G1837" s="34" t="s">
        <v>438</v>
      </c>
      <c r="H1837" s="52">
        <f>kategorie[[#This Row],[rok]]-kategorie[[#This Row],[věk]]</f>
        <v>1964</v>
      </c>
      <c r="I1837" s="34">
        <v>50</v>
      </c>
      <c r="J1837" s="46" t="s">
        <v>436</v>
      </c>
      <c r="K1837" s="50">
        <v>0.16</v>
      </c>
      <c r="L1837" s="241"/>
    </row>
  </sheetData>
  <pageMargins left="0.7" right="0.7" top="0.78740157499999996" bottom="0.78740157499999996" header="0.3" footer="0.3"/>
  <pageSetup paperSize="9" orientation="portrait" verticalDpi="0" r:id="rId1"/>
  <tableParts count="2">
    <tablePart r:id="rId2"/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5"/>
  <sheetViews>
    <sheetView showGridLines="0" workbookViewId="0">
      <pane ySplit="2" topLeftCell="A23" activePane="bottomLeft" state="frozen"/>
      <selection pane="bottomLeft" activeCell="F119" sqref="F119"/>
    </sheetView>
  </sheetViews>
  <sheetFormatPr defaultRowHeight="15.75" x14ac:dyDescent="0.25"/>
  <cols>
    <col min="1" max="1" width="1.7109375" style="18" customWidth="1"/>
    <col min="2" max="2" width="27" style="1" bestFit="1" customWidth="1"/>
    <col min="3" max="3" width="9.140625" style="1" bestFit="1" customWidth="1"/>
    <col min="4" max="4" width="20" style="1" bestFit="1" customWidth="1"/>
    <col min="5" max="5" width="9.28515625" style="1" bestFit="1" customWidth="1"/>
    <col min="6" max="6" width="30" style="1" bestFit="1" customWidth="1"/>
    <col min="7" max="7" width="6.42578125" style="1" bestFit="1" customWidth="1"/>
    <col min="8" max="8" width="6.7109375" style="1" bestFit="1" customWidth="1"/>
    <col min="9" max="16384" width="9.140625" style="1"/>
  </cols>
  <sheetData>
    <row r="1" spans="1:9" ht="12.75" x14ac:dyDescent="0.2">
      <c r="A1" s="1"/>
      <c r="B1" s="4" t="s">
        <v>390</v>
      </c>
      <c r="C1" s="4" t="s">
        <v>282</v>
      </c>
      <c r="D1" s="4" t="s">
        <v>282</v>
      </c>
      <c r="E1" s="4" t="s">
        <v>282</v>
      </c>
      <c r="F1" s="4" t="s">
        <v>282</v>
      </c>
      <c r="G1" s="4" t="s">
        <v>282</v>
      </c>
      <c r="H1" s="4" t="s">
        <v>389</v>
      </c>
    </row>
    <row r="2" spans="1:9" ht="13.5" thickBot="1" x14ac:dyDescent="0.25">
      <c r="A2" s="1"/>
      <c r="B2" s="16" t="s">
        <v>85</v>
      </c>
      <c r="C2" s="12" t="s">
        <v>87</v>
      </c>
      <c r="D2" s="12" t="s">
        <v>189</v>
      </c>
      <c r="E2" s="12" t="s">
        <v>82</v>
      </c>
      <c r="F2" s="12" t="s">
        <v>84</v>
      </c>
      <c r="G2" s="12" t="s">
        <v>83</v>
      </c>
      <c r="H2" s="17" t="s">
        <v>86</v>
      </c>
      <c r="I2" s="186" t="s">
        <v>1059</v>
      </c>
    </row>
    <row r="3" spans="1:9" s="2" customFormat="1" hidden="1" x14ac:dyDescent="0.25">
      <c r="A3" s="19"/>
      <c r="B3" s="20" t="str">
        <f>CONCATENATE(jbp_bezci[[#This Row],[rok_jbp]]," :: ",jbp_bezci[[#This Row],[prijmeni jmeno]]," :: ",jbp_bezci[[#This Row],[rok_nar]])</f>
        <v>2011 :: Benešová Václava :: 1967</v>
      </c>
      <c r="C3" s="22">
        <v>2011</v>
      </c>
      <c r="D3" s="23" t="s">
        <v>191</v>
      </c>
      <c r="E3" s="22">
        <v>1967</v>
      </c>
      <c r="F3" s="24" t="s">
        <v>397</v>
      </c>
      <c r="G3" s="22" t="s">
        <v>438</v>
      </c>
      <c r="H3" s="13">
        <f>COUNTIF(jbp_bezci[ident],jbp_bezci[[#This Row],[ident]])</f>
        <v>1</v>
      </c>
      <c r="I3" s="2">
        <f>COUNTIF(registrace[prijmeni a jmeno],jbp_bezci[[#This Row],[prijmeni jmeno]])</f>
        <v>0</v>
      </c>
    </row>
    <row r="4" spans="1:9" s="2" customFormat="1" hidden="1" x14ac:dyDescent="0.25">
      <c r="A4" s="19"/>
      <c r="B4" s="20" t="str">
        <f>CONCATENATE(jbp_bezci[[#This Row],[rok_jbp]]," :: ",jbp_bezci[[#This Row],[prijmeni jmeno]]," :: ",jbp_bezci[[#This Row],[rok_nar]])</f>
        <v>2011 :: Bláha Jan :: 1971</v>
      </c>
      <c r="C4" s="22">
        <v>2011</v>
      </c>
      <c r="D4" s="23" t="s">
        <v>88</v>
      </c>
      <c r="E4" s="22">
        <v>1971</v>
      </c>
      <c r="F4" s="24" t="s">
        <v>0</v>
      </c>
      <c r="G4" s="22" t="s">
        <v>278</v>
      </c>
      <c r="H4" s="13">
        <f>COUNTIF(jbp_bezci[ident],jbp_bezci[[#This Row],[ident]])</f>
        <v>1</v>
      </c>
      <c r="I4" s="2">
        <f>COUNTIF(registrace[prijmeni a jmeno],jbp_bezci[[#This Row],[prijmeni jmeno]])</f>
        <v>1</v>
      </c>
    </row>
    <row r="5" spans="1:9" s="2" customFormat="1" hidden="1" x14ac:dyDescent="0.25">
      <c r="A5" s="19"/>
      <c r="B5" s="20" t="str">
        <f>CONCATENATE(jbp_bezci[[#This Row],[rok_jbp]]," :: ",jbp_bezci[[#This Row],[prijmeni jmeno]]," :: ",jbp_bezci[[#This Row],[rok_nar]])</f>
        <v>2011 :: Boháč Karel :: 1947</v>
      </c>
      <c r="C5" s="22">
        <v>2011</v>
      </c>
      <c r="D5" s="23" t="s">
        <v>192</v>
      </c>
      <c r="E5" s="22">
        <v>1947</v>
      </c>
      <c r="F5" s="24" t="s">
        <v>1</v>
      </c>
      <c r="G5" s="22" t="s">
        <v>278</v>
      </c>
      <c r="H5" s="13">
        <f>COUNTIF(jbp_bezci[ident],jbp_bezci[[#This Row],[ident]])</f>
        <v>1</v>
      </c>
      <c r="I5" s="2">
        <f>COUNTIF(registrace[prijmeni a jmeno],jbp_bezci[[#This Row],[prijmeni jmeno]])</f>
        <v>1</v>
      </c>
    </row>
    <row r="6" spans="1:9" s="2" customFormat="1" hidden="1" x14ac:dyDescent="0.25">
      <c r="A6" s="19"/>
      <c r="B6" s="20" t="str">
        <f>CONCATENATE(jbp_bezci[[#This Row],[rok_jbp]]," :: ",jbp_bezci[[#This Row],[prijmeni jmeno]]," :: ",jbp_bezci[[#This Row],[rok_nar]])</f>
        <v>2011 :: Brossaud Jack :: 1970</v>
      </c>
      <c r="C6" s="22">
        <v>2011</v>
      </c>
      <c r="D6" s="23" t="s">
        <v>89</v>
      </c>
      <c r="E6" s="22">
        <v>1970</v>
      </c>
      <c r="F6" s="24" t="s">
        <v>2</v>
      </c>
      <c r="G6" s="22" t="s">
        <v>278</v>
      </c>
      <c r="H6" s="13">
        <f>COUNTIF(jbp_bezci[ident],jbp_bezci[[#This Row],[ident]])</f>
        <v>1</v>
      </c>
      <c r="I6" s="2">
        <f>COUNTIF(registrace[prijmeni a jmeno],jbp_bezci[[#This Row],[prijmeni jmeno]])</f>
        <v>1</v>
      </c>
    </row>
    <row r="7" spans="1:9" s="2" customFormat="1" hidden="1" x14ac:dyDescent="0.25">
      <c r="A7" s="19"/>
      <c r="B7" s="20" t="str">
        <f>CONCATENATE(jbp_bezci[[#This Row],[rok_jbp]]," :: ",jbp_bezci[[#This Row],[prijmeni jmeno]]," :: ",jbp_bezci[[#This Row],[rok_nar]])</f>
        <v>2011 :: Bumba Libor :: 1968</v>
      </c>
      <c r="C7" s="22">
        <v>2011</v>
      </c>
      <c r="D7" s="23" t="s">
        <v>193</v>
      </c>
      <c r="E7" s="22">
        <v>1968</v>
      </c>
      <c r="F7" s="24" t="s">
        <v>6</v>
      </c>
      <c r="G7" s="22" t="s">
        <v>278</v>
      </c>
      <c r="H7" s="13">
        <f>COUNTIF(jbp_bezci[ident],jbp_bezci[[#This Row],[ident]])</f>
        <v>1</v>
      </c>
      <c r="I7" s="2">
        <f>COUNTIF(registrace[prijmeni a jmeno],jbp_bezci[[#This Row],[prijmeni jmeno]])</f>
        <v>1</v>
      </c>
    </row>
    <row r="8" spans="1:9" s="2" customFormat="1" hidden="1" x14ac:dyDescent="0.25">
      <c r="A8" s="19"/>
      <c r="B8" s="20" t="str">
        <f>CONCATENATE(jbp_bezci[[#This Row],[rok_jbp]]," :: ",jbp_bezci[[#This Row],[prijmeni jmeno]]," :: ",jbp_bezci[[#This Row],[rok_nar]])</f>
        <v>2011 :: Bumbová Martina :: 1969</v>
      </c>
      <c r="C8" s="22">
        <v>2011</v>
      </c>
      <c r="D8" s="23" t="s">
        <v>194</v>
      </c>
      <c r="E8" s="22">
        <v>1969</v>
      </c>
      <c r="F8" s="24" t="s">
        <v>6</v>
      </c>
      <c r="G8" s="22" t="s">
        <v>438</v>
      </c>
      <c r="H8" s="13">
        <f>COUNTIF(jbp_bezci[ident],jbp_bezci[[#This Row],[ident]])</f>
        <v>1</v>
      </c>
      <c r="I8" s="2">
        <f>COUNTIF(registrace[prijmeni a jmeno],jbp_bezci[[#This Row],[prijmeni jmeno]])</f>
        <v>1</v>
      </c>
    </row>
    <row r="9" spans="1:9" s="2" customFormat="1" hidden="1" x14ac:dyDescent="0.25">
      <c r="A9" s="19"/>
      <c r="B9" s="20" t="str">
        <f>CONCATENATE(jbp_bezci[[#This Row],[rok_jbp]]," :: ",jbp_bezci[[#This Row],[prijmeni jmeno]]," :: ",jbp_bezci[[#This Row],[rok_nar]])</f>
        <v>2011 :: Candrová Jana :: 1975</v>
      </c>
      <c r="C9" s="22">
        <v>2011</v>
      </c>
      <c r="D9" s="23" t="s">
        <v>195</v>
      </c>
      <c r="E9" s="22">
        <v>1975</v>
      </c>
      <c r="F9" s="24" t="s">
        <v>414</v>
      </c>
      <c r="G9" s="22" t="s">
        <v>438</v>
      </c>
      <c r="H9" s="13">
        <f>COUNTIF(jbp_bezci[ident],jbp_bezci[[#This Row],[ident]])</f>
        <v>1</v>
      </c>
      <c r="I9" s="2">
        <f>COUNTIF(registrace[prijmeni a jmeno],jbp_bezci[[#This Row],[prijmeni jmeno]])</f>
        <v>1</v>
      </c>
    </row>
    <row r="10" spans="1:9" s="2" customFormat="1" hidden="1" x14ac:dyDescent="0.25">
      <c r="A10" s="19"/>
      <c r="B10" s="20" t="str">
        <f>CONCATENATE(jbp_bezci[[#This Row],[rok_jbp]]," :: ",jbp_bezci[[#This Row],[prijmeni jmeno]]," :: ",jbp_bezci[[#This Row],[rok_nar]])</f>
        <v>2011 :: Čapek František :: 1977</v>
      </c>
      <c r="C10" s="22">
        <v>2011</v>
      </c>
      <c r="D10" s="23" t="s">
        <v>91</v>
      </c>
      <c r="E10" s="22">
        <v>1977</v>
      </c>
      <c r="F10" s="24" t="s">
        <v>7</v>
      </c>
      <c r="G10" s="22" t="s">
        <v>278</v>
      </c>
      <c r="H10" s="13">
        <f>COUNTIF(jbp_bezci[ident],jbp_bezci[[#This Row],[ident]])</f>
        <v>1</v>
      </c>
      <c r="I10" s="2">
        <f>COUNTIF(registrace[prijmeni a jmeno],jbp_bezci[[#This Row],[prijmeni jmeno]])</f>
        <v>1</v>
      </c>
    </row>
    <row r="11" spans="1:9" s="2" customFormat="1" hidden="1" x14ac:dyDescent="0.25">
      <c r="A11" s="19"/>
      <c r="B11" s="20" t="str">
        <f>CONCATENATE(jbp_bezci[[#This Row],[rok_jbp]]," :: ",jbp_bezci[[#This Row],[prijmeni jmeno]]," :: ",jbp_bezci[[#This Row],[rok_nar]])</f>
        <v>2011 :: Coufal Patrik :: 1975</v>
      </c>
      <c r="C11" s="22">
        <v>2011</v>
      </c>
      <c r="D11" s="23" t="s">
        <v>93</v>
      </c>
      <c r="E11" s="22">
        <v>1975</v>
      </c>
      <c r="F11" s="24" t="s">
        <v>9</v>
      </c>
      <c r="G11" s="22" t="s">
        <v>278</v>
      </c>
      <c r="H11" s="13">
        <f>COUNTIF(jbp_bezci[ident],jbp_bezci[[#This Row],[ident]])</f>
        <v>1</v>
      </c>
      <c r="I11" s="2">
        <f>COUNTIF(registrace[prijmeni a jmeno],jbp_bezci[[#This Row],[prijmeni jmeno]])</f>
        <v>1</v>
      </c>
    </row>
    <row r="12" spans="1:9" s="2" customFormat="1" hidden="1" x14ac:dyDescent="0.25">
      <c r="A12" s="19"/>
      <c r="B12" s="20" t="str">
        <f>CONCATENATE(jbp_bezci[[#This Row],[rok_jbp]]," :: ",jbp_bezci[[#This Row],[prijmeni jmeno]]," :: ",jbp_bezci[[#This Row],[rok_nar]])</f>
        <v>2011 :: Doležálek Zdeněk :: 1955</v>
      </c>
      <c r="C12" s="22">
        <v>2011</v>
      </c>
      <c r="D12" s="23" t="s">
        <v>197</v>
      </c>
      <c r="E12" s="22">
        <v>1955</v>
      </c>
      <c r="F12" s="24" t="s">
        <v>1</v>
      </c>
      <c r="G12" s="22" t="s">
        <v>278</v>
      </c>
      <c r="H12" s="13">
        <f>COUNTIF(jbp_bezci[ident],jbp_bezci[[#This Row],[ident]])</f>
        <v>1</v>
      </c>
      <c r="I12" s="2">
        <f>COUNTIF(registrace[prijmeni a jmeno],jbp_bezci[[#This Row],[prijmeni jmeno]])</f>
        <v>1</v>
      </c>
    </row>
    <row r="13" spans="1:9" s="2" customFormat="1" hidden="1" x14ac:dyDescent="0.25">
      <c r="A13" s="19"/>
      <c r="B13" s="20" t="str">
        <f>CONCATENATE(jbp_bezci[[#This Row],[rok_jbp]]," :: ",jbp_bezci[[#This Row],[prijmeni jmeno]]," :: ",jbp_bezci[[#This Row],[rok_nar]])</f>
        <v>2011 :: Drázda Petr :: 1964</v>
      </c>
      <c r="C13" s="22">
        <v>2011</v>
      </c>
      <c r="D13" s="23" t="s">
        <v>94</v>
      </c>
      <c r="E13" s="22">
        <v>1964</v>
      </c>
      <c r="F13" s="24" t="s">
        <v>11</v>
      </c>
      <c r="G13" s="22" t="s">
        <v>278</v>
      </c>
      <c r="H13" s="13">
        <f>COUNTIF(jbp_bezci[ident],jbp_bezci[[#This Row],[ident]])</f>
        <v>1</v>
      </c>
      <c r="I13" s="2">
        <f>COUNTIF(registrace[prijmeni a jmeno],jbp_bezci[[#This Row],[prijmeni jmeno]])</f>
        <v>2</v>
      </c>
    </row>
    <row r="14" spans="1:9" s="2" customFormat="1" hidden="1" x14ac:dyDescent="0.25">
      <c r="A14" s="19"/>
      <c r="B14" s="20" t="str">
        <f>CONCATENATE(jbp_bezci[[#This Row],[rok_jbp]]," :: ",jbp_bezci[[#This Row],[prijmeni jmeno]]," :: ",jbp_bezci[[#This Row],[rok_nar]])</f>
        <v>2011 :: Eningerová Miluše :: 1957</v>
      </c>
      <c r="C14" s="22">
        <v>2011</v>
      </c>
      <c r="D14" s="23" t="s">
        <v>198</v>
      </c>
      <c r="E14" s="22">
        <v>1957</v>
      </c>
      <c r="F14" s="24" t="s">
        <v>14</v>
      </c>
      <c r="G14" s="22" t="s">
        <v>438</v>
      </c>
      <c r="H14" s="13">
        <f>COUNTIF(jbp_bezci[ident],jbp_bezci[[#This Row],[ident]])</f>
        <v>1</v>
      </c>
      <c r="I14" s="2">
        <f>COUNTIF(registrace[prijmeni a jmeno],jbp_bezci[[#This Row],[prijmeni jmeno]])</f>
        <v>0</v>
      </c>
    </row>
    <row r="15" spans="1:9" s="2" customFormat="1" hidden="1" x14ac:dyDescent="0.25">
      <c r="A15" s="19"/>
      <c r="B15" s="20" t="str">
        <f>CONCATENATE(jbp_bezci[[#This Row],[rok_jbp]]," :: ",jbp_bezci[[#This Row],[prijmeni jmeno]]," :: ",jbp_bezci[[#This Row],[rok_nar]])</f>
        <v>2011 :: Eningerová Valérie :: 1989</v>
      </c>
      <c r="C15" s="22">
        <v>2011</v>
      </c>
      <c r="D15" s="23" t="s">
        <v>199</v>
      </c>
      <c r="E15" s="22">
        <v>1989</v>
      </c>
      <c r="F15" s="24" t="s">
        <v>14</v>
      </c>
      <c r="G15" s="22" t="s">
        <v>438</v>
      </c>
      <c r="H15" s="13">
        <f>COUNTIF(jbp_bezci[ident],jbp_bezci[[#This Row],[ident]])</f>
        <v>1</v>
      </c>
      <c r="I15" s="2">
        <f>COUNTIF(registrace[prijmeni a jmeno],jbp_bezci[[#This Row],[prijmeni jmeno]])</f>
        <v>0</v>
      </c>
    </row>
    <row r="16" spans="1:9" s="2" customFormat="1" hidden="1" x14ac:dyDescent="0.25">
      <c r="A16" s="19"/>
      <c r="B16" s="20" t="str">
        <f>CONCATENATE(jbp_bezci[[#This Row],[rok_jbp]]," :: ",jbp_bezci[[#This Row],[prijmeni jmeno]]," :: ",jbp_bezci[[#This Row],[rok_nar]])</f>
        <v>2011 :: Gazda Martin :: 1968</v>
      </c>
      <c r="C16" s="22">
        <v>2011</v>
      </c>
      <c r="D16" s="23" t="s">
        <v>97</v>
      </c>
      <c r="E16" s="22">
        <v>1968</v>
      </c>
      <c r="F16" s="24" t="s">
        <v>16</v>
      </c>
      <c r="G16" s="22" t="s">
        <v>278</v>
      </c>
      <c r="H16" s="13">
        <f>COUNTIF(jbp_bezci[ident],jbp_bezci[[#This Row],[ident]])</f>
        <v>1</v>
      </c>
      <c r="I16" s="2">
        <f>COUNTIF(registrace[prijmeni a jmeno],jbp_bezci[[#This Row],[prijmeni jmeno]])</f>
        <v>1</v>
      </c>
    </row>
    <row r="17" spans="1:9" s="2" customFormat="1" hidden="1" x14ac:dyDescent="0.25">
      <c r="A17" s="19"/>
      <c r="B17" s="20" t="str">
        <f>CONCATENATE(jbp_bezci[[#This Row],[rok_jbp]]," :: ",jbp_bezci[[#This Row],[prijmeni jmeno]]," :: ",jbp_bezci[[#This Row],[rok_nar]])</f>
        <v>2011 :: Grabmüller Ivo :: 1962</v>
      </c>
      <c r="C17" s="22">
        <v>2011</v>
      </c>
      <c r="D17" s="23" t="s">
        <v>200</v>
      </c>
      <c r="E17" s="22">
        <v>1962</v>
      </c>
      <c r="F17" s="24" t="s">
        <v>397</v>
      </c>
      <c r="G17" s="22" t="s">
        <v>278</v>
      </c>
      <c r="H17" s="13">
        <f>COUNTIF(jbp_bezci[ident],jbp_bezci[[#This Row],[ident]])</f>
        <v>1</v>
      </c>
      <c r="I17" s="2">
        <f>COUNTIF(registrace[prijmeni a jmeno],jbp_bezci[[#This Row],[prijmeni jmeno]])</f>
        <v>0</v>
      </c>
    </row>
    <row r="18" spans="1:9" s="2" customFormat="1" hidden="1" x14ac:dyDescent="0.25">
      <c r="A18" s="19"/>
      <c r="B18" s="20" t="str">
        <f>CONCATENATE(jbp_bezci[[#This Row],[rok_jbp]]," :: ",jbp_bezci[[#This Row],[prijmeni jmeno]]," :: ",jbp_bezci[[#This Row],[rok_nar]])</f>
        <v>2011 :: Grabmüllerová Šárka :: 1969</v>
      </c>
      <c r="C18" s="22">
        <v>2011</v>
      </c>
      <c r="D18" s="23" t="s">
        <v>201</v>
      </c>
      <c r="E18" s="22">
        <v>1969</v>
      </c>
      <c r="F18" s="24" t="s">
        <v>397</v>
      </c>
      <c r="G18" s="22" t="s">
        <v>438</v>
      </c>
      <c r="H18" s="13">
        <f>COUNTIF(jbp_bezci[ident],jbp_bezci[[#This Row],[ident]])</f>
        <v>1</v>
      </c>
      <c r="I18" s="2">
        <f>COUNTIF(registrace[prijmeni a jmeno],jbp_bezci[[#This Row],[prijmeni jmeno]])</f>
        <v>0</v>
      </c>
    </row>
    <row r="19" spans="1:9" s="2" customFormat="1" hidden="1" x14ac:dyDescent="0.25">
      <c r="A19" s="19"/>
      <c r="B19" s="20" t="str">
        <f>CONCATENATE(jbp_bezci[[#This Row],[rok_jbp]]," :: ",jbp_bezci[[#This Row],[prijmeni jmeno]]," :: ",jbp_bezci[[#This Row],[rok_nar]])</f>
        <v>2011 :: Habara Jaromír :: 1974</v>
      </c>
      <c r="C19" s="22">
        <v>2011</v>
      </c>
      <c r="D19" s="23" t="s">
        <v>99</v>
      </c>
      <c r="E19" s="22">
        <v>1974</v>
      </c>
      <c r="F19" s="24" t="s">
        <v>391</v>
      </c>
      <c r="G19" s="22" t="s">
        <v>278</v>
      </c>
      <c r="H19" s="13">
        <f>COUNTIF(jbp_bezci[ident],jbp_bezci[[#This Row],[ident]])</f>
        <v>1</v>
      </c>
      <c r="I19" s="2">
        <f>COUNTIF(registrace[prijmeni a jmeno],jbp_bezci[[#This Row],[prijmeni jmeno]])</f>
        <v>1</v>
      </c>
    </row>
    <row r="20" spans="1:9" s="2" customFormat="1" hidden="1" x14ac:dyDescent="0.25">
      <c r="A20" s="19"/>
      <c r="B20" s="20" t="str">
        <f>CONCATENATE(jbp_bezci[[#This Row],[rok_jbp]]," :: ",jbp_bezci[[#This Row],[prijmeni jmeno]]," :: ",jbp_bezci[[#This Row],[rok_nar]])</f>
        <v>2011 :: Hájíček František :: 1951</v>
      </c>
      <c r="C20" s="22">
        <v>2011</v>
      </c>
      <c r="D20" s="23" t="s">
        <v>202</v>
      </c>
      <c r="E20" s="22">
        <v>1951</v>
      </c>
      <c r="F20" s="24" t="s">
        <v>19</v>
      </c>
      <c r="G20" s="22" t="s">
        <v>278</v>
      </c>
      <c r="H20" s="13">
        <f>COUNTIF(jbp_bezci[ident],jbp_bezci[[#This Row],[ident]])</f>
        <v>1</v>
      </c>
      <c r="I20" s="2">
        <f>COUNTIF(registrace[prijmeni a jmeno],jbp_bezci[[#This Row],[prijmeni jmeno]])</f>
        <v>1</v>
      </c>
    </row>
    <row r="21" spans="1:9" s="2" customFormat="1" hidden="1" x14ac:dyDescent="0.25">
      <c r="A21" s="19"/>
      <c r="B21" s="20" t="str">
        <f>CONCATENATE(jbp_bezci[[#This Row],[rok_jbp]]," :: ",jbp_bezci[[#This Row],[prijmeni jmeno]]," :: ",jbp_bezci[[#This Row],[rok_nar]])</f>
        <v>2011 :: Hruška Luděk :: 1973</v>
      </c>
      <c r="C21" s="22">
        <v>2011</v>
      </c>
      <c r="D21" s="23" t="s">
        <v>108</v>
      </c>
      <c r="E21" s="22">
        <v>1973</v>
      </c>
      <c r="F21" s="24" t="s">
        <v>394</v>
      </c>
      <c r="G21" s="22" t="s">
        <v>278</v>
      </c>
      <c r="H21" s="13">
        <f>COUNTIF(jbp_bezci[ident],jbp_bezci[[#This Row],[ident]])</f>
        <v>1</v>
      </c>
      <c r="I21" s="2">
        <f>COUNTIF(registrace[prijmeni a jmeno],jbp_bezci[[#This Row],[prijmeni jmeno]])</f>
        <v>1</v>
      </c>
    </row>
    <row r="22" spans="1:9" s="2" customFormat="1" hidden="1" x14ac:dyDescent="0.25">
      <c r="A22" s="19"/>
      <c r="B22" s="20" t="str">
        <f>CONCATENATE(jbp_bezci[[#This Row],[rok_jbp]]," :: ",jbp_bezci[[#This Row],[prijmeni jmeno]]," :: ",jbp_bezci[[#This Row],[rok_nar]])</f>
        <v>2011 :: Huspeka Miroslav :: 1959</v>
      </c>
      <c r="C22" s="22">
        <v>2011</v>
      </c>
      <c r="D22" s="23" t="s">
        <v>203</v>
      </c>
      <c r="E22" s="22">
        <v>1959</v>
      </c>
      <c r="F22" s="24" t="s">
        <v>414</v>
      </c>
      <c r="G22" s="22" t="s">
        <v>278</v>
      </c>
      <c r="H22" s="13">
        <f>COUNTIF(jbp_bezci[ident],jbp_bezci[[#This Row],[ident]])</f>
        <v>1</v>
      </c>
      <c r="I22" s="2">
        <f>COUNTIF(registrace[prijmeni a jmeno],jbp_bezci[[#This Row],[prijmeni jmeno]])</f>
        <v>1</v>
      </c>
    </row>
    <row r="23" spans="1:9" s="2" customFormat="1" x14ac:dyDescent="0.25">
      <c r="A23" s="19"/>
      <c r="B23" s="20" t="str">
        <f>CONCATENATE(jbp_bezci[[#This Row],[rok_jbp]]," :: ",jbp_bezci[[#This Row],[prijmeni jmeno]]," :: ",jbp_bezci[[#This Row],[rok_nar]])</f>
        <v>2011 :: Jančář Stanislav :: 1967</v>
      </c>
      <c r="C23" s="22">
        <v>2011</v>
      </c>
      <c r="D23" s="23" t="s">
        <v>205</v>
      </c>
      <c r="E23" s="22">
        <v>1967</v>
      </c>
      <c r="F23" s="24" t="s">
        <v>1115</v>
      </c>
      <c r="G23" s="22" t="s">
        <v>278</v>
      </c>
      <c r="H23" s="13">
        <f>COUNTIF(jbp_bezci[ident],jbp_bezci[[#This Row],[ident]])</f>
        <v>1</v>
      </c>
      <c r="I23" s="2">
        <f>COUNTIF(registrace[prijmeni a jmeno],jbp_bezci[[#This Row],[prijmeni jmeno]])</f>
        <v>1</v>
      </c>
    </row>
    <row r="24" spans="1:9" s="2" customFormat="1" hidden="1" x14ac:dyDescent="0.25">
      <c r="A24" s="19"/>
      <c r="B24" s="20" t="str">
        <f>CONCATENATE(jbp_bezci[[#This Row],[rok_jbp]]," :: ",jbp_bezci[[#This Row],[prijmeni jmeno]]," :: ",jbp_bezci[[#This Row],[rok_nar]])</f>
        <v>2011 :: Jansa Jiří :: 1966</v>
      </c>
      <c r="C24" s="22">
        <v>2011</v>
      </c>
      <c r="D24" s="23" t="s">
        <v>207</v>
      </c>
      <c r="E24" s="22">
        <v>1966</v>
      </c>
      <c r="F24" s="24" t="s">
        <v>10</v>
      </c>
      <c r="G24" s="22" t="s">
        <v>278</v>
      </c>
      <c r="H24" s="13">
        <f>COUNTIF(jbp_bezci[ident],jbp_bezci[[#This Row],[ident]])</f>
        <v>1</v>
      </c>
      <c r="I24" s="2">
        <f>COUNTIF(registrace[prijmeni a jmeno],jbp_bezci[[#This Row],[prijmeni jmeno]])</f>
        <v>1</v>
      </c>
    </row>
    <row r="25" spans="1:9" s="2" customFormat="1" hidden="1" x14ac:dyDescent="0.25">
      <c r="A25" s="19"/>
      <c r="B25" s="20" t="str">
        <f>CONCATENATE(jbp_bezci[[#This Row],[rok_jbp]]," :: ",jbp_bezci[[#This Row],[prijmeni jmeno]]," :: ",jbp_bezci[[#This Row],[rok_nar]])</f>
        <v>2011 :: Jašarov Zdeněk :: 1957</v>
      </c>
      <c r="C25" s="22">
        <v>2011</v>
      </c>
      <c r="D25" s="23" t="s">
        <v>110</v>
      </c>
      <c r="E25" s="22">
        <v>1957</v>
      </c>
      <c r="F25" s="24" t="s">
        <v>1020</v>
      </c>
      <c r="G25" s="22" t="s">
        <v>278</v>
      </c>
      <c r="H25" s="13">
        <f>COUNTIF(jbp_bezci[ident],jbp_bezci[[#This Row],[ident]])</f>
        <v>1</v>
      </c>
      <c r="I25" s="2">
        <f>COUNTIF(registrace[prijmeni a jmeno],jbp_bezci[[#This Row],[prijmeni jmeno]])</f>
        <v>1</v>
      </c>
    </row>
    <row r="26" spans="1:9" s="2" customFormat="1" hidden="1" x14ac:dyDescent="0.25">
      <c r="A26" s="19"/>
      <c r="B26" s="20" t="str">
        <f>CONCATENATE(jbp_bezci[[#This Row],[rok_jbp]]," :: ",jbp_bezci[[#This Row],[prijmeni jmeno]]," :: ",jbp_bezci[[#This Row],[rok_nar]])</f>
        <v>2011 :: Klíma Václav :: 1945</v>
      </c>
      <c r="C26" s="22">
        <v>2011</v>
      </c>
      <c r="D26" s="23" t="s">
        <v>208</v>
      </c>
      <c r="E26" s="22">
        <v>1945</v>
      </c>
      <c r="F26" s="24" t="s">
        <v>34</v>
      </c>
      <c r="G26" s="22" t="s">
        <v>278</v>
      </c>
      <c r="H26" s="13">
        <f>COUNTIF(jbp_bezci[ident],jbp_bezci[[#This Row],[ident]])</f>
        <v>1</v>
      </c>
      <c r="I26" s="2">
        <f>COUNTIF(registrace[prijmeni a jmeno],jbp_bezci[[#This Row],[prijmeni jmeno]])</f>
        <v>0</v>
      </c>
    </row>
    <row r="27" spans="1:9" s="2" customFormat="1" hidden="1" x14ac:dyDescent="0.25">
      <c r="A27" s="19"/>
      <c r="B27" s="20" t="str">
        <f>CONCATENATE(jbp_bezci[[#This Row],[rok_jbp]]," :: ",jbp_bezci[[#This Row],[prijmeni jmeno]]," :: ",jbp_bezci[[#This Row],[rok_nar]])</f>
        <v>2011 :: Kocourek Jan :: 1966</v>
      </c>
      <c r="C27" s="22">
        <v>2011</v>
      </c>
      <c r="D27" s="23" t="s">
        <v>118</v>
      </c>
      <c r="E27" s="22">
        <v>1966</v>
      </c>
      <c r="F27" s="24" t="s">
        <v>38</v>
      </c>
      <c r="G27" s="22" t="s">
        <v>278</v>
      </c>
      <c r="H27" s="13">
        <f>COUNTIF(jbp_bezci[ident],jbp_bezci[[#This Row],[ident]])</f>
        <v>1</v>
      </c>
      <c r="I27" s="2">
        <f>COUNTIF(registrace[prijmeni a jmeno],jbp_bezci[[#This Row],[prijmeni jmeno]])</f>
        <v>1</v>
      </c>
    </row>
    <row r="28" spans="1:9" s="2" customFormat="1" hidden="1" x14ac:dyDescent="0.25">
      <c r="A28" s="19"/>
      <c r="B28" s="20" t="str">
        <f>CONCATENATE(jbp_bezci[[#This Row],[rok_jbp]]," :: ",jbp_bezci[[#This Row],[prijmeni jmeno]]," :: ",jbp_bezci[[#This Row],[rok_nar]])</f>
        <v>2011 :: Kocourek Vít :: 1969</v>
      </c>
      <c r="C28" s="22">
        <v>2011</v>
      </c>
      <c r="D28" s="23" t="s">
        <v>209</v>
      </c>
      <c r="E28" s="22">
        <v>1969</v>
      </c>
      <c r="F28" s="24" t="s">
        <v>414</v>
      </c>
      <c r="G28" s="22" t="s">
        <v>278</v>
      </c>
      <c r="H28" s="13">
        <f>COUNTIF(jbp_bezci[ident],jbp_bezci[[#This Row],[ident]])</f>
        <v>1</v>
      </c>
      <c r="I28" s="2">
        <f>COUNTIF(registrace[prijmeni a jmeno],jbp_bezci[[#This Row],[prijmeni jmeno]])</f>
        <v>1</v>
      </c>
    </row>
    <row r="29" spans="1:9" s="2" customFormat="1" hidden="1" x14ac:dyDescent="0.25">
      <c r="A29" s="19"/>
      <c r="B29" s="20" t="str">
        <f>CONCATENATE(jbp_bezci[[#This Row],[rok_jbp]]," :: ",jbp_bezci[[#This Row],[prijmeni jmeno]]," :: ",jbp_bezci[[#This Row],[rok_nar]])</f>
        <v>2011 :: Kopačka Jan :: 1985</v>
      </c>
      <c r="C29" s="22">
        <v>2011</v>
      </c>
      <c r="D29" s="23" t="s">
        <v>210</v>
      </c>
      <c r="E29" s="22">
        <v>1985</v>
      </c>
      <c r="F29" s="24" t="s">
        <v>40</v>
      </c>
      <c r="G29" s="22" t="s">
        <v>278</v>
      </c>
      <c r="H29" s="13">
        <f>COUNTIF(jbp_bezci[ident],jbp_bezci[[#This Row],[ident]])</f>
        <v>1</v>
      </c>
      <c r="I29" s="2">
        <f>COUNTIF(registrace[prijmeni a jmeno],jbp_bezci[[#This Row],[prijmeni jmeno]])</f>
        <v>1</v>
      </c>
    </row>
    <row r="30" spans="1:9" s="2" customFormat="1" hidden="1" x14ac:dyDescent="0.25">
      <c r="A30" s="19"/>
      <c r="B30" s="20" t="str">
        <f>CONCATENATE(jbp_bezci[[#This Row],[rok_jbp]]," :: ",jbp_bezci[[#This Row],[prijmeni jmeno]]," :: ",jbp_bezci[[#This Row],[rok_nar]])</f>
        <v>2011 :: Kopecký Zdeněk :: 1937</v>
      </c>
      <c r="C30" s="22">
        <v>2011</v>
      </c>
      <c r="D30" s="23" t="s">
        <v>121</v>
      </c>
      <c r="E30" s="22">
        <v>1937</v>
      </c>
      <c r="F30" s="24" t="s">
        <v>398</v>
      </c>
      <c r="G30" s="22" t="s">
        <v>278</v>
      </c>
      <c r="H30" s="13">
        <f>COUNTIF(jbp_bezci[ident],jbp_bezci[[#This Row],[ident]])</f>
        <v>1</v>
      </c>
      <c r="I30" s="2">
        <f>COUNTIF(registrace[prijmeni a jmeno],jbp_bezci[[#This Row],[prijmeni jmeno]])</f>
        <v>1</v>
      </c>
    </row>
    <row r="31" spans="1:9" s="2" customFormat="1" hidden="1" x14ac:dyDescent="0.25">
      <c r="A31" s="19"/>
      <c r="B31" s="20" t="str">
        <f>CONCATENATE(jbp_bezci[[#This Row],[rok_jbp]]," :: ",jbp_bezci[[#This Row],[prijmeni jmeno]]," :: ",jbp_bezci[[#This Row],[rok_nar]])</f>
        <v>2011 :: Kopřiva Josef :: 1952</v>
      </c>
      <c r="C31" s="22">
        <v>2011</v>
      </c>
      <c r="D31" s="23" t="s">
        <v>123</v>
      </c>
      <c r="E31" s="22">
        <v>1952</v>
      </c>
      <c r="F31" s="24" t="s">
        <v>1020</v>
      </c>
      <c r="G31" s="22" t="s">
        <v>278</v>
      </c>
      <c r="H31" s="13">
        <f>COUNTIF(jbp_bezci[ident],jbp_bezci[[#This Row],[ident]])</f>
        <v>1</v>
      </c>
      <c r="I31" s="2">
        <f>COUNTIF(registrace[prijmeni a jmeno],jbp_bezci[[#This Row],[prijmeni jmeno]])</f>
        <v>1</v>
      </c>
    </row>
    <row r="32" spans="1:9" s="2" customFormat="1" hidden="1" x14ac:dyDescent="0.25">
      <c r="A32" s="19"/>
      <c r="B32" s="20" t="str">
        <f>CONCATENATE(jbp_bezci[[#This Row],[rok_jbp]]," :: ",jbp_bezci[[#This Row],[prijmeni jmeno]]," :: ",jbp_bezci[[#This Row],[rok_nar]])</f>
        <v>2011 :: Kozák Michal :: 1996</v>
      </c>
      <c r="C32" s="22">
        <v>2011</v>
      </c>
      <c r="D32" s="23" t="s">
        <v>211</v>
      </c>
      <c r="E32" s="22">
        <v>1996</v>
      </c>
      <c r="F32" s="24" t="s">
        <v>396</v>
      </c>
      <c r="G32" s="22" t="s">
        <v>278</v>
      </c>
      <c r="H32" s="13">
        <f>COUNTIF(jbp_bezci[ident],jbp_bezci[[#This Row],[ident]])</f>
        <v>1</v>
      </c>
      <c r="I32" s="2">
        <f>COUNTIF(registrace[prijmeni a jmeno],jbp_bezci[[#This Row],[prijmeni jmeno]])</f>
        <v>0</v>
      </c>
    </row>
    <row r="33" spans="1:9" s="2" customFormat="1" hidden="1" x14ac:dyDescent="0.25">
      <c r="A33" s="19"/>
      <c r="B33" s="20" t="str">
        <f>CONCATENATE(jbp_bezci[[#This Row],[rok_jbp]]," :: ",jbp_bezci[[#This Row],[prijmeni jmeno]]," :: ",jbp_bezci[[#This Row],[rok_nar]])</f>
        <v>2011 :: Krčka Bohuslav  :: 1959</v>
      </c>
      <c r="C33" s="22">
        <v>2011</v>
      </c>
      <c r="D33" s="23" t="s">
        <v>212</v>
      </c>
      <c r="E33" s="22">
        <v>1959</v>
      </c>
      <c r="F33" s="24" t="s">
        <v>43</v>
      </c>
      <c r="G33" s="22" t="s">
        <v>278</v>
      </c>
      <c r="H33" s="13">
        <f>COUNTIF(jbp_bezci[ident],jbp_bezci[[#This Row],[ident]])</f>
        <v>1</v>
      </c>
      <c r="I33" s="2">
        <f>COUNTIF(registrace[prijmeni a jmeno],jbp_bezci[[#This Row],[prijmeni jmeno]])</f>
        <v>0</v>
      </c>
    </row>
    <row r="34" spans="1:9" s="2" customFormat="1" hidden="1" x14ac:dyDescent="0.25">
      <c r="A34" s="19"/>
      <c r="B34" s="20" t="str">
        <f>CONCATENATE(jbp_bezci[[#This Row],[rok_jbp]]," :: ",jbp_bezci[[#This Row],[prijmeni jmeno]]," :: ",jbp_bezci[[#This Row],[rok_nar]])</f>
        <v>2011 :: Krejčí Karel :: 1972</v>
      </c>
      <c r="C34" s="22">
        <v>2011</v>
      </c>
      <c r="D34" s="23" t="s">
        <v>125</v>
      </c>
      <c r="E34" s="22">
        <v>1972</v>
      </c>
      <c r="F34" s="24" t="s">
        <v>397</v>
      </c>
      <c r="G34" s="22" t="s">
        <v>278</v>
      </c>
      <c r="H34" s="13">
        <f>COUNTIF(jbp_bezci[ident],jbp_bezci[[#This Row],[ident]])</f>
        <v>1</v>
      </c>
      <c r="I34" s="2">
        <f>COUNTIF(registrace[prijmeni a jmeno],jbp_bezci[[#This Row],[prijmeni jmeno]])</f>
        <v>1</v>
      </c>
    </row>
    <row r="35" spans="1:9" s="2" customFormat="1" hidden="1" x14ac:dyDescent="0.25">
      <c r="A35" s="19"/>
      <c r="B35" s="20" t="str">
        <f>CONCATENATE(jbp_bezci[[#This Row],[rok_jbp]]," :: ",jbp_bezci[[#This Row],[prijmeni jmeno]]," :: ",jbp_bezci[[#This Row],[rok_nar]])</f>
        <v>2011 :: Kučera Radek :: 1969</v>
      </c>
      <c r="C35" s="22">
        <v>2011</v>
      </c>
      <c r="D35" s="23" t="s">
        <v>213</v>
      </c>
      <c r="E35" s="22">
        <v>1969</v>
      </c>
      <c r="F35" s="24" t="s">
        <v>44</v>
      </c>
      <c r="G35" s="22" t="s">
        <v>278</v>
      </c>
      <c r="H35" s="13">
        <f>COUNTIF(jbp_bezci[ident],jbp_bezci[[#This Row],[ident]])</f>
        <v>1</v>
      </c>
      <c r="I35" s="2">
        <f>COUNTIF(registrace[prijmeni a jmeno],jbp_bezci[[#This Row],[prijmeni jmeno]])</f>
        <v>1</v>
      </c>
    </row>
    <row r="36" spans="1:9" s="2" customFormat="1" hidden="1" x14ac:dyDescent="0.25">
      <c r="A36" s="19"/>
      <c r="B36" s="20" t="str">
        <f>CONCATENATE(jbp_bezci[[#This Row],[rok_jbp]]," :: ",jbp_bezci[[#This Row],[prijmeni jmeno]]," :: ",jbp_bezci[[#This Row],[rok_nar]])</f>
        <v>2011 :: Lácha Pavel :: 1969</v>
      </c>
      <c r="C36" s="22">
        <v>2011</v>
      </c>
      <c r="D36" s="23" t="s">
        <v>129</v>
      </c>
      <c r="E36" s="22">
        <v>1969</v>
      </c>
      <c r="F36" s="24" t="s">
        <v>414</v>
      </c>
      <c r="G36" s="22" t="s">
        <v>278</v>
      </c>
      <c r="H36" s="13">
        <f>COUNTIF(jbp_bezci[ident],jbp_bezci[[#This Row],[ident]])</f>
        <v>1</v>
      </c>
      <c r="I36" s="2">
        <f>COUNTIF(registrace[prijmeni a jmeno],jbp_bezci[[#This Row],[prijmeni jmeno]])</f>
        <v>1</v>
      </c>
    </row>
    <row r="37" spans="1:9" s="2" customFormat="1" hidden="1" x14ac:dyDescent="0.25">
      <c r="A37" s="19"/>
      <c r="B37" s="20" t="str">
        <f>CONCATENATE(jbp_bezci[[#This Row],[rok_jbp]]," :: ",jbp_bezci[[#This Row],[prijmeni jmeno]]," :: ",jbp_bezci[[#This Row],[rok_nar]])</f>
        <v>2011 :: Lebedová Olina :: 1981</v>
      </c>
      <c r="C37" s="22">
        <v>2011</v>
      </c>
      <c r="D37" s="23" t="s">
        <v>131</v>
      </c>
      <c r="E37" s="22">
        <v>1981</v>
      </c>
      <c r="F37" s="24" t="s">
        <v>45</v>
      </c>
      <c r="G37" s="22" t="s">
        <v>438</v>
      </c>
      <c r="H37" s="13">
        <f>COUNTIF(jbp_bezci[ident],jbp_bezci[[#This Row],[ident]])</f>
        <v>1</v>
      </c>
      <c r="I37" s="2">
        <f>COUNTIF(registrace[prijmeni a jmeno],jbp_bezci[[#This Row],[prijmeni jmeno]])</f>
        <v>0</v>
      </c>
    </row>
    <row r="38" spans="1:9" s="2" customFormat="1" hidden="1" x14ac:dyDescent="0.25">
      <c r="A38" s="19"/>
      <c r="B38" s="20" t="str">
        <f>CONCATENATE(jbp_bezci[[#This Row],[rok_jbp]]," :: ",jbp_bezci[[#This Row],[prijmeni jmeno]]," :: ",jbp_bezci[[#This Row],[rok_nar]])</f>
        <v>2011 :: Malík Vít :: 1969</v>
      </c>
      <c r="C38" s="22">
        <v>2011</v>
      </c>
      <c r="D38" s="23" t="s">
        <v>137</v>
      </c>
      <c r="E38" s="22">
        <v>1969</v>
      </c>
      <c r="F38" s="24" t="s">
        <v>1022</v>
      </c>
      <c r="G38" s="22" t="s">
        <v>278</v>
      </c>
      <c r="H38" s="13">
        <f>COUNTIF(jbp_bezci[ident],jbp_bezci[[#This Row],[ident]])</f>
        <v>1</v>
      </c>
      <c r="I38" s="2">
        <f>COUNTIF(registrace[prijmeni a jmeno],jbp_bezci[[#This Row],[prijmeni jmeno]])</f>
        <v>1</v>
      </c>
    </row>
    <row r="39" spans="1:9" s="2" customFormat="1" x14ac:dyDescent="0.25">
      <c r="A39" s="19"/>
      <c r="B39" s="20" t="str">
        <f>CONCATENATE(jbp_bezci[[#This Row],[rok_jbp]]," :: ",jbp_bezci[[#This Row],[prijmeni jmeno]]," :: ",jbp_bezci[[#This Row],[rok_nar]])</f>
        <v>2011 :: Medek Martin :: 1996</v>
      </c>
      <c r="C39" s="22">
        <v>2011</v>
      </c>
      <c r="D39" s="23" t="s">
        <v>214</v>
      </c>
      <c r="E39" s="22">
        <v>1996</v>
      </c>
      <c r="F39" s="24" t="s">
        <v>1115</v>
      </c>
      <c r="G39" s="22" t="s">
        <v>278</v>
      </c>
      <c r="H39" s="13">
        <f>COUNTIF(jbp_bezci[ident],jbp_bezci[[#This Row],[ident]])</f>
        <v>1</v>
      </c>
      <c r="I39" s="2">
        <f>COUNTIF(registrace[prijmeni a jmeno],jbp_bezci[[#This Row],[prijmeni jmeno]])</f>
        <v>1</v>
      </c>
    </row>
    <row r="40" spans="1:9" s="2" customFormat="1" x14ac:dyDescent="0.25">
      <c r="A40" s="19"/>
      <c r="B40" s="20" t="str">
        <f>CONCATENATE(jbp_bezci[[#This Row],[rok_jbp]]," :: ",jbp_bezci[[#This Row],[prijmeni jmeno]]," :: ",jbp_bezci[[#This Row],[rok_nar]])</f>
        <v>2011 :: Medek Roman :: 1965</v>
      </c>
      <c r="C40" s="22">
        <v>2011</v>
      </c>
      <c r="D40" s="23" t="s">
        <v>215</v>
      </c>
      <c r="E40" s="22">
        <v>1965</v>
      </c>
      <c r="F40" s="24" t="s">
        <v>1115</v>
      </c>
      <c r="G40" s="22" t="s">
        <v>278</v>
      </c>
      <c r="H40" s="13">
        <f>COUNTIF(jbp_bezci[ident],jbp_bezci[[#This Row],[ident]])</f>
        <v>1</v>
      </c>
      <c r="I40" s="2">
        <f>COUNTIF(registrace[prijmeni a jmeno],jbp_bezci[[#This Row],[prijmeni jmeno]])</f>
        <v>1</v>
      </c>
    </row>
    <row r="41" spans="1:9" s="2" customFormat="1" hidden="1" x14ac:dyDescent="0.25">
      <c r="A41" s="19"/>
      <c r="B41" s="20" t="str">
        <f>CONCATENATE(jbp_bezci[[#This Row],[rok_jbp]]," :: ",jbp_bezci[[#This Row],[prijmeni jmeno]]," :: ",jbp_bezci[[#This Row],[rok_nar]])</f>
        <v>2011 :: Mikolášek Arnošt :: 1965</v>
      </c>
      <c r="C41" s="22">
        <v>2011</v>
      </c>
      <c r="D41" s="23" t="s">
        <v>141</v>
      </c>
      <c r="E41" s="22">
        <v>1965</v>
      </c>
      <c r="F41" s="24" t="s">
        <v>47</v>
      </c>
      <c r="G41" s="22" t="s">
        <v>278</v>
      </c>
      <c r="H41" s="13">
        <f>COUNTIF(jbp_bezci[ident],jbp_bezci[[#This Row],[ident]])</f>
        <v>1</v>
      </c>
      <c r="I41" s="2">
        <f>COUNTIF(registrace[prijmeni a jmeno],jbp_bezci[[#This Row],[prijmeni jmeno]])</f>
        <v>1</v>
      </c>
    </row>
    <row r="42" spans="1:9" s="2" customFormat="1" hidden="1" x14ac:dyDescent="0.25">
      <c r="A42" s="19"/>
      <c r="B42" s="20" t="str">
        <f>CONCATENATE(jbp_bezci[[#This Row],[rok_jbp]]," :: ",jbp_bezci[[#This Row],[prijmeni jmeno]]," :: ",jbp_bezci[[#This Row],[rok_nar]])</f>
        <v>2011 :: Mikšl Miroslav :: 1999</v>
      </c>
      <c r="C42" s="22">
        <v>2011</v>
      </c>
      <c r="D42" s="23" t="s">
        <v>216</v>
      </c>
      <c r="E42" s="22">
        <v>1999</v>
      </c>
      <c r="F42" s="24" t="s">
        <v>395</v>
      </c>
      <c r="G42" s="22" t="s">
        <v>278</v>
      </c>
      <c r="H42" s="13">
        <f>COUNTIF(jbp_bezci[ident],jbp_bezci[[#This Row],[ident]])</f>
        <v>1</v>
      </c>
      <c r="I42" s="2">
        <f>COUNTIF(registrace[prijmeni a jmeno],jbp_bezci[[#This Row],[prijmeni jmeno]])</f>
        <v>2</v>
      </c>
    </row>
    <row r="43" spans="1:9" s="2" customFormat="1" hidden="1" x14ac:dyDescent="0.25">
      <c r="A43" s="19"/>
      <c r="B43" s="20" t="str">
        <f>CONCATENATE(jbp_bezci[[#This Row],[rok_jbp]]," :: ",jbp_bezci[[#This Row],[prijmeni jmeno]]," :: ",jbp_bezci[[#This Row],[rok_nar]])</f>
        <v>2011 :: Mikšl Rostislav :: 1972</v>
      </c>
      <c r="C43" s="22">
        <v>2011</v>
      </c>
      <c r="D43" s="23" t="s">
        <v>142</v>
      </c>
      <c r="E43" s="22">
        <v>1972</v>
      </c>
      <c r="F43" s="24" t="s">
        <v>16</v>
      </c>
      <c r="G43" s="22" t="s">
        <v>278</v>
      </c>
      <c r="H43" s="13">
        <f>COUNTIF(jbp_bezci[ident],jbp_bezci[[#This Row],[ident]])</f>
        <v>1</v>
      </c>
      <c r="I43" s="2">
        <f>COUNTIF(registrace[prijmeni a jmeno],jbp_bezci[[#This Row],[prijmeni jmeno]])</f>
        <v>2</v>
      </c>
    </row>
    <row r="44" spans="1:9" s="2" customFormat="1" hidden="1" x14ac:dyDescent="0.25">
      <c r="A44" s="19"/>
      <c r="B44" s="20" t="str">
        <f>CONCATENATE(jbp_bezci[[#This Row],[rok_jbp]]," :: ",jbp_bezci[[#This Row],[prijmeni jmeno]]," :: ",jbp_bezci[[#This Row],[rok_nar]])</f>
        <v>2011 :: Mikšovský Zdeněk :: 1945</v>
      </c>
      <c r="C44" s="22">
        <v>2011</v>
      </c>
      <c r="D44" s="23" t="s">
        <v>143</v>
      </c>
      <c r="E44" s="22">
        <v>1945</v>
      </c>
      <c r="F44" s="24" t="s">
        <v>49</v>
      </c>
      <c r="G44" s="22" t="s">
        <v>278</v>
      </c>
      <c r="H44" s="13">
        <f>COUNTIF(jbp_bezci[ident],jbp_bezci[[#This Row],[ident]])</f>
        <v>1</v>
      </c>
      <c r="I44" s="2">
        <f>COUNTIF(registrace[prijmeni a jmeno],jbp_bezci[[#This Row],[prijmeni jmeno]])</f>
        <v>1</v>
      </c>
    </row>
    <row r="45" spans="1:9" s="2" customFormat="1" hidden="1" x14ac:dyDescent="0.25">
      <c r="A45" s="19"/>
      <c r="B45" s="20" t="str">
        <f>CONCATENATE(jbp_bezci[[#This Row],[rok_jbp]]," :: ",jbp_bezci[[#This Row],[prijmeni jmeno]]," :: ",jbp_bezci[[#This Row],[rok_nar]])</f>
        <v>2011 :: Mondek Josef :: 1966</v>
      </c>
      <c r="C45" s="22">
        <v>2011</v>
      </c>
      <c r="D45" s="23" t="s">
        <v>218</v>
      </c>
      <c r="E45" s="22">
        <v>1966</v>
      </c>
      <c r="F45" s="24" t="s">
        <v>50</v>
      </c>
      <c r="G45" s="22" t="s">
        <v>278</v>
      </c>
      <c r="H45" s="13">
        <f>COUNTIF(jbp_bezci[ident],jbp_bezci[[#This Row],[ident]])</f>
        <v>1</v>
      </c>
      <c r="I45" s="2">
        <f>COUNTIF(registrace[prijmeni a jmeno],jbp_bezci[[#This Row],[prijmeni jmeno]])</f>
        <v>1</v>
      </c>
    </row>
    <row r="46" spans="1:9" s="2" customFormat="1" x14ac:dyDescent="0.25">
      <c r="A46" s="19"/>
      <c r="B46" s="20" t="str">
        <f>CONCATENATE(jbp_bezci[[#This Row],[rok_jbp]]," :: ",jbp_bezci[[#This Row],[prijmeni jmeno]]," :: ",jbp_bezci[[#This Row],[rok_nar]])</f>
        <v>2011 :: Novák Jaroslav :: 1964</v>
      </c>
      <c r="C46" s="22">
        <v>2011</v>
      </c>
      <c r="D46" s="23" t="s">
        <v>144</v>
      </c>
      <c r="E46" s="22">
        <v>1964</v>
      </c>
      <c r="F46" s="24" t="s">
        <v>1115</v>
      </c>
      <c r="G46" s="22" t="s">
        <v>278</v>
      </c>
      <c r="H46" s="13">
        <f>COUNTIF(jbp_bezci[ident],jbp_bezci[[#This Row],[ident]])</f>
        <v>1</v>
      </c>
      <c r="I46" s="2">
        <f>COUNTIF(registrace[prijmeni a jmeno],jbp_bezci[[#This Row],[prijmeni jmeno]])</f>
        <v>1</v>
      </c>
    </row>
    <row r="47" spans="1:9" s="2" customFormat="1" hidden="1" x14ac:dyDescent="0.25">
      <c r="A47" s="19"/>
      <c r="B47" s="20" t="str">
        <f>CONCATENATE(jbp_bezci[[#This Row],[rok_jbp]]," :: ",jbp_bezci[[#This Row],[prijmeni jmeno]]," :: ",jbp_bezci[[#This Row],[rok_nar]])</f>
        <v>2011 :: Palkovič Vladislav :: 1939</v>
      </c>
      <c r="C47" s="22">
        <v>2011</v>
      </c>
      <c r="D47" s="23" t="s">
        <v>150</v>
      </c>
      <c r="E47" s="22">
        <v>1939</v>
      </c>
      <c r="F47" s="24" t="s">
        <v>43</v>
      </c>
      <c r="G47" s="22" t="s">
        <v>278</v>
      </c>
      <c r="H47" s="13">
        <f>COUNTIF(jbp_bezci[ident],jbp_bezci[[#This Row],[ident]])</f>
        <v>1</v>
      </c>
      <c r="I47" s="2">
        <f>COUNTIF(registrace[prijmeni a jmeno],jbp_bezci[[#This Row],[prijmeni jmeno]])</f>
        <v>1</v>
      </c>
    </row>
    <row r="48" spans="1:9" s="2" customFormat="1" hidden="1" x14ac:dyDescent="0.25">
      <c r="A48" s="19"/>
      <c r="B48" s="20" t="str">
        <f>CONCATENATE(jbp_bezci[[#This Row],[rok_jbp]]," :: ",jbp_bezci[[#This Row],[prijmeni jmeno]]," :: ",jbp_bezci[[#This Row],[rok_nar]])</f>
        <v>2011 :: Pinl Michal :: 1968</v>
      </c>
      <c r="C48" s="22">
        <v>2011</v>
      </c>
      <c r="D48" s="23" t="s">
        <v>154</v>
      </c>
      <c r="E48" s="22">
        <v>1968</v>
      </c>
      <c r="F48" s="24" t="s">
        <v>715</v>
      </c>
      <c r="G48" s="22" t="s">
        <v>278</v>
      </c>
      <c r="H48" s="13">
        <f>COUNTIF(jbp_bezci[ident],jbp_bezci[[#This Row],[ident]])</f>
        <v>1</v>
      </c>
      <c r="I48" s="2">
        <f>COUNTIF(registrace[prijmeni a jmeno],jbp_bezci[[#This Row],[prijmeni jmeno]])</f>
        <v>1</v>
      </c>
    </row>
    <row r="49" spans="1:9" s="2" customFormat="1" hidden="1" x14ac:dyDescent="0.25">
      <c r="A49" s="19"/>
      <c r="B49" s="20" t="str">
        <f>CONCATENATE(jbp_bezci[[#This Row],[rok_jbp]]," :: ",jbp_bezci[[#This Row],[prijmeni jmeno]]," :: ",jbp_bezci[[#This Row],[rok_nar]])</f>
        <v>2011 :: Procházka Radek :: 1970</v>
      </c>
      <c r="C49" s="22">
        <v>2011</v>
      </c>
      <c r="D49" s="23" t="s">
        <v>219</v>
      </c>
      <c r="E49" s="22">
        <v>1970</v>
      </c>
      <c r="F49" s="24" t="s">
        <v>397</v>
      </c>
      <c r="G49" s="22" t="s">
        <v>278</v>
      </c>
      <c r="H49" s="13">
        <f>COUNTIF(jbp_bezci[ident],jbp_bezci[[#This Row],[ident]])</f>
        <v>1</v>
      </c>
      <c r="I49" s="2">
        <f>COUNTIF(registrace[prijmeni a jmeno],jbp_bezci[[#This Row],[prijmeni jmeno]])</f>
        <v>0</v>
      </c>
    </row>
    <row r="50" spans="1:9" s="2" customFormat="1" hidden="1" x14ac:dyDescent="0.25">
      <c r="A50" s="19"/>
      <c r="B50" s="20" t="str">
        <f>CONCATENATE(jbp_bezci[[#This Row],[rok_jbp]]," :: ",jbp_bezci[[#This Row],[prijmeni jmeno]]," :: ",jbp_bezci[[#This Row],[rok_nar]])</f>
        <v>2011 :: Procházková Ivona :: 1975</v>
      </c>
      <c r="C50" s="22">
        <v>2011</v>
      </c>
      <c r="D50" s="23" t="s">
        <v>220</v>
      </c>
      <c r="E50" s="22">
        <v>1975</v>
      </c>
      <c r="F50" s="24" t="s">
        <v>61</v>
      </c>
      <c r="G50" s="22" t="s">
        <v>438</v>
      </c>
      <c r="H50" s="13">
        <f>COUNTIF(jbp_bezci[ident],jbp_bezci[[#This Row],[ident]])</f>
        <v>1</v>
      </c>
      <c r="I50" s="2">
        <f>COUNTIF(registrace[prijmeni a jmeno],jbp_bezci[[#This Row],[prijmeni jmeno]])</f>
        <v>1</v>
      </c>
    </row>
    <row r="51" spans="1:9" s="2" customFormat="1" hidden="1" x14ac:dyDescent="0.25">
      <c r="A51" s="19"/>
      <c r="B51" s="20" t="str">
        <f>CONCATENATE(jbp_bezci[[#This Row],[rok_jbp]]," :: ",jbp_bezci[[#This Row],[prijmeni jmeno]]," :: ",jbp_bezci[[#This Row],[rok_nar]])</f>
        <v>2011 :: Putschögl Jaroslav :: 1939</v>
      </c>
      <c r="C51" s="22">
        <v>2011</v>
      </c>
      <c r="D51" s="23" t="s">
        <v>156</v>
      </c>
      <c r="E51" s="22">
        <v>1939</v>
      </c>
      <c r="F51" s="24" t="s">
        <v>10</v>
      </c>
      <c r="G51" s="22" t="s">
        <v>278</v>
      </c>
      <c r="H51" s="13">
        <f>COUNTIF(jbp_bezci[ident],jbp_bezci[[#This Row],[ident]])</f>
        <v>1</v>
      </c>
      <c r="I51" s="2">
        <f>COUNTIF(registrace[prijmeni a jmeno],jbp_bezci[[#This Row],[prijmeni jmeno]])</f>
        <v>1</v>
      </c>
    </row>
    <row r="52" spans="1:9" s="2" customFormat="1" hidden="1" x14ac:dyDescent="0.25">
      <c r="A52" s="19"/>
      <c r="B52" s="20" t="str">
        <f>CONCATENATE(jbp_bezci[[#This Row],[rok_jbp]]," :: ",jbp_bezci[[#This Row],[prijmeni jmeno]]," :: ",jbp_bezci[[#This Row],[rok_nar]])</f>
        <v>2011 :: Richtr Zdeněk :: 1969</v>
      </c>
      <c r="C52" s="22">
        <v>2011</v>
      </c>
      <c r="D52" s="23" t="s">
        <v>221</v>
      </c>
      <c r="E52" s="22">
        <v>1969</v>
      </c>
      <c r="F52" s="24" t="s">
        <v>62</v>
      </c>
      <c r="G52" s="22" t="s">
        <v>278</v>
      </c>
      <c r="H52" s="13">
        <f>COUNTIF(jbp_bezci[ident],jbp_bezci[[#This Row],[ident]])</f>
        <v>1</v>
      </c>
      <c r="I52" s="2">
        <f>COUNTIF(registrace[prijmeni a jmeno],jbp_bezci[[#This Row],[prijmeni jmeno]])</f>
        <v>1</v>
      </c>
    </row>
    <row r="53" spans="1:9" s="2" customFormat="1" hidden="1" x14ac:dyDescent="0.25">
      <c r="A53" s="19"/>
      <c r="B53" s="20" t="str">
        <f>CONCATENATE(jbp_bezci[[#This Row],[rok_jbp]]," :: ",jbp_bezci[[#This Row],[prijmeni jmeno]]," :: ",jbp_bezci[[#This Row],[rok_nar]])</f>
        <v>2011 :: Rodina Bohuslav :: 1959</v>
      </c>
      <c r="C53" s="22">
        <v>2011</v>
      </c>
      <c r="D53" s="23" t="s">
        <v>158</v>
      </c>
      <c r="E53" s="22">
        <v>1959</v>
      </c>
      <c r="F53" s="24" t="s">
        <v>10</v>
      </c>
      <c r="G53" s="22" t="s">
        <v>278</v>
      </c>
      <c r="H53" s="13">
        <f>COUNTIF(jbp_bezci[ident],jbp_bezci[[#This Row],[ident]])</f>
        <v>1</v>
      </c>
      <c r="I53" s="2">
        <f>COUNTIF(registrace[prijmeni a jmeno],jbp_bezci[[#This Row],[prijmeni jmeno]])</f>
        <v>1</v>
      </c>
    </row>
    <row r="54" spans="1:9" s="2" customFormat="1" hidden="1" x14ac:dyDescent="0.25">
      <c r="A54" s="19"/>
      <c r="B54" s="20" t="str">
        <f>CONCATENATE(jbp_bezci[[#This Row],[rok_jbp]]," :: ",jbp_bezci[[#This Row],[prijmeni jmeno]]," :: ",jbp_bezci[[#This Row],[rok_nar]])</f>
        <v>2011 :: Scheinherr Jiří :: 1951</v>
      </c>
      <c r="C54" s="22">
        <v>2011</v>
      </c>
      <c r="D54" s="23" t="s">
        <v>222</v>
      </c>
      <c r="E54" s="22">
        <v>1951</v>
      </c>
      <c r="F54" s="24" t="s">
        <v>61</v>
      </c>
      <c r="G54" s="22" t="s">
        <v>278</v>
      </c>
      <c r="H54" s="13">
        <f>COUNTIF(jbp_bezci[ident],jbp_bezci[[#This Row],[ident]])</f>
        <v>1</v>
      </c>
      <c r="I54" s="2">
        <f>COUNTIF(registrace[prijmeni a jmeno],jbp_bezci[[#This Row],[prijmeni jmeno]])</f>
        <v>1</v>
      </c>
    </row>
    <row r="55" spans="1:9" s="2" customFormat="1" hidden="1" x14ac:dyDescent="0.25">
      <c r="A55" s="19"/>
      <c r="B55" s="20" t="str">
        <f>CONCATENATE(jbp_bezci[[#This Row],[rok_jbp]]," :: ",jbp_bezci[[#This Row],[prijmeni jmeno]]," :: ",jbp_bezci[[#This Row],[rok_nar]])</f>
        <v>2011 :: Serbessa Mulugeta :: 1971</v>
      </c>
      <c r="C55" s="22">
        <v>2011</v>
      </c>
      <c r="D55" s="23" t="s">
        <v>223</v>
      </c>
      <c r="E55" s="22">
        <v>1971</v>
      </c>
      <c r="F55" s="24" t="s">
        <v>64</v>
      </c>
      <c r="G55" s="22" t="s">
        <v>278</v>
      </c>
      <c r="H55" s="13">
        <f>COUNTIF(jbp_bezci[ident],jbp_bezci[[#This Row],[ident]])</f>
        <v>1</v>
      </c>
      <c r="I55" s="2">
        <f>COUNTIF(registrace[prijmeni a jmeno],jbp_bezci[[#This Row],[prijmeni jmeno]])</f>
        <v>0</v>
      </c>
    </row>
    <row r="56" spans="1:9" s="2" customFormat="1" hidden="1" x14ac:dyDescent="0.25">
      <c r="A56" s="19"/>
      <c r="B56" s="20" t="str">
        <f>CONCATENATE(jbp_bezci[[#This Row],[rok_jbp]]," :: ",jbp_bezci[[#This Row],[prijmeni jmeno]]," :: ",jbp_bezci[[#This Row],[rok_nar]])</f>
        <v>2011 :: Šimek Miroslav :: 1966</v>
      </c>
      <c r="C56" s="22">
        <v>2011</v>
      </c>
      <c r="D56" s="23" t="s">
        <v>161</v>
      </c>
      <c r="E56" s="22">
        <v>1966</v>
      </c>
      <c r="F56" s="24" t="s">
        <v>999</v>
      </c>
      <c r="G56" s="22" t="s">
        <v>278</v>
      </c>
      <c r="H56" s="13">
        <f>COUNTIF(jbp_bezci[ident],jbp_bezci[[#This Row],[ident]])</f>
        <v>1</v>
      </c>
      <c r="I56" s="2">
        <f>COUNTIF(registrace[prijmeni a jmeno],jbp_bezci[[#This Row],[prijmeni jmeno]])</f>
        <v>1</v>
      </c>
    </row>
    <row r="57" spans="1:9" s="2" customFormat="1" hidden="1" x14ac:dyDescent="0.25">
      <c r="A57" s="19"/>
      <c r="B57" s="20" t="str">
        <f>CONCATENATE(jbp_bezci[[#This Row],[rok_jbp]]," :: ",jbp_bezci[[#This Row],[prijmeni jmeno]]," :: ",jbp_bezci[[#This Row],[rok_nar]])</f>
        <v>2011 :: Smetana Jiří :: 1953</v>
      </c>
      <c r="C57" s="22">
        <v>2011</v>
      </c>
      <c r="D57" s="23" t="s">
        <v>224</v>
      </c>
      <c r="E57" s="22">
        <v>1953</v>
      </c>
      <c r="F57" s="24" t="s">
        <v>406</v>
      </c>
      <c r="G57" s="22" t="s">
        <v>278</v>
      </c>
      <c r="H57" s="13">
        <f>COUNTIF(jbp_bezci[ident],jbp_bezci[[#This Row],[ident]])</f>
        <v>1</v>
      </c>
      <c r="I57" s="2">
        <f>COUNTIF(registrace[prijmeni a jmeno],jbp_bezci[[#This Row],[prijmeni jmeno]])</f>
        <v>1</v>
      </c>
    </row>
    <row r="58" spans="1:9" s="2" customFormat="1" hidden="1" x14ac:dyDescent="0.25">
      <c r="A58" s="19"/>
      <c r="B58" s="20" t="str">
        <f>CONCATENATE(jbp_bezci[[#This Row],[rok_jbp]]," :: ",jbp_bezci[[#This Row],[prijmeni jmeno]]," :: ",jbp_bezci[[#This Row],[rok_nar]])</f>
        <v>2011 :: Šochman Josef :: 1950</v>
      </c>
      <c r="C58" s="22">
        <v>2011</v>
      </c>
      <c r="D58" s="23" t="s">
        <v>225</v>
      </c>
      <c r="E58" s="22">
        <v>1950</v>
      </c>
      <c r="F58" s="24" t="s">
        <v>395</v>
      </c>
      <c r="G58" s="22" t="s">
        <v>278</v>
      </c>
      <c r="H58" s="13">
        <f>COUNTIF(jbp_bezci[ident],jbp_bezci[[#This Row],[ident]])</f>
        <v>1</v>
      </c>
      <c r="I58" s="2">
        <f>COUNTIF(registrace[prijmeni a jmeno],jbp_bezci[[#This Row],[prijmeni jmeno]])</f>
        <v>1</v>
      </c>
    </row>
    <row r="59" spans="1:9" s="2" customFormat="1" hidden="1" x14ac:dyDescent="0.25">
      <c r="A59" s="19"/>
      <c r="B59" s="20" t="str">
        <f>CONCATENATE(jbp_bezci[[#This Row],[rok_jbp]]," :: ",jbp_bezci[[#This Row],[prijmeni jmeno]]," :: ",jbp_bezci[[#This Row],[rok_nar]])</f>
        <v>2011 :: Šoustar Lubomír :: 1941</v>
      </c>
      <c r="C59" s="22">
        <v>2011</v>
      </c>
      <c r="D59" s="23" t="s">
        <v>166</v>
      </c>
      <c r="E59" s="22">
        <v>1941</v>
      </c>
      <c r="F59" s="24" t="s">
        <v>71</v>
      </c>
      <c r="G59" s="22" t="s">
        <v>278</v>
      </c>
      <c r="H59" s="13">
        <f>COUNTIF(jbp_bezci[ident],jbp_bezci[[#This Row],[ident]])</f>
        <v>1</v>
      </c>
      <c r="I59" s="2">
        <f>COUNTIF(registrace[prijmeni a jmeno],jbp_bezci[[#This Row],[prijmeni jmeno]])</f>
        <v>1</v>
      </c>
    </row>
    <row r="60" spans="1:9" s="2" customFormat="1" hidden="1" x14ac:dyDescent="0.25">
      <c r="A60" s="19"/>
      <c r="B60" s="20" t="str">
        <f>CONCATENATE(jbp_bezci[[#This Row],[rok_jbp]]," :: ",jbp_bezci[[#This Row],[prijmeni jmeno]]," :: ",jbp_bezci[[#This Row],[rok_nar]])</f>
        <v>2011 :: Šperňák Roman :: 1985</v>
      </c>
      <c r="C60" s="22">
        <v>2011</v>
      </c>
      <c r="D60" s="23" t="s">
        <v>226</v>
      </c>
      <c r="E60" s="22">
        <v>1985</v>
      </c>
      <c r="F60" s="24" t="s">
        <v>395</v>
      </c>
      <c r="G60" s="22" t="s">
        <v>278</v>
      </c>
      <c r="H60" s="13">
        <f>COUNTIF(jbp_bezci[ident],jbp_bezci[[#This Row],[ident]])</f>
        <v>1</v>
      </c>
      <c r="I60" s="2">
        <f>COUNTIF(registrace[prijmeni a jmeno],jbp_bezci[[#This Row],[prijmeni jmeno]])</f>
        <v>0</v>
      </c>
    </row>
    <row r="61" spans="1:9" s="2" customFormat="1" x14ac:dyDescent="0.25">
      <c r="A61" s="19"/>
      <c r="B61" s="20" t="str">
        <f>CONCATENATE(jbp_bezci[[#This Row],[rok_jbp]]," :: ",jbp_bezci[[#This Row],[prijmeni jmeno]]," :: ",jbp_bezci[[#This Row],[rok_nar]])</f>
        <v>2011 :: Stejskal Ladislav :: 1977</v>
      </c>
      <c r="C61" s="22">
        <v>2011</v>
      </c>
      <c r="D61" s="23" t="s">
        <v>227</v>
      </c>
      <c r="E61" s="22">
        <v>1977</v>
      </c>
      <c r="F61" s="24" t="s">
        <v>1115</v>
      </c>
      <c r="G61" s="22" t="s">
        <v>278</v>
      </c>
      <c r="H61" s="13">
        <f>COUNTIF(jbp_bezci[ident],jbp_bezci[[#This Row],[ident]])</f>
        <v>1</v>
      </c>
      <c r="I61" s="2">
        <f>COUNTIF(registrace[prijmeni a jmeno],jbp_bezci[[#This Row],[prijmeni jmeno]])</f>
        <v>2</v>
      </c>
    </row>
    <row r="62" spans="1:9" s="2" customFormat="1" hidden="1" x14ac:dyDescent="0.25">
      <c r="A62" s="19"/>
      <c r="B62" s="20" t="str">
        <f>CONCATENATE(jbp_bezci[[#This Row],[rok_jbp]]," :: ",jbp_bezci[[#This Row],[prijmeni jmeno]]," :: ",jbp_bezci[[#This Row],[rok_nar]])</f>
        <v>2011 :: Šustr Pavel :: 1966</v>
      </c>
      <c r="C62" s="22">
        <v>2011</v>
      </c>
      <c r="D62" s="23" t="s">
        <v>168</v>
      </c>
      <c r="E62" s="22">
        <v>1966</v>
      </c>
      <c r="F62" s="24" t="s">
        <v>1</v>
      </c>
      <c r="G62" s="22" t="s">
        <v>278</v>
      </c>
      <c r="H62" s="13">
        <f>COUNTIF(jbp_bezci[ident],jbp_bezci[[#This Row],[ident]])</f>
        <v>1</v>
      </c>
      <c r="I62" s="2">
        <f>COUNTIF(registrace[prijmeni a jmeno],jbp_bezci[[#This Row],[prijmeni jmeno]])</f>
        <v>1</v>
      </c>
    </row>
    <row r="63" spans="1:9" s="2" customFormat="1" hidden="1" x14ac:dyDescent="0.25">
      <c r="A63" s="19"/>
      <c r="B63" s="20" t="str">
        <f>CONCATENATE(jbp_bezci[[#This Row],[rok_jbp]]," :: ",jbp_bezci[[#This Row],[prijmeni jmeno]]," :: ",jbp_bezci[[#This Row],[rok_nar]])</f>
        <v>2011 :: Švancarová Monika :: 1990</v>
      </c>
      <c r="C63" s="22">
        <v>2011</v>
      </c>
      <c r="D63" s="23" t="s">
        <v>228</v>
      </c>
      <c r="E63" s="22">
        <v>1990</v>
      </c>
      <c r="F63" s="24" t="s">
        <v>999</v>
      </c>
      <c r="G63" s="22" t="s">
        <v>438</v>
      </c>
      <c r="H63" s="13">
        <f>COUNTIF(jbp_bezci[ident],jbp_bezci[[#This Row],[ident]])</f>
        <v>1</v>
      </c>
      <c r="I63" s="2">
        <f>COUNTIF(registrace[prijmeni a jmeno],jbp_bezci[[#This Row],[prijmeni jmeno]])</f>
        <v>0</v>
      </c>
    </row>
    <row r="64" spans="1:9" s="2" customFormat="1" hidden="1" x14ac:dyDescent="0.25">
      <c r="A64" s="19"/>
      <c r="B64" s="20" t="str">
        <f>CONCATENATE(jbp_bezci[[#This Row],[rok_jbp]]," :: ",jbp_bezci[[#This Row],[prijmeni jmeno]]," :: ",jbp_bezci[[#This Row],[rok_nar]])</f>
        <v>2011 :: Svoboda Václav :: 1949</v>
      </c>
      <c r="C64" s="22">
        <v>2011</v>
      </c>
      <c r="D64" s="23" t="s">
        <v>169</v>
      </c>
      <c r="E64" s="22">
        <v>1949</v>
      </c>
      <c r="F64" s="24" t="s">
        <v>2</v>
      </c>
      <c r="G64" s="22" t="s">
        <v>278</v>
      </c>
      <c r="H64" s="13">
        <f>COUNTIF(jbp_bezci[ident],jbp_bezci[[#This Row],[ident]])</f>
        <v>1</v>
      </c>
      <c r="I64" s="2">
        <f>COUNTIF(registrace[prijmeni a jmeno],jbp_bezci[[#This Row],[prijmeni jmeno]])</f>
        <v>1</v>
      </c>
    </row>
    <row r="65" spans="1:9" s="2" customFormat="1" hidden="1" x14ac:dyDescent="0.25">
      <c r="A65" s="19"/>
      <c r="B65" s="20" t="str">
        <f>CONCATENATE(jbp_bezci[[#This Row],[rok_jbp]]," :: ",jbp_bezci[[#This Row],[prijmeni jmeno]]," :: ",jbp_bezci[[#This Row],[rok_nar]])</f>
        <v>2011 :: Szábo Miloš :: 1981</v>
      </c>
      <c r="C65" s="22">
        <v>2011</v>
      </c>
      <c r="D65" s="23" t="s">
        <v>229</v>
      </c>
      <c r="E65" s="22">
        <v>1981</v>
      </c>
      <c r="F65" s="24" t="s">
        <v>72</v>
      </c>
      <c r="G65" s="22" t="s">
        <v>278</v>
      </c>
      <c r="H65" s="13">
        <f>COUNTIF(jbp_bezci[ident],jbp_bezci[[#This Row],[ident]])</f>
        <v>1</v>
      </c>
      <c r="I65" s="2">
        <f>COUNTIF(registrace[prijmeni a jmeno],jbp_bezci[[#This Row],[prijmeni jmeno]])</f>
        <v>2</v>
      </c>
    </row>
    <row r="66" spans="1:9" s="2" customFormat="1" hidden="1" x14ac:dyDescent="0.25">
      <c r="A66" s="19"/>
      <c r="B66" s="20" t="str">
        <f>CONCATENATE(jbp_bezci[[#This Row],[rok_jbp]]," :: ",jbp_bezci[[#This Row],[prijmeni jmeno]]," :: ",jbp_bezci[[#This Row],[rok_nar]])</f>
        <v>2011 :: Tík František :: 1957</v>
      </c>
      <c r="C66" s="22">
        <v>2011</v>
      </c>
      <c r="D66" s="23" t="s">
        <v>230</v>
      </c>
      <c r="E66" s="22">
        <v>1957</v>
      </c>
      <c r="F66" s="24" t="s">
        <v>74</v>
      </c>
      <c r="G66" s="22" t="s">
        <v>278</v>
      </c>
      <c r="H66" s="13">
        <f>COUNTIF(jbp_bezci[ident],jbp_bezci[[#This Row],[ident]])</f>
        <v>1</v>
      </c>
      <c r="I66" s="2">
        <f>COUNTIF(registrace[prijmeni a jmeno],jbp_bezci[[#This Row],[prijmeni jmeno]])</f>
        <v>1</v>
      </c>
    </row>
    <row r="67" spans="1:9" s="2" customFormat="1" hidden="1" x14ac:dyDescent="0.25">
      <c r="A67" s="19"/>
      <c r="B67" s="20" t="str">
        <f>CONCATENATE(jbp_bezci[[#This Row],[rok_jbp]]," :: ",jbp_bezci[[#This Row],[prijmeni jmeno]]," :: ",jbp_bezci[[#This Row],[rok_nar]])</f>
        <v>2011 :: Trnka Jiří :: 1963</v>
      </c>
      <c r="C67" s="22">
        <v>2011</v>
      </c>
      <c r="D67" s="23" t="s">
        <v>174</v>
      </c>
      <c r="E67" s="22">
        <v>1963</v>
      </c>
      <c r="F67" s="24" t="s">
        <v>73</v>
      </c>
      <c r="G67" s="22" t="s">
        <v>278</v>
      </c>
      <c r="H67" s="13">
        <f>COUNTIF(jbp_bezci[ident],jbp_bezci[[#This Row],[ident]])</f>
        <v>1</v>
      </c>
      <c r="I67" s="2">
        <f>COUNTIF(registrace[prijmeni a jmeno],jbp_bezci[[#This Row],[prijmeni jmeno]])</f>
        <v>1</v>
      </c>
    </row>
    <row r="68" spans="1:9" s="2" customFormat="1" hidden="1" x14ac:dyDescent="0.25">
      <c r="A68" s="19"/>
      <c r="B68" s="20" t="str">
        <f>CONCATENATE(jbp_bezci[[#This Row],[rok_jbp]]," :: ",jbp_bezci[[#This Row],[prijmeni jmeno]]," :: ",jbp_bezci[[#This Row],[rok_nar]])</f>
        <v>2011 :: Turek Jiří :: 1970</v>
      </c>
      <c r="C68" s="22">
        <v>2011</v>
      </c>
      <c r="D68" s="23" t="s">
        <v>231</v>
      </c>
      <c r="E68" s="22">
        <v>1970</v>
      </c>
      <c r="F68" s="24" t="s">
        <v>405</v>
      </c>
      <c r="G68" s="22" t="s">
        <v>278</v>
      </c>
      <c r="H68" s="13">
        <f>COUNTIF(jbp_bezci[ident],jbp_bezci[[#This Row],[ident]])</f>
        <v>1</v>
      </c>
      <c r="I68" s="2">
        <f>COUNTIF(registrace[prijmeni a jmeno],jbp_bezci[[#This Row],[prijmeni jmeno]])</f>
        <v>1</v>
      </c>
    </row>
    <row r="69" spans="1:9" s="2" customFormat="1" hidden="1" x14ac:dyDescent="0.25">
      <c r="A69" s="19"/>
      <c r="B69" s="20" t="str">
        <f>CONCATENATE(jbp_bezci[[#This Row],[rok_jbp]]," :: ",jbp_bezci[[#This Row],[prijmeni jmeno]]," :: ",jbp_bezci[[#This Row],[rok_nar]])</f>
        <v>2011 :: Uhlíř Radek :: 1967</v>
      </c>
      <c r="C69" s="22">
        <v>2011</v>
      </c>
      <c r="D69" s="23" t="s">
        <v>232</v>
      </c>
      <c r="E69" s="22">
        <v>1967</v>
      </c>
      <c r="F69" s="24" t="s">
        <v>397</v>
      </c>
      <c r="G69" s="22" t="s">
        <v>278</v>
      </c>
      <c r="H69" s="13">
        <f>COUNTIF(jbp_bezci[ident],jbp_bezci[[#This Row],[ident]])</f>
        <v>1</v>
      </c>
      <c r="I69" s="2">
        <f>COUNTIF(registrace[prijmeni a jmeno],jbp_bezci[[#This Row],[prijmeni jmeno]])</f>
        <v>1</v>
      </c>
    </row>
    <row r="70" spans="1:9" s="2" customFormat="1" hidden="1" x14ac:dyDescent="0.25">
      <c r="A70" s="19"/>
      <c r="B70" s="20" t="str">
        <f>CONCATENATE(jbp_bezci[[#This Row],[rok_jbp]]," :: ",jbp_bezci[[#This Row],[prijmeni jmeno]]," :: ",jbp_bezci[[#This Row],[rok_nar]])</f>
        <v>2011 :: Uhlířová Barbora Isa. :: 1968</v>
      </c>
      <c r="C70" s="22">
        <v>2011</v>
      </c>
      <c r="D70" s="23" t="s">
        <v>234</v>
      </c>
      <c r="E70" s="22">
        <v>1968</v>
      </c>
      <c r="F70" s="24" t="s">
        <v>395</v>
      </c>
      <c r="G70" s="22" t="s">
        <v>438</v>
      </c>
      <c r="H70" s="13">
        <f>COUNTIF(jbp_bezci[ident],jbp_bezci[[#This Row],[ident]])</f>
        <v>1</v>
      </c>
      <c r="I70" s="2">
        <f>COUNTIF(registrace[prijmeni a jmeno],jbp_bezci[[#This Row],[prijmeni jmeno]])</f>
        <v>0</v>
      </c>
    </row>
    <row r="71" spans="1:9" s="2" customFormat="1" hidden="1" x14ac:dyDescent="0.25">
      <c r="A71" s="19"/>
      <c r="B71" s="20" t="str">
        <f>CONCATENATE(jbp_bezci[[#This Row],[rok_jbp]]," :: ",jbp_bezci[[#This Row],[prijmeni jmeno]]," :: ",jbp_bezci[[#This Row],[rok_nar]])</f>
        <v>2011 :: Uhlířová Miroslava :: 1992</v>
      </c>
      <c r="C71" s="22">
        <v>2011</v>
      </c>
      <c r="D71" s="23" t="s">
        <v>235</v>
      </c>
      <c r="E71" s="22">
        <v>1992</v>
      </c>
      <c r="F71" s="24" t="s">
        <v>395</v>
      </c>
      <c r="G71" s="22" t="s">
        <v>438</v>
      </c>
      <c r="H71" s="13">
        <f>COUNTIF(jbp_bezci[ident],jbp_bezci[[#This Row],[ident]])</f>
        <v>1</v>
      </c>
      <c r="I71" s="2">
        <f>COUNTIF(registrace[prijmeni a jmeno],jbp_bezci[[#This Row],[prijmeni jmeno]])</f>
        <v>0</v>
      </c>
    </row>
    <row r="72" spans="1:9" s="2" customFormat="1" hidden="1" x14ac:dyDescent="0.25">
      <c r="A72" s="19"/>
      <c r="B72" s="20" t="str">
        <f>CONCATENATE(jbp_bezci[[#This Row],[rok_jbp]]," :: ",jbp_bezci[[#This Row],[prijmeni jmeno]]," :: ",jbp_bezci[[#This Row],[rok_nar]])</f>
        <v>2011 :: Valíček Radek :: 1974</v>
      </c>
      <c r="C72" s="22">
        <v>2011</v>
      </c>
      <c r="D72" s="23" t="s">
        <v>236</v>
      </c>
      <c r="E72" s="22">
        <v>1974</v>
      </c>
      <c r="F72" s="24" t="s">
        <v>76</v>
      </c>
      <c r="G72" s="22" t="s">
        <v>278</v>
      </c>
      <c r="H72" s="13">
        <f>COUNTIF(jbp_bezci[ident],jbp_bezci[[#This Row],[ident]])</f>
        <v>1</v>
      </c>
      <c r="I72" s="2">
        <f>COUNTIF(registrace[prijmeni a jmeno],jbp_bezci[[#This Row],[prijmeni jmeno]])</f>
        <v>0</v>
      </c>
    </row>
    <row r="73" spans="1:9" s="2" customFormat="1" hidden="1" x14ac:dyDescent="0.25">
      <c r="A73" s="19"/>
      <c r="B73" s="20" t="str">
        <f>CONCATENATE(jbp_bezci[[#This Row],[rok_jbp]]," :: ",jbp_bezci[[#This Row],[prijmeni jmeno]]," :: ",jbp_bezci[[#This Row],[rok_nar]])</f>
        <v>2011 :: Varga Tomáš :: 1973</v>
      </c>
      <c r="C73" s="22">
        <v>2011</v>
      </c>
      <c r="D73" s="23" t="s">
        <v>237</v>
      </c>
      <c r="E73" s="22">
        <v>1973</v>
      </c>
      <c r="F73" s="24" t="s">
        <v>77</v>
      </c>
      <c r="G73" s="22" t="s">
        <v>278</v>
      </c>
      <c r="H73" s="13">
        <f>COUNTIF(jbp_bezci[ident],jbp_bezci[[#This Row],[ident]])</f>
        <v>1</v>
      </c>
      <c r="I73" s="2">
        <f>COUNTIF(registrace[prijmeni a jmeno],jbp_bezci[[#This Row],[prijmeni jmeno]])</f>
        <v>1</v>
      </c>
    </row>
    <row r="74" spans="1:9" s="2" customFormat="1" hidden="1" x14ac:dyDescent="0.25">
      <c r="A74" s="19"/>
      <c r="B74" s="20" t="str">
        <f>CONCATENATE(jbp_bezci[[#This Row],[rok_jbp]]," :: ",jbp_bezci[[#This Row],[prijmeni jmeno]]," :: ",jbp_bezci[[#This Row],[rok_nar]])</f>
        <v>2011 :: Voráček Karel :: 1962</v>
      </c>
      <c r="C74" s="22">
        <v>2011</v>
      </c>
      <c r="D74" s="23" t="s">
        <v>238</v>
      </c>
      <c r="E74" s="22">
        <v>1962</v>
      </c>
      <c r="F74" s="24" t="s">
        <v>79</v>
      </c>
      <c r="G74" s="22" t="s">
        <v>278</v>
      </c>
      <c r="H74" s="13">
        <f>COUNTIF(jbp_bezci[ident],jbp_bezci[[#This Row],[ident]])</f>
        <v>1</v>
      </c>
      <c r="I74" s="2">
        <f>COUNTIF(registrace[prijmeni a jmeno],jbp_bezci[[#This Row],[prijmeni jmeno]])</f>
        <v>1</v>
      </c>
    </row>
    <row r="75" spans="1:9" s="2" customFormat="1" hidden="1" x14ac:dyDescent="0.25">
      <c r="A75" s="19"/>
      <c r="B75" s="20" t="str">
        <f>CONCATENATE(jbp_bezci[[#This Row],[rok_jbp]]," :: ",jbp_bezci[[#This Row],[prijmeni jmeno]]," :: ",jbp_bezci[[#This Row],[rok_nar]])</f>
        <v>2011 :: Zeman st. Jan :: 1962</v>
      </c>
      <c r="C75" s="22">
        <v>2011</v>
      </c>
      <c r="D75" s="23" t="s">
        <v>239</v>
      </c>
      <c r="E75" s="22">
        <v>1962</v>
      </c>
      <c r="F75" s="24" t="s">
        <v>62</v>
      </c>
      <c r="G75" s="22" t="s">
        <v>278</v>
      </c>
      <c r="H75" s="13">
        <f>COUNTIF(jbp_bezci[ident],jbp_bezci[[#This Row],[ident]])</f>
        <v>1</v>
      </c>
      <c r="I75" s="2">
        <f>COUNTIF(registrace[prijmeni a jmeno],jbp_bezci[[#This Row],[prijmeni jmeno]])</f>
        <v>0</v>
      </c>
    </row>
    <row r="76" spans="1:9" s="2" customFormat="1" hidden="1" x14ac:dyDescent="0.25">
      <c r="A76" s="19"/>
      <c r="B76" s="20" t="str">
        <f>CONCATENATE(jbp_bezci[[#This Row],[rok_jbp]]," :: ",jbp_bezci[[#This Row],[prijmeni jmeno]]," :: ",jbp_bezci[[#This Row],[rok_nar]])</f>
        <v>2011 :: Zoubková Eva :: 1976</v>
      </c>
      <c r="C76" s="22">
        <v>2011</v>
      </c>
      <c r="D76" s="23" t="s">
        <v>241</v>
      </c>
      <c r="E76" s="22">
        <v>1976</v>
      </c>
      <c r="F76" s="24" t="s">
        <v>81</v>
      </c>
      <c r="G76" s="22" t="s">
        <v>438</v>
      </c>
      <c r="H76" s="13">
        <f>COUNTIF(jbp_bezci[ident],jbp_bezci[[#This Row],[ident]])</f>
        <v>1</v>
      </c>
      <c r="I76" s="2">
        <f>COUNTIF(registrace[prijmeni a jmeno],jbp_bezci[[#This Row],[prijmeni jmeno]])</f>
        <v>1</v>
      </c>
    </row>
    <row r="77" spans="1:9" s="2" customFormat="1" hidden="1" x14ac:dyDescent="0.25">
      <c r="A77" s="19"/>
      <c r="B77" s="20" t="str">
        <f>CONCATENATE(jbp_bezci[[#This Row],[rok_jbp]]," :: ",jbp_bezci[[#This Row],[prijmeni jmeno]]," :: ",jbp_bezci[[#This Row],[rok_nar]])</f>
        <v>2012 :: Bláha Jan :: 1971</v>
      </c>
      <c r="C77" s="22">
        <v>2012</v>
      </c>
      <c r="D77" s="23" t="s">
        <v>88</v>
      </c>
      <c r="E77" s="22">
        <v>1971</v>
      </c>
      <c r="F77" s="24" t="s">
        <v>0</v>
      </c>
      <c r="G77" s="22" t="s">
        <v>278</v>
      </c>
      <c r="H77" s="13">
        <f>COUNTIF(jbp_bezci[ident],jbp_bezci[[#This Row],[ident]])</f>
        <v>1</v>
      </c>
      <c r="I77" s="2">
        <f>COUNTIF(registrace[prijmeni a jmeno],jbp_bezci[[#This Row],[prijmeni jmeno]])</f>
        <v>1</v>
      </c>
    </row>
    <row r="78" spans="1:9" s="2" customFormat="1" hidden="1" x14ac:dyDescent="0.25">
      <c r="A78" s="19"/>
      <c r="B78" s="20" t="str">
        <f>CONCATENATE(jbp_bezci[[#This Row],[rok_jbp]]," :: ",jbp_bezci[[#This Row],[prijmeni jmeno]]," :: ",jbp_bezci[[#This Row],[rok_nar]])</f>
        <v>2012 :: Boháč Karel :: 1947</v>
      </c>
      <c r="C78" s="22">
        <v>2012</v>
      </c>
      <c r="D78" s="23" t="s">
        <v>192</v>
      </c>
      <c r="E78" s="22">
        <v>1947</v>
      </c>
      <c r="F78" s="24" t="s">
        <v>1</v>
      </c>
      <c r="G78" s="22" t="s">
        <v>278</v>
      </c>
      <c r="H78" s="13">
        <f>COUNTIF(jbp_bezci[ident],jbp_bezci[[#This Row],[ident]])</f>
        <v>1</v>
      </c>
      <c r="I78" s="2">
        <f>COUNTIF(registrace[prijmeni a jmeno],jbp_bezci[[#This Row],[prijmeni jmeno]])</f>
        <v>1</v>
      </c>
    </row>
    <row r="79" spans="1:9" s="2" customFormat="1" hidden="1" x14ac:dyDescent="0.25">
      <c r="A79" s="19"/>
      <c r="B79" s="20" t="str">
        <f>CONCATENATE(jbp_bezci[[#This Row],[rok_jbp]]," :: ",jbp_bezci[[#This Row],[prijmeni jmeno]]," :: ",jbp_bezci[[#This Row],[rok_nar]])</f>
        <v>2012 :: Brothánek Antonín :: 1972</v>
      </c>
      <c r="C79" s="22">
        <v>2012</v>
      </c>
      <c r="D79" s="23" t="s">
        <v>90</v>
      </c>
      <c r="E79" s="22">
        <v>1972</v>
      </c>
      <c r="F79" s="24" t="s">
        <v>999</v>
      </c>
      <c r="G79" s="22" t="s">
        <v>278</v>
      </c>
      <c r="H79" s="13">
        <f>COUNTIF(jbp_bezci[ident],jbp_bezci[[#This Row],[ident]])</f>
        <v>1</v>
      </c>
      <c r="I79" s="2">
        <f>COUNTIF(registrace[prijmeni a jmeno],jbp_bezci[[#This Row],[prijmeni jmeno]])</f>
        <v>1</v>
      </c>
    </row>
    <row r="80" spans="1:9" s="2" customFormat="1" hidden="1" x14ac:dyDescent="0.25">
      <c r="A80" s="19"/>
      <c r="B80" s="20" t="str">
        <f>CONCATENATE(jbp_bezci[[#This Row],[rok_jbp]]," :: ",jbp_bezci[[#This Row],[prijmeni jmeno]]," :: ",jbp_bezci[[#This Row],[rok_nar]])</f>
        <v>2012 :: Bumba Libor :: 1968</v>
      </c>
      <c r="C80" s="22">
        <v>2012</v>
      </c>
      <c r="D80" s="23" t="s">
        <v>193</v>
      </c>
      <c r="E80" s="22">
        <v>1968</v>
      </c>
      <c r="F80" s="24" t="s">
        <v>6</v>
      </c>
      <c r="G80" s="22" t="s">
        <v>278</v>
      </c>
      <c r="H80" s="13">
        <f>COUNTIF(jbp_bezci[ident],jbp_bezci[[#This Row],[ident]])</f>
        <v>1</v>
      </c>
      <c r="I80" s="2">
        <f>COUNTIF(registrace[prijmeni a jmeno],jbp_bezci[[#This Row],[prijmeni jmeno]])</f>
        <v>1</v>
      </c>
    </row>
    <row r="81" spans="1:9" s="2" customFormat="1" hidden="1" x14ac:dyDescent="0.25">
      <c r="A81" s="19"/>
      <c r="B81" s="20" t="str">
        <f>CONCATENATE(jbp_bezci[[#This Row],[rok_jbp]]," :: ",jbp_bezci[[#This Row],[prijmeni jmeno]]," :: ",jbp_bezci[[#This Row],[rok_nar]])</f>
        <v>2012 :: Bumbová Martina :: 1969</v>
      </c>
      <c r="C81" s="22">
        <v>2012</v>
      </c>
      <c r="D81" s="23" t="s">
        <v>194</v>
      </c>
      <c r="E81" s="22">
        <v>1969</v>
      </c>
      <c r="F81" s="24" t="s">
        <v>6</v>
      </c>
      <c r="G81" s="22" t="s">
        <v>438</v>
      </c>
      <c r="H81" s="13">
        <f>COUNTIF(jbp_bezci[ident],jbp_bezci[[#This Row],[ident]])</f>
        <v>1</v>
      </c>
      <c r="I81" s="2">
        <f>COUNTIF(registrace[prijmeni a jmeno],jbp_bezci[[#This Row],[prijmeni jmeno]])</f>
        <v>1</v>
      </c>
    </row>
    <row r="82" spans="1:9" s="2" customFormat="1" hidden="1" x14ac:dyDescent="0.25">
      <c r="A82" s="19"/>
      <c r="B82" s="20" t="str">
        <f>CONCATENATE(jbp_bezci[[#This Row],[rok_jbp]]," :: ",jbp_bezci[[#This Row],[prijmeni jmeno]]," :: ",jbp_bezci[[#This Row],[rok_nar]])</f>
        <v>2012 :: Candrová Jana :: 1975</v>
      </c>
      <c r="C82" s="22">
        <v>2012</v>
      </c>
      <c r="D82" s="23" t="s">
        <v>195</v>
      </c>
      <c r="E82" s="22">
        <v>1975</v>
      </c>
      <c r="F82" s="24" t="s">
        <v>414</v>
      </c>
      <c r="G82" s="22" t="s">
        <v>438</v>
      </c>
      <c r="H82" s="13">
        <f>COUNTIF(jbp_bezci[ident],jbp_bezci[[#This Row],[ident]])</f>
        <v>1</v>
      </c>
      <c r="I82" s="2">
        <f>COUNTIF(registrace[prijmeni a jmeno],jbp_bezci[[#This Row],[prijmeni jmeno]])</f>
        <v>1</v>
      </c>
    </row>
    <row r="83" spans="1:9" s="2" customFormat="1" hidden="1" x14ac:dyDescent="0.25">
      <c r="A83" s="19"/>
      <c r="B83" s="20" t="str">
        <f>CONCATENATE(jbp_bezci[[#This Row],[rok_jbp]]," :: ",jbp_bezci[[#This Row],[prijmeni jmeno]]," :: ",jbp_bezci[[#This Row],[rok_nar]])</f>
        <v>2012 :: Čapek František :: 1977</v>
      </c>
      <c r="C83" s="22">
        <v>2012</v>
      </c>
      <c r="D83" s="23" t="s">
        <v>91</v>
      </c>
      <c r="E83" s="22">
        <v>1977</v>
      </c>
      <c r="F83" s="24" t="s">
        <v>7</v>
      </c>
      <c r="G83" s="22" t="s">
        <v>278</v>
      </c>
      <c r="H83" s="13">
        <f>COUNTIF(jbp_bezci[ident],jbp_bezci[[#This Row],[ident]])</f>
        <v>1</v>
      </c>
      <c r="I83" s="2">
        <f>COUNTIF(registrace[prijmeni a jmeno],jbp_bezci[[#This Row],[prijmeni jmeno]])</f>
        <v>1</v>
      </c>
    </row>
    <row r="84" spans="1:9" s="2" customFormat="1" hidden="1" x14ac:dyDescent="0.25">
      <c r="A84" s="19"/>
      <c r="B84" s="20" t="str">
        <f>CONCATENATE(jbp_bezci[[#This Row],[rok_jbp]]," :: ",jbp_bezci[[#This Row],[prijmeni jmeno]]," :: ",jbp_bezci[[#This Row],[rok_nar]])</f>
        <v>2012 :: Coufal Patrik :: 1975</v>
      </c>
      <c r="C84" s="22">
        <v>2012</v>
      </c>
      <c r="D84" s="23" t="s">
        <v>93</v>
      </c>
      <c r="E84" s="22">
        <v>1975</v>
      </c>
      <c r="F84" s="24" t="s">
        <v>9</v>
      </c>
      <c r="G84" s="22" t="s">
        <v>278</v>
      </c>
      <c r="H84" s="13">
        <f>COUNTIF(jbp_bezci[ident],jbp_bezci[[#This Row],[ident]])</f>
        <v>1</v>
      </c>
      <c r="I84" s="2">
        <f>COUNTIF(registrace[prijmeni a jmeno],jbp_bezci[[#This Row],[prijmeni jmeno]])</f>
        <v>1</v>
      </c>
    </row>
    <row r="85" spans="1:9" s="2" customFormat="1" hidden="1" x14ac:dyDescent="0.25">
      <c r="A85" s="19"/>
      <c r="B85" s="20" t="str">
        <f>CONCATENATE(jbp_bezci[[#This Row],[rok_jbp]]," :: ",jbp_bezci[[#This Row],[prijmeni jmeno]]," :: ",jbp_bezci[[#This Row],[rok_nar]])</f>
        <v>2012 :: Csirik Jiří :: 1992</v>
      </c>
      <c r="C85" s="22">
        <v>2012</v>
      </c>
      <c r="D85" s="23" t="s">
        <v>242</v>
      </c>
      <c r="E85" s="22">
        <v>1992</v>
      </c>
      <c r="F85" s="24" t="s">
        <v>10</v>
      </c>
      <c r="G85" s="22" t="s">
        <v>278</v>
      </c>
      <c r="H85" s="13">
        <f>COUNTIF(jbp_bezci[ident],jbp_bezci[[#This Row],[ident]])</f>
        <v>1</v>
      </c>
      <c r="I85" s="2">
        <f>COUNTIF(registrace[prijmeni a jmeno],jbp_bezci[[#This Row],[prijmeni jmeno]])</f>
        <v>1</v>
      </c>
    </row>
    <row r="86" spans="1:9" s="2" customFormat="1" hidden="1" x14ac:dyDescent="0.25">
      <c r="A86" s="19"/>
      <c r="B86" s="20" t="str">
        <f>CONCATENATE(jbp_bezci[[#This Row],[rok_jbp]]," :: ",jbp_bezci[[#This Row],[prijmeni jmeno]]," :: ",jbp_bezci[[#This Row],[rok_nar]])</f>
        <v>2012 :: Doležálek Zdeněk :: 1955</v>
      </c>
      <c r="C86" s="22">
        <v>2012</v>
      </c>
      <c r="D86" s="23" t="s">
        <v>197</v>
      </c>
      <c r="E86" s="22">
        <v>1955</v>
      </c>
      <c r="F86" s="24" t="s">
        <v>1</v>
      </c>
      <c r="G86" s="22" t="s">
        <v>278</v>
      </c>
      <c r="H86" s="13">
        <f>COUNTIF(jbp_bezci[ident],jbp_bezci[[#This Row],[ident]])</f>
        <v>1</v>
      </c>
      <c r="I86" s="2">
        <f>COUNTIF(registrace[prijmeni a jmeno],jbp_bezci[[#This Row],[prijmeni jmeno]])</f>
        <v>1</v>
      </c>
    </row>
    <row r="87" spans="1:9" s="2" customFormat="1" hidden="1" x14ac:dyDescent="0.25">
      <c r="A87" s="19"/>
      <c r="B87" s="20" t="str">
        <f>CONCATENATE(jbp_bezci[[#This Row],[rok_jbp]]," :: ",jbp_bezci[[#This Row],[prijmeni jmeno]]," :: ",jbp_bezci[[#This Row],[rok_nar]])</f>
        <v>2012 :: Drázda Petr :: 1964</v>
      </c>
      <c r="C87" s="22">
        <v>2012</v>
      </c>
      <c r="D87" s="23" t="s">
        <v>94</v>
      </c>
      <c r="E87" s="22">
        <v>1964</v>
      </c>
      <c r="F87" s="24" t="s">
        <v>11</v>
      </c>
      <c r="G87" s="22" t="s">
        <v>278</v>
      </c>
      <c r="H87" s="13">
        <f>COUNTIF(jbp_bezci[ident],jbp_bezci[[#This Row],[ident]])</f>
        <v>1</v>
      </c>
      <c r="I87" s="2">
        <f>COUNTIF(registrace[prijmeni a jmeno],jbp_bezci[[#This Row],[prijmeni jmeno]])</f>
        <v>2</v>
      </c>
    </row>
    <row r="88" spans="1:9" s="2" customFormat="1" hidden="1" x14ac:dyDescent="0.25">
      <c r="A88" s="19"/>
      <c r="B88" s="20" t="str">
        <f>CONCATENATE(jbp_bezci[[#This Row],[rok_jbp]]," :: ",jbp_bezci[[#This Row],[prijmeni jmeno]]," :: ",jbp_bezci[[#This Row],[rok_nar]])</f>
        <v>2012 :: Duspiva Miroslav :: 1954</v>
      </c>
      <c r="C88" s="22">
        <v>2012</v>
      </c>
      <c r="D88" s="23" t="s">
        <v>243</v>
      </c>
      <c r="E88" s="22">
        <v>1954</v>
      </c>
      <c r="F88" s="24" t="s">
        <v>12</v>
      </c>
      <c r="G88" s="22" t="s">
        <v>278</v>
      </c>
      <c r="H88" s="13">
        <f>COUNTIF(jbp_bezci[ident],jbp_bezci[[#This Row],[ident]])</f>
        <v>1</v>
      </c>
      <c r="I88" s="2">
        <f>COUNTIF(registrace[prijmeni a jmeno],jbp_bezci[[#This Row],[prijmeni jmeno]])</f>
        <v>0</v>
      </c>
    </row>
    <row r="89" spans="1:9" s="2" customFormat="1" hidden="1" x14ac:dyDescent="0.25">
      <c r="A89" s="19"/>
      <c r="B89" s="20" t="str">
        <f>CONCATENATE(jbp_bezci[[#This Row],[rok_jbp]]," :: ",jbp_bezci[[#This Row],[prijmeni jmeno]]," :: ",jbp_bezci[[#This Row],[rok_nar]])</f>
        <v>2012 :: Dvořák Petr :: 1987</v>
      </c>
      <c r="C89" s="22">
        <v>2012</v>
      </c>
      <c r="D89" s="23" t="s">
        <v>95</v>
      </c>
      <c r="E89" s="22">
        <v>1987</v>
      </c>
      <c r="F89" s="24" t="s">
        <v>13</v>
      </c>
      <c r="G89" s="22" t="s">
        <v>278</v>
      </c>
      <c r="H89" s="13">
        <f>COUNTIF(jbp_bezci[ident],jbp_bezci[[#This Row],[ident]])</f>
        <v>1</v>
      </c>
      <c r="I89" s="2">
        <f>COUNTIF(registrace[prijmeni a jmeno],jbp_bezci[[#This Row],[prijmeni jmeno]])</f>
        <v>1</v>
      </c>
    </row>
    <row r="90" spans="1:9" s="2" customFormat="1" x14ac:dyDescent="0.25">
      <c r="A90" s="19"/>
      <c r="B90" s="20" t="str">
        <f>CONCATENATE(jbp_bezci[[#This Row],[rok_jbp]]," :: ",jbp_bezci[[#This Row],[prijmeni jmeno]]," :: ",jbp_bezci[[#This Row],[rok_nar]])</f>
        <v>2012 :: Flašar Jan :: 1986</v>
      </c>
      <c r="C90" s="22">
        <v>2012</v>
      </c>
      <c r="D90" s="23" t="s">
        <v>244</v>
      </c>
      <c r="E90" s="22">
        <v>1986</v>
      </c>
      <c r="F90" s="24" t="s">
        <v>1115</v>
      </c>
      <c r="G90" s="22" t="s">
        <v>278</v>
      </c>
      <c r="H90" s="13">
        <f>COUNTIF(jbp_bezci[ident],jbp_bezci[[#This Row],[ident]])</f>
        <v>1</v>
      </c>
      <c r="I90" s="2">
        <f>COUNTIF(registrace[prijmeni a jmeno],jbp_bezci[[#This Row],[prijmeni jmeno]])</f>
        <v>0</v>
      </c>
    </row>
    <row r="91" spans="1:9" s="2" customFormat="1" hidden="1" x14ac:dyDescent="0.25">
      <c r="A91" s="19"/>
      <c r="B91" s="20" t="str">
        <f>CONCATENATE(jbp_bezci[[#This Row],[rok_jbp]]," :: ",jbp_bezci[[#This Row],[prijmeni jmeno]]," :: ",jbp_bezci[[#This Row],[rok_nar]])</f>
        <v>2012 :: Gazda Martin :: 1968</v>
      </c>
      <c r="C91" s="22">
        <v>2012</v>
      </c>
      <c r="D91" s="23" t="s">
        <v>97</v>
      </c>
      <c r="E91" s="22">
        <v>1968</v>
      </c>
      <c r="F91" s="24" t="s">
        <v>16</v>
      </c>
      <c r="G91" s="22" t="s">
        <v>278</v>
      </c>
      <c r="H91" s="13">
        <f>COUNTIF(jbp_bezci[ident],jbp_bezci[[#This Row],[ident]])</f>
        <v>1</v>
      </c>
      <c r="I91" s="2">
        <f>COUNTIF(registrace[prijmeni a jmeno],jbp_bezci[[#This Row],[prijmeni jmeno]])</f>
        <v>1</v>
      </c>
    </row>
    <row r="92" spans="1:9" s="2" customFormat="1" hidden="1" x14ac:dyDescent="0.25">
      <c r="A92" s="19"/>
      <c r="B92" s="20" t="str">
        <f>CONCATENATE(jbp_bezci[[#This Row],[rok_jbp]]," :: ",jbp_bezci[[#This Row],[prijmeni jmeno]]," :: ",jbp_bezci[[#This Row],[rok_nar]])</f>
        <v>2012 :: Habara Jaromír :: 1974</v>
      </c>
      <c r="C92" s="22">
        <v>2012</v>
      </c>
      <c r="D92" s="23" t="s">
        <v>99</v>
      </c>
      <c r="E92" s="22">
        <v>1974</v>
      </c>
      <c r="F92" s="24" t="s">
        <v>391</v>
      </c>
      <c r="G92" s="22" t="s">
        <v>278</v>
      </c>
      <c r="H92" s="13">
        <f>COUNTIF(jbp_bezci[ident],jbp_bezci[[#This Row],[ident]])</f>
        <v>1</v>
      </c>
      <c r="I92" s="2">
        <f>COUNTIF(registrace[prijmeni a jmeno],jbp_bezci[[#This Row],[prijmeni jmeno]])</f>
        <v>1</v>
      </c>
    </row>
    <row r="93" spans="1:9" s="2" customFormat="1" hidden="1" x14ac:dyDescent="0.25">
      <c r="A93" s="19"/>
      <c r="B93" s="20" t="str">
        <f>CONCATENATE(jbp_bezci[[#This Row],[rok_jbp]]," :: ",jbp_bezci[[#This Row],[prijmeni jmeno]]," :: ",jbp_bezci[[#This Row],[rok_nar]])</f>
        <v>2012 :: Hájek Daniel :: 1988</v>
      </c>
      <c r="C93" s="22">
        <v>2012</v>
      </c>
      <c r="D93" s="23" t="s">
        <v>100</v>
      </c>
      <c r="E93" s="22">
        <v>1988</v>
      </c>
      <c r="F93" s="24" t="s">
        <v>73</v>
      </c>
      <c r="G93" s="22" t="s">
        <v>278</v>
      </c>
      <c r="H93" s="13">
        <f>COUNTIF(jbp_bezci[ident],jbp_bezci[[#This Row],[ident]])</f>
        <v>1</v>
      </c>
      <c r="I93" s="2">
        <f>COUNTIF(registrace[prijmeni a jmeno],jbp_bezci[[#This Row],[prijmeni jmeno]])</f>
        <v>1</v>
      </c>
    </row>
    <row r="94" spans="1:9" s="2" customFormat="1" hidden="1" x14ac:dyDescent="0.25">
      <c r="A94" s="19"/>
      <c r="B94" s="20" t="str">
        <f>CONCATENATE(jbp_bezci[[#This Row],[rok_jbp]]," :: ",jbp_bezci[[#This Row],[prijmeni jmeno]]," :: ",jbp_bezci[[#This Row],[rok_nar]])</f>
        <v>2012 :: Hájíček František :: 1951</v>
      </c>
      <c r="C94" s="22">
        <v>2012</v>
      </c>
      <c r="D94" s="23" t="s">
        <v>202</v>
      </c>
      <c r="E94" s="22">
        <v>1951</v>
      </c>
      <c r="F94" s="24" t="s">
        <v>19</v>
      </c>
      <c r="G94" s="22" t="s">
        <v>278</v>
      </c>
      <c r="H94" s="13">
        <f>COUNTIF(jbp_bezci[ident],jbp_bezci[[#This Row],[ident]])</f>
        <v>1</v>
      </c>
      <c r="I94" s="2">
        <f>COUNTIF(registrace[prijmeni a jmeno],jbp_bezci[[#This Row],[prijmeni jmeno]])</f>
        <v>1</v>
      </c>
    </row>
    <row r="95" spans="1:9" s="2" customFormat="1" hidden="1" x14ac:dyDescent="0.25">
      <c r="A95" s="19"/>
      <c r="B95" s="20" t="str">
        <f>CONCATENATE(jbp_bezci[[#This Row],[rok_jbp]]," :: ",jbp_bezci[[#This Row],[prijmeni jmeno]]," :: ",jbp_bezci[[#This Row],[rok_nar]])</f>
        <v>2012 :: Háša Michal :: 1981</v>
      </c>
      <c r="C95" s="22">
        <v>2012</v>
      </c>
      <c r="D95" s="23" t="s">
        <v>245</v>
      </c>
      <c r="E95" s="22">
        <v>1981</v>
      </c>
      <c r="F95" s="24" t="s">
        <v>21</v>
      </c>
      <c r="G95" s="22" t="s">
        <v>278</v>
      </c>
      <c r="H95" s="13">
        <f>COUNTIF(jbp_bezci[ident],jbp_bezci[[#This Row],[ident]])</f>
        <v>1</v>
      </c>
      <c r="I95" s="2">
        <f>COUNTIF(registrace[prijmeni a jmeno],jbp_bezci[[#This Row],[prijmeni jmeno]])</f>
        <v>1</v>
      </c>
    </row>
    <row r="96" spans="1:9" s="2" customFormat="1" hidden="1" x14ac:dyDescent="0.25">
      <c r="A96" s="19"/>
      <c r="B96" s="20" t="str">
        <f>CONCATENATE(jbp_bezci[[#This Row],[rok_jbp]]," :: ",jbp_bezci[[#This Row],[prijmeni jmeno]]," :: ",jbp_bezci[[#This Row],[rok_nar]])</f>
        <v>2012 :: Hoštičková Věra :: 1990</v>
      </c>
      <c r="C96" s="22">
        <v>2012</v>
      </c>
      <c r="D96" s="23" t="s">
        <v>246</v>
      </c>
      <c r="E96" s="22">
        <v>1990</v>
      </c>
      <c r="F96" s="24" t="s">
        <v>407</v>
      </c>
      <c r="G96" s="22" t="s">
        <v>438</v>
      </c>
      <c r="H96" s="13">
        <f>COUNTIF(jbp_bezci[ident],jbp_bezci[[#This Row],[ident]])</f>
        <v>1</v>
      </c>
      <c r="I96" s="2">
        <f>COUNTIF(registrace[prijmeni a jmeno],jbp_bezci[[#This Row],[prijmeni jmeno]])</f>
        <v>0</v>
      </c>
    </row>
    <row r="97" spans="1:9" s="2" customFormat="1" hidden="1" x14ac:dyDescent="0.25">
      <c r="A97" s="19"/>
      <c r="B97" s="20" t="str">
        <f>CONCATENATE(jbp_bezci[[#This Row],[rok_jbp]]," :: ",jbp_bezci[[#This Row],[prijmeni jmeno]]," :: ",jbp_bezci[[#This Row],[rok_nar]])</f>
        <v>2012 :: Jakešová Jitka :: 1960</v>
      </c>
      <c r="C97" s="22">
        <v>2012</v>
      </c>
      <c r="D97" s="23" t="s">
        <v>247</v>
      </c>
      <c r="E97" s="22">
        <v>1960</v>
      </c>
      <c r="F97" s="24" t="s">
        <v>26</v>
      </c>
      <c r="G97" s="22" t="s">
        <v>438</v>
      </c>
      <c r="H97" s="13">
        <f>COUNTIF(jbp_bezci[ident],jbp_bezci[[#This Row],[ident]])</f>
        <v>1</v>
      </c>
      <c r="I97" s="2">
        <f>COUNTIF(registrace[prijmeni a jmeno],jbp_bezci[[#This Row],[prijmeni jmeno]])</f>
        <v>0</v>
      </c>
    </row>
    <row r="98" spans="1:9" s="2" customFormat="1" x14ac:dyDescent="0.25">
      <c r="A98" s="19"/>
      <c r="B98" s="20" t="str">
        <f>CONCATENATE(jbp_bezci[[#This Row],[rok_jbp]]," :: ",jbp_bezci[[#This Row],[prijmeni jmeno]]," :: ",jbp_bezci[[#This Row],[rok_nar]])</f>
        <v>2012 :: Jančář Stanislav :: 1967</v>
      </c>
      <c r="C98" s="22">
        <v>2012</v>
      </c>
      <c r="D98" s="23" t="s">
        <v>205</v>
      </c>
      <c r="E98" s="22">
        <v>1967</v>
      </c>
      <c r="F98" s="24" t="s">
        <v>1115</v>
      </c>
      <c r="G98" s="22" t="s">
        <v>278</v>
      </c>
      <c r="H98" s="13">
        <f>COUNTIF(jbp_bezci[ident],jbp_bezci[[#This Row],[ident]])</f>
        <v>1</v>
      </c>
      <c r="I98" s="2">
        <f>COUNTIF(registrace[prijmeni a jmeno],jbp_bezci[[#This Row],[prijmeni jmeno]])</f>
        <v>1</v>
      </c>
    </row>
    <row r="99" spans="1:9" s="2" customFormat="1" hidden="1" x14ac:dyDescent="0.25">
      <c r="A99" s="19"/>
      <c r="B99" s="20" t="str">
        <f>CONCATENATE(jbp_bezci[[#This Row],[rok_jbp]]," :: ",jbp_bezci[[#This Row],[prijmeni jmeno]]," :: ",jbp_bezci[[#This Row],[rok_nar]])</f>
        <v>2012 :: Jansa Jiří :: 1966</v>
      </c>
      <c r="C99" s="22">
        <v>2012</v>
      </c>
      <c r="D99" s="23" t="s">
        <v>207</v>
      </c>
      <c r="E99" s="22">
        <v>1966</v>
      </c>
      <c r="F99" s="24" t="s">
        <v>10</v>
      </c>
      <c r="G99" s="22" t="s">
        <v>278</v>
      </c>
      <c r="H99" s="13">
        <f>COUNTIF(jbp_bezci[ident],jbp_bezci[[#This Row],[ident]])</f>
        <v>1</v>
      </c>
      <c r="I99" s="2">
        <f>COUNTIF(registrace[prijmeni a jmeno],jbp_bezci[[#This Row],[prijmeni jmeno]])</f>
        <v>1</v>
      </c>
    </row>
    <row r="100" spans="1:9" s="2" customFormat="1" hidden="1" x14ac:dyDescent="0.25">
      <c r="A100" s="19"/>
      <c r="B100" s="20" t="str">
        <f>CONCATENATE(jbp_bezci[[#This Row],[rok_jbp]]," :: ",jbp_bezci[[#This Row],[prijmeni jmeno]]," :: ",jbp_bezci[[#This Row],[rok_nar]])</f>
        <v>2012 :: Jašarov Zdeněk :: 1957</v>
      </c>
      <c r="C100" s="22">
        <v>2012</v>
      </c>
      <c r="D100" s="23" t="s">
        <v>110</v>
      </c>
      <c r="E100" s="22">
        <v>1957</v>
      </c>
      <c r="F100" s="24" t="s">
        <v>1020</v>
      </c>
      <c r="G100" s="22" t="s">
        <v>278</v>
      </c>
      <c r="H100" s="13">
        <f>COUNTIF(jbp_bezci[ident],jbp_bezci[[#This Row],[ident]])</f>
        <v>1</v>
      </c>
      <c r="I100" s="2">
        <f>COUNTIF(registrace[prijmeni a jmeno],jbp_bezci[[#This Row],[prijmeni jmeno]])</f>
        <v>1</v>
      </c>
    </row>
    <row r="101" spans="1:9" s="2" customFormat="1" hidden="1" x14ac:dyDescent="0.25">
      <c r="A101" s="19"/>
      <c r="B101" s="20" t="str">
        <f>CONCATENATE(jbp_bezci[[#This Row],[rok_jbp]]," :: ",jbp_bezci[[#This Row],[prijmeni jmeno]]," :: ",jbp_bezci[[#This Row],[rok_nar]])</f>
        <v>2012 :: Jašarová Ema :: 1959</v>
      </c>
      <c r="C101" s="22">
        <v>2012</v>
      </c>
      <c r="D101" s="23" t="s">
        <v>248</v>
      </c>
      <c r="E101" s="22">
        <v>1959</v>
      </c>
      <c r="F101" s="24" t="s">
        <v>73</v>
      </c>
      <c r="G101" s="22" t="s">
        <v>438</v>
      </c>
      <c r="H101" s="13">
        <f>COUNTIF(jbp_bezci[ident],jbp_bezci[[#This Row],[ident]])</f>
        <v>1</v>
      </c>
      <c r="I101" s="2">
        <f>COUNTIF(registrace[prijmeni a jmeno],jbp_bezci[[#This Row],[prijmeni jmeno]])</f>
        <v>1</v>
      </c>
    </row>
    <row r="102" spans="1:9" s="2" customFormat="1" hidden="1" x14ac:dyDescent="0.25">
      <c r="A102" s="19"/>
      <c r="B102" s="20" t="str">
        <f>CONCATENATE(jbp_bezci[[#This Row],[rok_jbp]]," :: ",jbp_bezci[[#This Row],[prijmeni jmeno]]," :: ",jbp_bezci[[#This Row],[rok_nar]])</f>
        <v>2012 :: Jůza Daniel :: 1971</v>
      </c>
      <c r="C102" s="22">
        <v>2012</v>
      </c>
      <c r="D102" s="23" t="s">
        <v>249</v>
      </c>
      <c r="E102" s="22">
        <v>1971</v>
      </c>
      <c r="F102" s="24" t="s">
        <v>31</v>
      </c>
      <c r="G102" s="22" t="s">
        <v>278</v>
      </c>
      <c r="H102" s="13">
        <f>COUNTIF(jbp_bezci[ident],jbp_bezci[[#This Row],[ident]])</f>
        <v>1</v>
      </c>
      <c r="I102" s="2">
        <f>COUNTIF(registrace[prijmeni a jmeno],jbp_bezci[[#This Row],[prijmeni jmeno]])</f>
        <v>0</v>
      </c>
    </row>
    <row r="103" spans="1:9" s="2" customFormat="1" hidden="1" x14ac:dyDescent="0.25">
      <c r="A103" s="19"/>
      <c r="B103" s="20" t="str">
        <f>CONCATENATE(jbp_bezci[[#This Row],[rok_jbp]]," :: ",jbp_bezci[[#This Row],[prijmeni jmeno]]," :: ",jbp_bezci[[#This Row],[rok_nar]])</f>
        <v>2012 :: Klíma Ladislav :: 1971</v>
      </c>
      <c r="C103" s="22">
        <v>2012</v>
      </c>
      <c r="D103" s="23" t="s">
        <v>250</v>
      </c>
      <c r="E103" s="22">
        <v>1971</v>
      </c>
      <c r="F103" s="24" t="s">
        <v>33</v>
      </c>
      <c r="G103" s="22" t="s">
        <v>278</v>
      </c>
      <c r="H103" s="13">
        <f>COUNTIF(jbp_bezci[ident],jbp_bezci[[#This Row],[ident]])</f>
        <v>1</v>
      </c>
      <c r="I103" s="2">
        <f>COUNTIF(registrace[prijmeni a jmeno],jbp_bezci[[#This Row],[prijmeni jmeno]])</f>
        <v>0</v>
      </c>
    </row>
    <row r="104" spans="1:9" s="2" customFormat="1" hidden="1" x14ac:dyDescent="0.25">
      <c r="A104" s="19"/>
      <c r="B104" s="20" t="str">
        <f>CONCATENATE(jbp_bezci[[#This Row],[rok_jbp]]," :: ",jbp_bezci[[#This Row],[prijmeni jmeno]]," :: ",jbp_bezci[[#This Row],[rok_nar]])</f>
        <v>2012 :: Klíma Václav :: 1945</v>
      </c>
      <c r="C104" s="22">
        <v>2012</v>
      </c>
      <c r="D104" s="23" t="s">
        <v>208</v>
      </c>
      <c r="E104" s="22">
        <v>1945</v>
      </c>
      <c r="F104" s="24" t="s">
        <v>34</v>
      </c>
      <c r="G104" s="22" t="s">
        <v>278</v>
      </c>
      <c r="H104" s="13">
        <f>COUNTIF(jbp_bezci[ident],jbp_bezci[[#This Row],[ident]])</f>
        <v>1</v>
      </c>
      <c r="I104" s="2">
        <f>COUNTIF(registrace[prijmeni a jmeno],jbp_bezci[[#This Row],[prijmeni jmeno]])</f>
        <v>0</v>
      </c>
    </row>
    <row r="105" spans="1:9" s="2" customFormat="1" hidden="1" x14ac:dyDescent="0.25">
      <c r="A105" s="19"/>
      <c r="B105" s="20" t="str">
        <f>CONCATENATE(jbp_bezci[[#This Row],[rok_jbp]]," :: ",jbp_bezci[[#This Row],[prijmeni jmeno]]," :: ",jbp_bezci[[#This Row],[rok_nar]])</f>
        <v>2012 :: Klimeš Petr :: 1977</v>
      </c>
      <c r="C105" s="22">
        <v>2012</v>
      </c>
      <c r="D105" s="23" t="s">
        <v>116</v>
      </c>
      <c r="E105" s="22">
        <v>1977</v>
      </c>
      <c r="F105" s="24" t="s">
        <v>36</v>
      </c>
      <c r="G105" s="22" t="s">
        <v>278</v>
      </c>
      <c r="H105" s="13">
        <f>COUNTIF(jbp_bezci[ident],jbp_bezci[[#This Row],[ident]])</f>
        <v>1</v>
      </c>
      <c r="I105" s="2">
        <f>COUNTIF(registrace[prijmeni a jmeno],jbp_bezci[[#This Row],[prijmeni jmeno]])</f>
        <v>1</v>
      </c>
    </row>
    <row r="106" spans="1:9" s="2" customFormat="1" hidden="1" x14ac:dyDescent="0.25">
      <c r="A106" s="19"/>
      <c r="B106" s="20" t="str">
        <f>CONCATENATE(jbp_bezci[[#This Row],[rok_jbp]]," :: ",jbp_bezci[[#This Row],[prijmeni jmeno]]," :: ",jbp_bezci[[#This Row],[rok_nar]])</f>
        <v>2012 :: Kocourek Jan :: 1966</v>
      </c>
      <c r="C106" s="22">
        <v>2012</v>
      </c>
      <c r="D106" s="23" t="s">
        <v>118</v>
      </c>
      <c r="E106" s="22">
        <v>1966</v>
      </c>
      <c r="F106" s="24" t="s">
        <v>38</v>
      </c>
      <c r="G106" s="22" t="s">
        <v>278</v>
      </c>
      <c r="H106" s="13">
        <f>COUNTIF(jbp_bezci[ident],jbp_bezci[[#This Row],[ident]])</f>
        <v>1</v>
      </c>
      <c r="I106" s="2">
        <f>COUNTIF(registrace[prijmeni a jmeno],jbp_bezci[[#This Row],[prijmeni jmeno]])</f>
        <v>1</v>
      </c>
    </row>
    <row r="107" spans="1:9" s="2" customFormat="1" hidden="1" x14ac:dyDescent="0.25">
      <c r="A107" s="19"/>
      <c r="B107" s="20" t="str">
        <f>CONCATENATE(jbp_bezci[[#This Row],[rok_jbp]]," :: ",jbp_bezci[[#This Row],[prijmeni jmeno]]," :: ",jbp_bezci[[#This Row],[rok_nar]])</f>
        <v>2012 :: Kocourek Vít :: 1969</v>
      </c>
      <c r="C107" s="22">
        <v>2012</v>
      </c>
      <c r="D107" s="23" t="s">
        <v>209</v>
      </c>
      <c r="E107" s="22">
        <v>1969</v>
      </c>
      <c r="F107" s="24" t="s">
        <v>414</v>
      </c>
      <c r="G107" s="22" t="s">
        <v>278</v>
      </c>
      <c r="H107" s="13">
        <f>COUNTIF(jbp_bezci[ident],jbp_bezci[[#This Row],[ident]])</f>
        <v>1</v>
      </c>
      <c r="I107" s="2">
        <f>COUNTIF(registrace[prijmeni a jmeno],jbp_bezci[[#This Row],[prijmeni jmeno]])</f>
        <v>1</v>
      </c>
    </row>
    <row r="108" spans="1:9" s="2" customFormat="1" hidden="1" x14ac:dyDescent="0.25">
      <c r="A108" s="19"/>
      <c r="B108" s="20" t="str">
        <f>CONCATENATE(jbp_bezci[[#This Row],[rok_jbp]]," :: ",jbp_bezci[[#This Row],[prijmeni jmeno]]," :: ",jbp_bezci[[#This Row],[rok_nar]])</f>
        <v>2012 :: Kohout Luděk :: 1965</v>
      </c>
      <c r="C108" s="22">
        <v>2012</v>
      </c>
      <c r="D108" s="23" t="s">
        <v>119</v>
      </c>
      <c r="E108" s="22">
        <v>1965</v>
      </c>
      <c r="F108" s="24" t="s">
        <v>22</v>
      </c>
      <c r="G108" s="22" t="s">
        <v>278</v>
      </c>
      <c r="H108" s="13">
        <f>COUNTIF(jbp_bezci[ident],jbp_bezci[[#This Row],[ident]])</f>
        <v>1</v>
      </c>
      <c r="I108" s="2">
        <f>COUNTIF(registrace[prijmeni a jmeno],jbp_bezci[[#This Row],[prijmeni jmeno]])</f>
        <v>1</v>
      </c>
    </row>
    <row r="109" spans="1:9" s="2" customFormat="1" hidden="1" x14ac:dyDescent="0.25">
      <c r="A109" s="19"/>
      <c r="B109" s="20" t="str">
        <f>CONCATENATE(jbp_bezci[[#This Row],[rok_jbp]]," :: ",jbp_bezci[[#This Row],[prijmeni jmeno]]," :: ",jbp_bezci[[#This Row],[rok_nar]])</f>
        <v>2012 :: Kopačka Jan :: 1985</v>
      </c>
      <c r="C109" s="22">
        <v>2012</v>
      </c>
      <c r="D109" s="23" t="s">
        <v>210</v>
      </c>
      <c r="E109" s="22">
        <v>1985</v>
      </c>
      <c r="F109" s="24" t="s">
        <v>40</v>
      </c>
      <c r="G109" s="22" t="s">
        <v>278</v>
      </c>
      <c r="H109" s="13">
        <f>COUNTIF(jbp_bezci[ident],jbp_bezci[[#This Row],[ident]])</f>
        <v>1</v>
      </c>
      <c r="I109" s="2">
        <f>COUNTIF(registrace[prijmeni a jmeno],jbp_bezci[[#This Row],[prijmeni jmeno]])</f>
        <v>1</v>
      </c>
    </row>
    <row r="110" spans="1:9" s="2" customFormat="1" hidden="1" x14ac:dyDescent="0.25">
      <c r="A110" s="19"/>
      <c r="B110" s="20" t="str">
        <f>CONCATENATE(jbp_bezci[[#This Row],[rok_jbp]]," :: ",jbp_bezci[[#This Row],[prijmeni jmeno]]," :: ",jbp_bezci[[#This Row],[rok_nar]])</f>
        <v>2012 :: Kopecký Zdeněk :: 1937</v>
      </c>
      <c r="C110" s="22">
        <v>2012</v>
      </c>
      <c r="D110" s="23" t="s">
        <v>121</v>
      </c>
      <c r="E110" s="22">
        <v>1937</v>
      </c>
      <c r="F110" s="24" t="s">
        <v>398</v>
      </c>
      <c r="G110" s="22" t="s">
        <v>278</v>
      </c>
      <c r="H110" s="13">
        <f>COUNTIF(jbp_bezci[ident],jbp_bezci[[#This Row],[ident]])</f>
        <v>1</v>
      </c>
      <c r="I110" s="2">
        <f>COUNTIF(registrace[prijmeni a jmeno],jbp_bezci[[#This Row],[prijmeni jmeno]])</f>
        <v>1</v>
      </c>
    </row>
    <row r="111" spans="1:9" s="2" customFormat="1" hidden="1" x14ac:dyDescent="0.25">
      <c r="A111" s="19"/>
      <c r="B111" s="20" t="str">
        <f>CONCATENATE(jbp_bezci[[#This Row],[rok_jbp]]," :: ",jbp_bezci[[#This Row],[prijmeni jmeno]]," :: ",jbp_bezci[[#This Row],[rok_nar]])</f>
        <v>2012 :: Kopřiva Josef :: 1952</v>
      </c>
      <c r="C111" s="22">
        <v>2012</v>
      </c>
      <c r="D111" s="23" t="s">
        <v>123</v>
      </c>
      <c r="E111" s="22">
        <v>1952</v>
      </c>
      <c r="F111" s="24" t="s">
        <v>1020</v>
      </c>
      <c r="G111" s="22" t="s">
        <v>278</v>
      </c>
      <c r="H111" s="13">
        <f>COUNTIF(jbp_bezci[ident],jbp_bezci[[#This Row],[ident]])</f>
        <v>1</v>
      </c>
      <c r="I111" s="2">
        <f>COUNTIF(registrace[prijmeni a jmeno],jbp_bezci[[#This Row],[prijmeni jmeno]])</f>
        <v>1</v>
      </c>
    </row>
    <row r="112" spans="1:9" s="2" customFormat="1" hidden="1" x14ac:dyDescent="0.25">
      <c r="A112" s="19"/>
      <c r="B112" s="20" t="str">
        <f>CONCATENATE(jbp_bezci[[#This Row],[rok_jbp]]," :: ",jbp_bezci[[#This Row],[prijmeni jmeno]]," :: ",jbp_bezci[[#This Row],[rok_nar]])</f>
        <v>2012 :: Koranda David :: 1983</v>
      </c>
      <c r="C112" s="22">
        <v>2012</v>
      </c>
      <c r="D112" s="23" t="s">
        <v>252</v>
      </c>
      <c r="E112" s="22">
        <v>1983</v>
      </c>
      <c r="F112" s="24" t="s">
        <v>397</v>
      </c>
      <c r="G112" s="22" t="s">
        <v>278</v>
      </c>
      <c r="H112" s="13">
        <f>COUNTIF(jbp_bezci[ident],jbp_bezci[[#This Row],[ident]])</f>
        <v>1</v>
      </c>
      <c r="I112" s="2">
        <f>COUNTIF(registrace[prijmeni a jmeno],jbp_bezci[[#This Row],[prijmeni jmeno]])</f>
        <v>1</v>
      </c>
    </row>
    <row r="113" spans="1:9" s="2" customFormat="1" hidden="1" x14ac:dyDescent="0.25">
      <c r="A113" s="19"/>
      <c r="B113" s="20" t="str">
        <f>CONCATENATE(jbp_bezci[[#This Row],[rok_jbp]]," :: ",jbp_bezci[[#This Row],[prijmeni jmeno]]," :: ",jbp_bezci[[#This Row],[rok_nar]])</f>
        <v>2012 :: Krejčí Karel :: 1972</v>
      </c>
      <c r="C113" s="22">
        <v>2012</v>
      </c>
      <c r="D113" s="23" t="s">
        <v>125</v>
      </c>
      <c r="E113" s="22">
        <v>1972</v>
      </c>
      <c r="F113" s="24" t="s">
        <v>397</v>
      </c>
      <c r="G113" s="22" t="s">
        <v>278</v>
      </c>
      <c r="H113" s="13">
        <f>COUNTIF(jbp_bezci[ident],jbp_bezci[[#This Row],[ident]])</f>
        <v>1</v>
      </c>
      <c r="I113" s="2">
        <f>COUNTIF(registrace[prijmeni a jmeno],jbp_bezci[[#This Row],[prijmeni jmeno]])</f>
        <v>1</v>
      </c>
    </row>
    <row r="114" spans="1:9" s="2" customFormat="1" hidden="1" x14ac:dyDescent="0.25">
      <c r="A114" s="19"/>
      <c r="B114" s="20" t="str">
        <f>CONCATENATE(jbp_bezci[[#This Row],[rok_jbp]]," :: ",jbp_bezci[[#This Row],[prijmeni jmeno]]," :: ",jbp_bezci[[#This Row],[rok_nar]])</f>
        <v>2012 :: Krejčová Petra :: 1979</v>
      </c>
      <c r="C114" s="22">
        <v>2012</v>
      </c>
      <c r="D114" s="23" t="s">
        <v>253</v>
      </c>
      <c r="E114" s="22">
        <v>1979</v>
      </c>
      <c r="F114" s="24" t="s">
        <v>397</v>
      </c>
      <c r="G114" s="22" t="s">
        <v>438</v>
      </c>
      <c r="H114" s="13">
        <f>COUNTIF(jbp_bezci[ident],jbp_bezci[[#This Row],[ident]])</f>
        <v>1</v>
      </c>
      <c r="I114" s="2">
        <f>COUNTIF(registrace[prijmeni a jmeno],jbp_bezci[[#This Row],[prijmeni jmeno]])</f>
        <v>1</v>
      </c>
    </row>
    <row r="115" spans="1:9" s="2" customFormat="1" hidden="1" x14ac:dyDescent="0.25">
      <c r="A115" s="19"/>
      <c r="B115" s="20" t="str">
        <f>CONCATENATE(jbp_bezci[[#This Row],[rok_jbp]]," :: ",jbp_bezci[[#This Row],[prijmeni jmeno]]," :: ",jbp_bezci[[#This Row],[rok_nar]])</f>
        <v>2012 :: Lácha Pavel :: 1969</v>
      </c>
      <c r="C115" s="22">
        <v>2012</v>
      </c>
      <c r="D115" s="23" t="s">
        <v>129</v>
      </c>
      <c r="E115" s="22">
        <v>1969</v>
      </c>
      <c r="F115" s="24" t="s">
        <v>414</v>
      </c>
      <c r="G115" s="22" t="s">
        <v>278</v>
      </c>
      <c r="H115" s="13">
        <f>COUNTIF(jbp_bezci[ident],jbp_bezci[[#This Row],[ident]])</f>
        <v>1</v>
      </c>
      <c r="I115" s="2">
        <f>COUNTIF(registrace[prijmeni a jmeno],jbp_bezci[[#This Row],[prijmeni jmeno]])</f>
        <v>1</v>
      </c>
    </row>
    <row r="116" spans="1:9" s="2" customFormat="1" hidden="1" x14ac:dyDescent="0.25">
      <c r="A116" s="19"/>
      <c r="B116" s="20" t="str">
        <f>CONCATENATE(jbp_bezci[[#This Row],[rok_jbp]]," :: ",jbp_bezci[[#This Row],[prijmeni jmeno]]," :: ",jbp_bezci[[#This Row],[rok_nar]])</f>
        <v>2012 :: Lebedová Olina :: 1981</v>
      </c>
      <c r="C116" s="22">
        <v>2012</v>
      </c>
      <c r="D116" s="23" t="s">
        <v>131</v>
      </c>
      <c r="E116" s="22">
        <v>1981</v>
      </c>
      <c r="F116" s="24" t="s">
        <v>45</v>
      </c>
      <c r="G116" s="22" t="s">
        <v>438</v>
      </c>
      <c r="H116" s="13">
        <f>COUNTIF(jbp_bezci[ident],jbp_bezci[[#This Row],[ident]])</f>
        <v>1</v>
      </c>
      <c r="I116" s="2">
        <f>COUNTIF(registrace[prijmeni a jmeno],jbp_bezci[[#This Row],[prijmeni jmeno]])</f>
        <v>0</v>
      </c>
    </row>
    <row r="117" spans="1:9" s="2" customFormat="1" hidden="1" x14ac:dyDescent="0.25">
      <c r="A117" s="19"/>
      <c r="B117" s="20" t="str">
        <f>CONCATENATE(jbp_bezci[[#This Row],[rok_jbp]]," :: ",jbp_bezci[[#This Row],[prijmeni jmeno]]," :: ",jbp_bezci[[#This Row],[rok_nar]])</f>
        <v>2012 :: Macek Petr :: 1979</v>
      </c>
      <c r="C117" s="22">
        <v>2012</v>
      </c>
      <c r="D117" s="23" t="s">
        <v>132</v>
      </c>
      <c r="E117" s="22">
        <v>1979</v>
      </c>
      <c r="F117" s="24" t="s">
        <v>46</v>
      </c>
      <c r="G117" s="22" t="s">
        <v>278</v>
      </c>
      <c r="H117" s="13">
        <f>COUNTIF(jbp_bezci[ident],jbp_bezci[[#This Row],[ident]])</f>
        <v>1</v>
      </c>
      <c r="I117" s="2">
        <f>COUNTIF(registrace[prijmeni a jmeno],jbp_bezci[[#This Row],[prijmeni jmeno]])</f>
        <v>1</v>
      </c>
    </row>
    <row r="118" spans="1:9" s="2" customFormat="1" x14ac:dyDescent="0.25">
      <c r="A118" s="19"/>
      <c r="B118" s="20" t="str">
        <f>CONCATENATE(jbp_bezci[[#This Row],[rok_jbp]]," :: ",jbp_bezci[[#This Row],[prijmeni jmeno]]," :: ",jbp_bezci[[#This Row],[rok_nar]])</f>
        <v>2012 :: Medek Martin :: 1996</v>
      </c>
      <c r="C118" s="22">
        <v>2012</v>
      </c>
      <c r="D118" s="23" t="s">
        <v>214</v>
      </c>
      <c r="E118" s="22">
        <v>1996</v>
      </c>
      <c r="F118" s="24" t="s">
        <v>1115</v>
      </c>
      <c r="G118" s="22" t="s">
        <v>278</v>
      </c>
      <c r="H118" s="13">
        <f>COUNTIF(jbp_bezci[ident],jbp_bezci[[#This Row],[ident]])</f>
        <v>1</v>
      </c>
      <c r="I118" s="2">
        <f>COUNTIF(registrace[prijmeni a jmeno],jbp_bezci[[#This Row],[prijmeni jmeno]])</f>
        <v>1</v>
      </c>
    </row>
    <row r="119" spans="1:9" s="2" customFormat="1" x14ac:dyDescent="0.25">
      <c r="A119" s="19"/>
      <c r="B119" s="20" t="str">
        <f>CONCATENATE(jbp_bezci[[#This Row],[rok_jbp]]," :: ",jbp_bezci[[#This Row],[prijmeni jmeno]]," :: ",jbp_bezci[[#This Row],[rok_nar]])</f>
        <v>2012 :: Medek Roman :: 1965</v>
      </c>
      <c r="C119" s="22">
        <v>2012</v>
      </c>
      <c r="D119" s="23" t="s">
        <v>215</v>
      </c>
      <c r="E119" s="22">
        <v>1965</v>
      </c>
      <c r="F119" s="24" t="s">
        <v>1115</v>
      </c>
      <c r="G119" s="22" t="s">
        <v>278</v>
      </c>
      <c r="H119" s="13">
        <f>COUNTIF(jbp_bezci[ident],jbp_bezci[[#This Row],[ident]])</f>
        <v>1</v>
      </c>
      <c r="I119" s="2">
        <f>COUNTIF(registrace[prijmeni a jmeno],jbp_bezci[[#This Row],[prijmeni jmeno]])</f>
        <v>1</v>
      </c>
    </row>
    <row r="120" spans="1:9" s="2" customFormat="1" hidden="1" x14ac:dyDescent="0.25">
      <c r="A120" s="19"/>
      <c r="B120" s="20" t="str">
        <f>CONCATENATE(jbp_bezci[[#This Row],[rok_jbp]]," :: ",jbp_bezci[[#This Row],[prijmeni jmeno]]," :: ",jbp_bezci[[#This Row],[rok_nar]])</f>
        <v>2012 :: Menšíková Lenka :: 1973</v>
      </c>
      <c r="C120" s="22">
        <v>2012</v>
      </c>
      <c r="D120" s="23" t="s">
        <v>139</v>
      </c>
      <c r="E120" s="22">
        <v>1973</v>
      </c>
      <c r="F120" s="24" t="s">
        <v>999</v>
      </c>
      <c r="G120" s="22" t="s">
        <v>438</v>
      </c>
      <c r="H120" s="13">
        <f>COUNTIF(jbp_bezci[ident],jbp_bezci[[#This Row],[ident]])</f>
        <v>1</v>
      </c>
      <c r="I120" s="2">
        <f>COUNTIF(registrace[prijmeni a jmeno],jbp_bezci[[#This Row],[prijmeni jmeno]])</f>
        <v>1</v>
      </c>
    </row>
    <row r="121" spans="1:9" s="2" customFormat="1" hidden="1" x14ac:dyDescent="0.25">
      <c r="A121" s="19"/>
      <c r="B121" s="20" t="str">
        <f>CONCATENATE(jbp_bezci[[#This Row],[rok_jbp]]," :: ",jbp_bezci[[#This Row],[prijmeni jmeno]]," :: ",jbp_bezci[[#This Row],[rok_nar]])</f>
        <v>2012 :: Mikšl Miroslav :: 1999</v>
      </c>
      <c r="C121" s="22">
        <v>2012</v>
      </c>
      <c r="D121" s="23" t="s">
        <v>216</v>
      </c>
      <c r="E121" s="22">
        <v>1999</v>
      </c>
      <c r="F121" s="24" t="s">
        <v>395</v>
      </c>
      <c r="G121" s="22" t="s">
        <v>278</v>
      </c>
      <c r="H121" s="13">
        <f>COUNTIF(jbp_bezci[ident],jbp_bezci[[#This Row],[ident]])</f>
        <v>1</v>
      </c>
      <c r="I121" s="2">
        <f>COUNTIF(registrace[prijmeni a jmeno],jbp_bezci[[#This Row],[prijmeni jmeno]])</f>
        <v>2</v>
      </c>
    </row>
    <row r="122" spans="1:9" s="2" customFormat="1" hidden="1" x14ac:dyDescent="0.25">
      <c r="A122" s="19"/>
      <c r="B122" s="20" t="str">
        <f>CONCATENATE(jbp_bezci[[#This Row],[rok_jbp]]," :: ",jbp_bezci[[#This Row],[prijmeni jmeno]]," :: ",jbp_bezci[[#This Row],[rok_nar]])</f>
        <v>2012 :: Mikšl Rostislav :: 1972</v>
      </c>
      <c r="C122" s="22">
        <v>2012</v>
      </c>
      <c r="D122" s="23" t="s">
        <v>142</v>
      </c>
      <c r="E122" s="22">
        <v>1972</v>
      </c>
      <c r="F122" s="24" t="s">
        <v>16</v>
      </c>
      <c r="G122" s="22" t="s">
        <v>278</v>
      </c>
      <c r="H122" s="13">
        <f>COUNTIF(jbp_bezci[ident],jbp_bezci[[#This Row],[ident]])</f>
        <v>1</v>
      </c>
      <c r="I122" s="2">
        <f>COUNTIF(registrace[prijmeni a jmeno],jbp_bezci[[#This Row],[prijmeni jmeno]])</f>
        <v>2</v>
      </c>
    </row>
    <row r="123" spans="1:9" s="2" customFormat="1" hidden="1" x14ac:dyDescent="0.25">
      <c r="A123" s="19"/>
      <c r="B123" s="20" t="str">
        <f>CONCATENATE(jbp_bezci[[#This Row],[rok_jbp]]," :: ",jbp_bezci[[#This Row],[prijmeni jmeno]]," :: ",jbp_bezci[[#This Row],[rok_nar]])</f>
        <v>2012 :: Mikšovský Zdeněk :: 1945</v>
      </c>
      <c r="C123" s="22">
        <v>2012</v>
      </c>
      <c r="D123" s="23" t="s">
        <v>143</v>
      </c>
      <c r="E123" s="22">
        <v>1945</v>
      </c>
      <c r="F123" s="24" t="s">
        <v>49</v>
      </c>
      <c r="G123" s="22" t="s">
        <v>278</v>
      </c>
      <c r="H123" s="13">
        <f>COUNTIF(jbp_bezci[ident],jbp_bezci[[#This Row],[ident]])</f>
        <v>1</v>
      </c>
      <c r="I123" s="2">
        <f>COUNTIF(registrace[prijmeni a jmeno],jbp_bezci[[#This Row],[prijmeni jmeno]])</f>
        <v>1</v>
      </c>
    </row>
    <row r="124" spans="1:9" s="2" customFormat="1" hidden="1" x14ac:dyDescent="0.25">
      <c r="A124" s="19"/>
      <c r="B124" s="20" t="str">
        <f>CONCATENATE(jbp_bezci[[#This Row],[rok_jbp]]," :: ",jbp_bezci[[#This Row],[prijmeni jmeno]]," :: ",jbp_bezci[[#This Row],[rok_nar]])</f>
        <v>2012 :: Mondek Josef :: 1966</v>
      </c>
      <c r="C124" s="22">
        <v>2012</v>
      </c>
      <c r="D124" s="23" t="s">
        <v>218</v>
      </c>
      <c r="E124" s="22">
        <v>1966</v>
      </c>
      <c r="F124" s="24" t="s">
        <v>50</v>
      </c>
      <c r="G124" s="22" t="s">
        <v>278</v>
      </c>
      <c r="H124" s="13">
        <f>COUNTIF(jbp_bezci[ident],jbp_bezci[[#This Row],[ident]])</f>
        <v>1</v>
      </c>
      <c r="I124" s="2">
        <f>COUNTIF(registrace[prijmeni a jmeno],jbp_bezci[[#This Row],[prijmeni jmeno]])</f>
        <v>1</v>
      </c>
    </row>
    <row r="125" spans="1:9" s="2" customFormat="1" hidden="1" x14ac:dyDescent="0.25">
      <c r="A125" s="19"/>
      <c r="B125" s="20" t="str">
        <f>CONCATENATE(jbp_bezci[[#This Row],[rok_jbp]]," :: ",jbp_bezci[[#This Row],[prijmeni jmeno]]," :: ",jbp_bezci[[#This Row],[rok_nar]])</f>
        <v>2012 :: Němcová Monika :: 1966</v>
      </c>
      <c r="C125" s="22">
        <v>2012</v>
      </c>
      <c r="D125" s="23" t="s">
        <v>255</v>
      </c>
      <c r="E125" s="22">
        <v>1966</v>
      </c>
      <c r="F125" s="24" t="s">
        <v>51</v>
      </c>
      <c r="G125" s="22" t="s">
        <v>438</v>
      </c>
      <c r="H125" s="13">
        <f>COUNTIF(jbp_bezci[ident],jbp_bezci[[#This Row],[ident]])</f>
        <v>1</v>
      </c>
      <c r="I125" s="2">
        <f>COUNTIF(registrace[prijmeni a jmeno],jbp_bezci[[#This Row],[prijmeni jmeno]])</f>
        <v>0</v>
      </c>
    </row>
    <row r="126" spans="1:9" s="2" customFormat="1" hidden="1" x14ac:dyDescent="0.25">
      <c r="A126" s="19"/>
      <c r="B126" s="20" t="str">
        <f>CONCATENATE(jbp_bezci[[#This Row],[rok_jbp]]," :: ",jbp_bezci[[#This Row],[prijmeni jmeno]]," :: ",jbp_bezci[[#This Row],[rok_nar]])</f>
        <v>2012 :: Ortová Lenka :: 1960</v>
      </c>
      <c r="C126" s="22">
        <v>2012</v>
      </c>
      <c r="D126" s="23" t="s">
        <v>256</v>
      </c>
      <c r="E126" s="22">
        <v>1960</v>
      </c>
      <c r="F126" s="24" t="s">
        <v>392</v>
      </c>
      <c r="G126" s="22" t="s">
        <v>438</v>
      </c>
      <c r="H126" s="13">
        <f>COUNTIF(jbp_bezci[ident],jbp_bezci[[#This Row],[ident]])</f>
        <v>1</v>
      </c>
      <c r="I126" s="2">
        <f>COUNTIF(registrace[prijmeni a jmeno],jbp_bezci[[#This Row],[prijmeni jmeno]])</f>
        <v>0</v>
      </c>
    </row>
    <row r="127" spans="1:9" s="2" customFormat="1" hidden="1" x14ac:dyDescent="0.25">
      <c r="A127" s="19"/>
      <c r="B127" s="20" t="str">
        <f>CONCATENATE(jbp_bezci[[#This Row],[rok_jbp]]," :: ",jbp_bezci[[#This Row],[prijmeni jmeno]]," :: ",jbp_bezci[[#This Row],[rok_nar]])</f>
        <v>2012 :: Palivec David :: 1986</v>
      </c>
      <c r="C127" s="22">
        <v>2012</v>
      </c>
      <c r="D127" s="23" t="s">
        <v>149</v>
      </c>
      <c r="E127" s="22">
        <v>1986</v>
      </c>
      <c r="F127" s="24" t="s">
        <v>55</v>
      </c>
      <c r="G127" s="22" t="s">
        <v>278</v>
      </c>
      <c r="H127" s="13">
        <f>COUNTIF(jbp_bezci[ident],jbp_bezci[[#This Row],[ident]])</f>
        <v>1</v>
      </c>
      <c r="I127" s="2">
        <f>COUNTIF(registrace[prijmeni a jmeno],jbp_bezci[[#This Row],[prijmeni jmeno]])</f>
        <v>1</v>
      </c>
    </row>
    <row r="128" spans="1:9" s="2" customFormat="1" hidden="1" x14ac:dyDescent="0.25">
      <c r="A128" s="19"/>
      <c r="B128" s="20" t="str">
        <f>CONCATENATE(jbp_bezci[[#This Row],[rok_jbp]]," :: ",jbp_bezci[[#This Row],[prijmeni jmeno]]," :: ",jbp_bezci[[#This Row],[rok_nar]])</f>
        <v>2012 :: Pillar Ladislav :: 1952</v>
      </c>
      <c r="C128" s="22">
        <v>2012</v>
      </c>
      <c r="D128" s="23" t="s">
        <v>153</v>
      </c>
      <c r="E128" s="22">
        <v>1952</v>
      </c>
      <c r="F128" s="24" t="s">
        <v>59</v>
      </c>
      <c r="G128" s="22" t="s">
        <v>278</v>
      </c>
      <c r="H128" s="13">
        <f>COUNTIF(jbp_bezci[ident],jbp_bezci[[#This Row],[ident]])</f>
        <v>1</v>
      </c>
      <c r="I128" s="2">
        <f>COUNTIF(registrace[prijmeni a jmeno],jbp_bezci[[#This Row],[prijmeni jmeno]])</f>
        <v>1</v>
      </c>
    </row>
    <row r="129" spans="1:9" s="2" customFormat="1" hidden="1" x14ac:dyDescent="0.25">
      <c r="A129" s="19"/>
      <c r="B129" s="20" t="str">
        <f>CONCATENATE(jbp_bezci[[#This Row],[rok_jbp]]," :: ",jbp_bezci[[#This Row],[prijmeni jmeno]]," :: ",jbp_bezci[[#This Row],[rok_nar]])</f>
        <v>2012 :: Pinl Michal :: 1968</v>
      </c>
      <c r="C129" s="22">
        <v>2012</v>
      </c>
      <c r="D129" s="23" t="s">
        <v>154</v>
      </c>
      <c r="E129" s="22">
        <v>1968</v>
      </c>
      <c r="F129" s="24" t="s">
        <v>715</v>
      </c>
      <c r="G129" s="22" t="s">
        <v>278</v>
      </c>
      <c r="H129" s="13">
        <f>COUNTIF(jbp_bezci[ident],jbp_bezci[[#This Row],[ident]])</f>
        <v>1</v>
      </c>
      <c r="I129" s="2">
        <f>COUNTIF(registrace[prijmeni a jmeno],jbp_bezci[[#This Row],[prijmeni jmeno]])</f>
        <v>1</v>
      </c>
    </row>
    <row r="130" spans="1:9" s="2" customFormat="1" hidden="1" x14ac:dyDescent="0.25">
      <c r="A130" s="19"/>
      <c r="B130" s="20" t="str">
        <f>CONCATENATE(jbp_bezci[[#This Row],[rok_jbp]]," :: ",jbp_bezci[[#This Row],[prijmeni jmeno]]," :: ",jbp_bezci[[#This Row],[rok_nar]])</f>
        <v>2012 :: Procházková Ivona :: 1975</v>
      </c>
      <c r="C130" s="22">
        <v>2012</v>
      </c>
      <c r="D130" s="23" t="s">
        <v>220</v>
      </c>
      <c r="E130" s="22">
        <v>1975</v>
      </c>
      <c r="F130" s="24" t="s">
        <v>61</v>
      </c>
      <c r="G130" s="22" t="s">
        <v>438</v>
      </c>
      <c r="H130" s="13">
        <f>COUNTIF(jbp_bezci[ident],jbp_bezci[[#This Row],[ident]])</f>
        <v>1</v>
      </c>
      <c r="I130" s="2">
        <f>COUNTIF(registrace[prijmeni a jmeno],jbp_bezci[[#This Row],[prijmeni jmeno]])</f>
        <v>1</v>
      </c>
    </row>
    <row r="131" spans="1:9" s="2" customFormat="1" hidden="1" x14ac:dyDescent="0.25">
      <c r="A131" s="19"/>
      <c r="B131" s="20" t="str">
        <f>CONCATENATE(jbp_bezci[[#This Row],[rok_jbp]]," :: ",jbp_bezci[[#This Row],[prijmeni jmeno]]," :: ",jbp_bezci[[#This Row],[rok_nar]])</f>
        <v>2012 :: Putschögl Jaroslav :: 1939</v>
      </c>
      <c r="C131" s="22">
        <v>2012</v>
      </c>
      <c r="D131" s="23" t="s">
        <v>156</v>
      </c>
      <c r="E131" s="22">
        <v>1939</v>
      </c>
      <c r="F131" s="24" t="s">
        <v>10</v>
      </c>
      <c r="G131" s="22" t="s">
        <v>278</v>
      </c>
      <c r="H131" s="13">
        <f>COUNTIF(jbp_bezci[ident],jbp_bezci[[#This Row],[ident]])</f>
        <v>1</v>
      </c>
      <c r="I131" s="2">
        <f>COUNTIF(registrace[prijmeni a jmeno],jbp_bezci[[#This Row],[prijmeni jmeno]])</f>
        <v>1</v>
      </c>
    </row>
    <row r="132" spans="1:9" s="2" customFormat="1" hidden="1" x14ac:dyDescent="0.25">
      <c r="A132" s="19"/>
      <c r="B132" s="20" t="str">
        <f>CONCATENATE(jbp_bezci[[#This Row],[rok_jbp]]," :: ",jbp_bezci[[#This Row],[prijmeni jmeno]]," :: ",jbp_bezci[[#This Row],[rok_nar]])</f>
        <v>2012 :: Rechtoriková Linda :: 1987</v>
      </c>
      <c r="C132" s="22">
        <v>2012</v>
      </c>
      <c r="D132" s="23" t="s">
        <v>157</v>
      </c>
      <c r="E132" s="22">
        <v>1987</v>
      </c>
      <c r="F132" s="24" t="s">
        <v>55</v>
      </c>
      <c r="G132" s="22" t="s">
        <v>438</v>
      </c>
      <c r="H132" s="13">
        <f>COUNTIF(jbp_bezci[ident],jbp_bezci[[#This Row],[ident]])</f>
        <v>1</v>
      </c>
      <c r="I132" s="2">
        <f>COUNTIF(registrace[prijmeni a jmeno],jbp_bezci[[#This Row],[prijmeni jmeno]])</f>
        <v>1</v>
      </c>
    </row>
    <row r="133" spans="1:9" s="2" customFormat="1" hidden="1" x14ac:dyDescent="0.25">
      <c r="A133" s="19"/>
      <c r="B133" s="20" t="str">
        <f>CONCATENATE(jbp_bezci[[#This Row],[rok_jbp]]," :: ",jbp_bezci[[#This Row],[prijmeni jmeno]]," :: ",jbp_bezci[[#This Row],[rok_nar]])</f>
        <v>2012 :: Rodina Bohuslav :: 1959</v>
      </c>
      <c r="C133" s="22">
        <v>2012</v>
      </c>
      <c r="D133" s="23" t="s">
        <v>158</v>
      </c>
      <c r="E133" s="22">
        <v>1959</v>
      </c>
      <c r="F133" s="24" t="s">
        <v>10</v>
      </c>
      <c r="G133" s="22" t="s">
        <v>278</v>
      </c>
      <c r="H133" s="13">
        <f>COUNTIF(jbp_bezci[ident],jbp_bezci[[#This Row],[ident]])</f>
        <v>1</v>
      </c>
      <c r="I133" s="2">
        <f>COUNTIF(registrace[prijmeni a jmeno],jbp_bezci[[#This Row],[prijmeni jmeno]])</f>
        <v>1</v>
      </c>
    </row>
    <row r="134" spans="1:9" s="2" customFormat="1" hidden="1" x14ac:dyDescent="0.25">
      <c r="A134" s="19"/>
      <c r="B134" s="20" t="str">
        <f>CONCATENATE(jbp_bezci[[#This Row],[rok_jbp]]," :: ",jbp_bezci[[#This Row],[prijmeni jmeno]]," :: ",jbp_bezci[[#This Row],[rok_nar]])</f>
        <v>2012 :: Scheinherr Jiří :: 1951</v>
      </c>
      <c r="C134" s="22">
        <v>2012</v>
      </c>
      <c r="D134" s="23" t="s">
        <v>222</v>
      </c>
      <c r="E134" s="22">
        <v>1951</v>
      </c>
      <c r="F134" s="24" t="s">
        <v>61</v>
      </c>
      <c r="G134" s="22" t="s">
        <v>278</v>
      </c>
      <c r="H134" s="13">
        <f>COUNTIF(jbp_bezci[ident],jbp_bezci[[#This Row],[ident]])</f>
        <v>1</v>
      </c>
      <c r="I134" s="2">
        <f>COUNTIF(registrace[prijmeni a jmeno],jbp_bezci[[#This Row],[prijmeni jmeno]])</f>
        <v>1</v>
      </c>
    </row>
    <row r="135" spans="1:9" s="2" customFormat="1" hidden="1" x14ac:dyDescent="0.25">
      <c r="A135" s="19"/>
      <c r="B135" s="20" t="str">
        <f>CONCATENATE(jbp_bezci[[#This Row],[rok_jbp]]," :: ",jbp_bezci[[#This Row],[prijmeni jmeno]]," :: ",jbp_bezci[[#This Row],[rok_nar]])</f>
        <v>2012 :: Serbessa Mulugeta :: 1971</v>
      </c>
      <c r="C135" s="22">
        <v>2012</v>
      </c>
      <c r="D135" s="23" t="s">
        <v>223</v>
      </c>
      <c r="E135" s="22">
        <v>1971</v>
      </c>
      <c r="F135" s="24" t="s">
        <v>64</v>
      </c>
      <c r="G135" s="22" t="s">
        <v>278</v>
      </c>
      <c r="H135" s="13">
        <f>COUNTIF(jbp_bezci[ident],jbp_bezci[[#This Row],[ident]])</f>
        <v>1</v>
      </c>
      <c r="I135" s="2">
        <f>COUNTIF(registrace[prijmeni a jmeno],jbp_bezci[[#This Row],[prijmeni jmeno]])</f>
        <v>0</v>
      </c>
    </row>
    <row r="136" spans="1:9" s="2" customFormat="1" hidden="1" x14ac:dyDescent="0.25">
      <c r="A136" s="19"/>
      <c r="B136" s="20" t="str">
        <f>CONCATENATE(jbp_bezci[[#This Row],[rok_jbp]]," :: ",jbp_bezci[[#This Row],[prijmeni jmeno]]," :: ",jbp_bezci[[#This Row],[rok_nar]])</f>
        <v>2012 :: Šíma Jan :: 1970</v>
      </c>
      <c r="C136" s="22">
        <v>2012</v>
      </c>
      <c r="D136" s="23" t="s">
        <v>258</v>
      </c>
      <c r="E136" s="22">
        <v>1970</v>
      </c>
      <c r="F136" s="24" t="s">
        <v>65</v>
      </c>
      <c r="G136" s="22" t="s">
        <v>278</v>
      </c>
      <c r="H136" s="13">
        <f>COUNTIF(jbp_bezci[ident],jbp_bezci[[#This Row],[ident]])</f>
        <v>1</v>
      </c>
      <c r="I136" s="2">
        <f>COUNTIF(registrace[prijmeni a jmeno],jbp_bezci[[#This Row],[prijmeni jmeno]])</f>
        <v>0</v>
      </c>
    </row>
    <row r="137" spans="1:9" s="2" customFormat="1" hidden="1" x14ac:dyDescent="0.25">
      <c r="A137" s="19"/>
      <c r="B137" s="20" t="str">
        <f>CONCATENATE(jbp_bezci[[#This Row],[rok_jbp]]," :: ",jbp_bezci[[#This Row],[prijmeni jmeno]]," :: ",jbp_bezci[[#This Row],[rok_nar]])</f>
        <v>2012 :: Šimek Miroslav :: 1966</v>
      </c>
      <c r="C137" s="22">
        <v>2012</v>
      </c>
      <c r="D137" s="23" t="s">
        <v>161</v>
      </c>
      <c r="E137" s="22">
        <v>1966</v>
      </c>
      <c r="F137" s="24" t="s">
        <v>999</v>
      </c>
      <c r="G137" s="22" t="s">
        <v>278</v>
      </c>
      <c r="H137" s="13">
        <f>COUNTIF(jbp_bezci[ident],jbp_bezci[[#This Row],[ident]])</f>
        <v>1</v>
      </c>
      <c r="I137" s="2">
        <f>COUNTIF(registrace[prijmeni a jmeno],jbp_bezci[[#This Row],[prijmeni jmeno]])</f>
        <v>1</v>
      </c>
    </row>
    <row r="138" spans="1:9" s="2" customFormat="1" hidden="1" x14ac:dyDescent="0.25">
      <c r="A138" s="19"/>
      <c r="B138" s="20" t="str">
        <f>CONCATENATE(jbp_bezci[[#This Row],[rok_jbp]]," :: ",jbp_bezci[[#This Row],[prijmeni jmeno]]," :: ",jbp_bezci[[#This Row],[rok_nar]])</f>
        <v>2012 :: Šmahel Lukáš :: 1978</v>
      </c>
      <c r="C138" s="22">
        <v>2012</v>
      </c>
      <c r="D138" s="23" t="s">
        <v>259</v>
      </c>
      <c r="E138" s="22">
        <v>1978</v>
      </c>
      <c r="F138" s="24" t="s">
        <v>67</v>
      </c>
      <c r="G138" s="22" t="s">
        <v>278</v>
      </c>
      <c r="H138" s="13">
        <f>COUNTIF(jbp_bezci[ident],jbp_bezci[[#This Row],[ident]])</f>
        <v>1</v>
      </c>
      <c r="I138" s="2">
        <f>COUNTIF(registrace[prijmeni a jmeno],jbp_bezci[[#This Row],[prijmeni jmeno]])</f>
        <v>0</v>
      </c>
    </row>
    <row r="139" spans="1:9" s="2" customFormat="1" hidden="1" x14ac:dyDescent="0.25">
      <c r="A139" s="19"/>
      <c r="B139" s="20" t="str">
        <f>CONCATENATE(jbp_bezci[[#This Row],[rok_jbp]]," :: ",jbp_bezci[[#This Row],[prijmeni jmeno]]," :: ",jbp_bezci[[#This Row],[rok_nar]])</f>
        <v>2012 :: Šochman Josef :: 1950</v>
      </c>
      <c r="C139" s="22">
        <v>2012</v>
      </c>
      <c r="D139" s="23" t="s">
        <v>225</v>
      </c>
      <c r="E139" s="22">
        <v>1950</v>
      </c>
      <c r="F139" s="24" t="s">
        <v>395</v>
      </c>
      <c r="G139" s="22" t="s">
        <v>278</v>
      </c>
      <c r="H139" s="13">
        <f>COUNTIF(jbp_bezci[ident],jbp_bezci[[#This Row],[ident]])</f>
        <v>1</v>
      </c>
      <c r="I139" s="2">
        <f>COUNTIF(registrace[prijmeni a jmeno],jbp_bezci[[#This Row],[prijmeni jmeno]])</f>
        <v>1</v>
      </c>
    </row>
    <row r="140" spans="1:9" s="2" customFormat="1" hidden="1" x14ac:dyDescent="0.25">
      <c r="A140" s="19"/>
      <c r="B140" s="20" t="str">
        <f>CONCATENATE(jbp_bezci[[#This Row],[rok_jbp]]," :: ",jbp_bezci[[#This Row],[prijmeni jmeno]]," :: ",jbp_bezci[[#This Row],[rok_nar]])</f>
        <v>2012 :: Soukupová Valerie :: 1989</v>
      </c>
      <c r="C140" s="22">
        <v>2012</v>
      </c>
      <c r="D140" s="23" t="s">
        <v>165</v>
      </c>
      <c r="E140" s="22">
        <v>1989</v>
      </c>
      <c r="F140" s="24" t="s">
        <v>10</v>
      </c>
      <c r="G140" s="22" t="s">
        <v>438</v>
      </c>
      <c r="H140" s="13">
        <f>COUNTIF(jbp_bezci[ident],jbp_bezci[[#This Row],[ident]])</f>
        <v>1</v>
      </c>
      <c r="I140" s="2">
        <f>COUNTIF(registrace[prijmeni a jmeno],jbp_bezci[[#This Row],[prijmeni jmeno]])</f>
        <v>1</v>
      </c>
    </row>
    <row r="141" spans="1:9" s="2" customFormat="1" hidden="1" x14ac:dyDescent="0.25">
      <c r="A141" s="19"/>
      <c r="B141" s="20" t="str">
        <f>CONCATENATE(jbp_bezci[[#This Row],[rok_jbp]]," :: ",jbp_bezci[[#This Row],[prijmeni jmeno]]," :: ",jbp_bezci[[#This Row],[rok_nar]])</f>
        <v>2012 :: Šoustar Lubomír :: 1941</v>
      </c>
      <c r="C141" s="22">
        <v>2012</v>
      </c>
      <c r="D141" s="23" t="s">
        <v>166</v>
      </c>
      <c r="E141" s="22">
        <v>1941</v>
      </c>
      <c r="F141" s="24" t="s">
        <v>408</v>
      </c>
      <c r="G141" s="22" t="s">
        <v>278</v>
      </c>
      <c r="H141" s="13">
        <f>COUNTIF(jbp_bezci[ident],jbp_bezci[[#This Row],[ident]])</f>
        <v>1</v>
      </c>
      <c r="I141" s="2">
        <f>COUNTIF(registrace[prijmeni a jmeno],jbp_bezci[[#This Row],[prijmeni jmeno]])</f>
        <v>1</v>
      </c>
    </row>
    <row r="142" spans="1:9" s="2" customFormat="1" x14ac:dyDescent="0.25">
      <c r="A142" s="19"/>
      <c r="B142" s="20" t="str">
        <f>CONCATENATE(jbp_bezci[[#This Row],[rok_jbp]]," :: ",jbp_bezci[[#This Row],[prijmeni jmeno]]," :: ",jbp_bezci[[#This Row],[rok_nar]])</f>
        <v>2012 :: Stejskal Ladislav :: 1977</v>
      </c>
      <c r="C142" s="22">
        <v>2012</v>
      </c>
      <c r="D142" s="23" t="s">
        <v>227</v>
      </c>
      <c r="E142" s="22">
        <v>1977</v>
      </c>
      <c r="F142" s="24" t="s">
        <v>1115</v>
      </c>
      <c r="G142" s="22" t="s">
        <v>278</v>
      </c>
      <c r="H142" s="13">
        <f>COUNTIF(jbp_bezci[ident],jbp_bezci[[#This Row],[ident]])</f>
        <v>1</v>
      </c>
      <c r="I142" s="2">
        <f>COUNTIF(registrace[prijmeni a jmeno],jbp_bezci[[#This Row],[prijmeni jmeno]])</f>
        <v>2</v>
      </c>
    </row>
    <row r="143" spans="1:9" s="2" customFormat="1" hidden="1" x14ac:dyDescent="0.25">
      <c r="A143" s="19"/>
      <c r="B143" s="20" t="str">
        <f>CONCATENATE(jbp_bezci[[#This Row],[rok_jbp]]," :: ",jbp_bezci[[#This Row],[prijmeni jmeno]]," :: ",jbp_bezci[[#This Row],[rok_nar]])</f>
        <v>2012 :: Šustr Pavel :: 1966</v>
      </c>
      <c r="C143" s="22">
        <v>2012</v>
      </c>
      <c r="D143" s="23" t="s">
        <v>168</v>
      </c>
      <c r="E143" s="22">
        <v>1966</v>
      </c>
      <c r="F143" s="24" t="s">
        <v>1</v>
      </c>
      <c r="G143" s="22" t="s">
        <v>278</v>
      </c>
      <c r="H143" s="13">
        <f>COUNTIF(jbp_bezci[ident],jbp_bezci[[#This Row],[ident]])</f>
        <v>1</v>
      </c>
      <c r="I143" s="2">
        <f>COUNTIF(registrace[prijmeni a jmeno],jbp_bezci[[#This Row],[prijmeni jmeno]])</f>
        <v>1</v>
      </c>
    </row>
    <row r="144" spans="1:9" s="2" customFormat="1" hidden="1" x14ac:dyDescent="0.25">
      <c r="A144" s="19"/>
      <c r="B144" s="20" t="str">
        <f>CONCATENATE(jbp_bezci[[#This Row],[rok_jbp]]," :: ",jbp_bezci[[#This Row],[prijmeni jmeno]]," :: ",jbp_bezci[[#This Row],[rok_nar]])</f>
        <v>2012 :: Švancarová Monika :: 1990</v>
      </c>
      <c r="C144" s="22">
        <v>2012</v>
      </c>
      <c r="D144" s="23" t="s">
        <v>228</v>
      </c>
      <c r="E144" s="22">
        <v>1990</v>
      </c>
      <c r="F144" s="24" t="s">
        <v>999</v>
      </c>
      <c r="G144" s="22" t="s">
        <v>438</v>
      </c>
      <c r="H144" s="13">
        <f>COUNTIF(jbp_bezci[ident],jbp_bezci[[#This Row],[ident]])</f>
        <v>1</v>
      </c>
      <c r="I144" s="2">
        <f>COUNTIF(registrace[prijmeni a jmeno],jbp_bezci[[#This Row],[prijmeni jmeno]])</f>
        <v>0</v>
      </c>
    </row>
    <row r="145" spans="1:9" s="2" customFormat="1" hidden="1" x14ac:dyDescent="0.25">
      <c r="A145" s="19"/>
      <c r="B145" s="20" t="str">
        <f>CONCATENATE(jbp_bezci[[#This Row],[rok_jbp]]," :: ",jbp_bezci[[#This Row],[prijmeni jmeno]]," :: ",jbp_bezci[[#This Row],[rok_nar]])</f>
        <v>2012 :: Svoboda Václav :: 1949</v>
      </c>
      <c r="C145" s="22">
        <v>2012</v>
      </c>
      <c r="D145" s="23" t="s">
        <v>169</v>
      </c>
      <c r="E145" s="22">
        <v>1949</v>
      </c>
      <c r="F145" s="24" t="s">
        <v>2</v>
      </c>
      <c r="G145" s="22" t="s">
        <v>278</v>
      </c>
      <c r="H145" s="13">
        <f>COUNTIF(jbp_bezci[ident],jbp_bezci[[#This Row],[ident]])</f>
        <v>1</v>
      </c>
      <c r="I145" s="2">
        <f>COUNTIF(registrace[prijmeni a jmeno],jbp_bezci[[#This Row],[prijmeni jmeno]])</f>
        <v>1</v>
      </c>
    </row>
    <row r="146" spans="1:9" s="2" customFormat="1" hidden="1" x14ac:dyDescent="0.25">
      <c r="A146" s="19"/>
      <c r="B146" s="20" t="str">
        <f>CONCATENATE(jbp_bezci[[#This Row],[rok_jbp]]," :: ",jbp_bezci[[#This Row],[prijmeni jmeno]]," :: ",jbp_bezci[[#This Row],[rok_nar]])</f>
        <v>2012 :: Szábo Miloš :: 1981</v>
      </c>
      <c r="C146" s="22">
        <v>2012</v>
      </c>
      <c r="D146" s="23" t="s">
        <v>229</v>
      </c>
      <c r="E146" s="22">
        <v>1981</v>
      </c>
      <c r="F146" s="24" t="s">
        <v>72</v>
      </c>
      <c r="G146" s="22" t="s">
        <v>278</v>
      </c>
      <c r="H146" s="13">
        <f>COUNTIF(jbp_bezci[ident],jbp_bezci[[#This Row],[ident]])</f>
        <v>1</v>
      </c>
      <c r="I146" s="2">
        <f>COUNTIF(registrace[prijmeni a jmeno],jbp_bezci[[#This Row],[prijmeni jmeno]])</f>
        <v>2</v>
      </c>
    </row>
    <row r="147" spans="1:9" s="2" customFormat="1" hidden="1" x14ac:dyDescent="0.25">
      <c r="A147" s="19"/>
      <c r="B147" s="20" t="str">
        <f>CONCATENATE(jbp_bezci[[#This Row],[rok_jbp]]," :: ",jbp_bezci[[#This Row],[prijmeni jmeno]]," :: ",jbp_bezci[[#This Row],[rok_nar]])</f>
        <v>2012 :: Trnka Jiří :: 1963</v>
      </c>
      <c r="C147" s="22">
        <v>2012</v>
      </c>
      <c r="D147" s="23" t="s">
        <v>174</v>
      </c>
      <c r="E147" s="22">
        <v>1963</v>
      </c>
      <c r="F147" s="24" t="s">
        <v>73</v>
      </c>
      <c r="G147" s="22" t="s">
        <v>278</v>
      </c>
      <c r="H147" s="13">
        <f>COUNTIF(jbp_bezci[ident],jbp_bezci[[#This Row],[ident]])</f>
        <v>1</v>
      </c>
      <c r="I147" s="2">
        <f>COUNTIF(registrace[prijmeni a jmeno],jbp_bezci[[#This Row],[prijmeni jmeno]])</f>
        <v>1</v>
      </c>
    </row>
    <row r="148" spans="1:9" s="2" customFormat="1" hidden="1" x14ac:dyDescent="0.25">
      <c r="A148" s="19"/>
      <c r="B148" s="20" t="str">
        <f>CONCATENATE(jbp_bezci[[#This Row],[rok_jbp]]," :: ",jbp_bezci[[#This Row],[prijmeni jmeno]]," :: ",jbp_bezci[[#This Row],[rok_nar]])</f>
        <v>2012 :: Uhlíř Radek :: 1967</v>
      </c>
      <c r="C148" s="22">
        <v>2012</v>
      </c>
      <c r="D148" s="23" t="s">
        <v>232</v>
      </c>
      <c r="E148" s="22">
        <v>1967</v>
      </c>
      <c r="F148" s="24" t="s">
        <v>397</v>
      </c>
      <c r="G148" s="22" t="s">
        <v>278</v>
      </c>
      <c r="H148" s="13">
        <f>COUNTIF(jbp_bezci[ident],jbp_bezci[[#This Row],[ident]])</f>
        <v>1</v>
      </c>
      <c r="I148" s="2">
        <f>COUNTIF(registrace[prijmeni a jmeno],jbp_bezci[[#This Row],[prijmeni jmeno]])</f>
        <v>1</v>
      </c>
    </row>
    <row r="149" spans="1:9" s="2" customFormat="1" hidden="1" x14ac:dyDescent="0.25">
      <c r="A149" s="19"/>
      <c r="B149" s="20" t="str">
        <f>CONCATENATE(jbp_bezci[[#This Row],[rok_jbp]]," :: ",jbp_bezci[[#This Row],[prijmeni jmeno]]," :: ",jbp_bezci[[#This Row],[rok_nar]])</f>
        <v>2012 :: Uhlířová Barbora Isa. :: 1968</v>
      </c>
      <c r="C149" s="22">
        <v>2012</v>
      </c>
      <c r="D149" s="23" t="s">
        <v>234</v>
      </c>
      <c r="E149" s="22">
        <v>1968</v>
      </c>
      <c r="F149" s="24" t="s">
        <v>395</v>
      </c>
      <c r="G149" s="22" t="s">
        <v>438</v>
      </c>
      <c r="H149" s="13">
        <f>COUNTIF(jbp_bezci[ident],jbp_bezci[[#This Row],[ident]])</f>
        <v>1</v>
      </c>
      <c r="I149" s="2">
        <f>COUNTIF(registrace[prijmeni a jmeno],jbp_bezci[[#This Row],[prijmeni jmeno]])</f>
        <v>0</v>
      </c>
    </row>
    <row r="150" spans="1:9" s="2" customFormat="1" hidden="1" x14ac:dyDescent="0.25">
      <c r="A150" s="19"/>
      <c r="B150" s="20" t="str">
        <f>CONCATENATE(jbp_bezci[[#This Row],[rok_jbp]]," :: ",jbp_bezci[[#This Row],[prijmeni jmeno]]," :: ",jbp_bezci[[#This Row],[rok_nar]])</f>
        <v>2012 :: Uhlířová Miroslava :: 1992</v>
      </c>
      <c r="C150" s="22">
        <v>2012</v>
      </c>
      <c r="D150" s="23" t="s">
        <v>235</v>
      </c>
      <c r="E150" s="22">
        <v>1992</v>
      </c>
      <c r="F150" s="24" t="s">
        <v>395</v>
      </c>
      <c r="G150" s="22" t="s">
        <v>438</v>
      </c>
      <c r="H150" s="13">
        <f>COUNTIF(jbp_bezci[ident],jbp_bezci[[#This Row],[ident]])</f>
        <v>1</v>
      </c>
      <c r="I150" s="2">
        <f>COUNTIF(registrace[prijmeni a jmeno],jbp_bezci[[#This Row],[prijmeni jmeno]])</f>
        <v>0</v>
      </c>
    </row>
    <row r="151" spans="1:9" s="2" customFormat="1" hidden="1" x14ac:dyDescent="0.25">
      <c r="A151" s="19"/>
      <c r="B151" s="20" t="str">
        <f>CONCATENATE(jbp_bezci[[#This Row],[rok_jbp]]," :: ",jbp_bezci[[#This Row],[prijmeni jmeno]]," :: ",jbp_bezci[[#This Row],[rok_nar]])</f>
        <v>2012 :: Varga Tomáš :: 1973</v>
      </c>
      <c r="C151" s="22">
        <v>2012</v>
      </c>
      <c r="D151" s="23" t="s">
        <v>237</v>
      </c>
      <c r="E151" s="22">
        <v>1973</v>
      </c>
      <c r="F151" s="24" t="s">
        <v>77</v>
      </c>
      <c r="G151" s="22" t="s">
        <v>278</v>
      </c>
      <c r="H151" s="13">
        <f>COUNTIF(jbp_bezci[ident],jbp_bezci[[#This Row],[ident]])</f>
        <v>1</v>
      </c>
      <c r="I151" s="2">
        <f>COUNTIF(registrace[prijmeni a jmeno],jbp_bezci[[#This Row],[prijmeni jmeno]])</f>
        <v>1</v>
      </c>
    </row>
    <row r="152" spans="1:9" s="2" customFormat="1" hidden="1" x14ac:dyDescent="0.25">
      <c r="A152" s="19"/>
      <c r="B152" s="20" t="str">
        <f>CONCATENATE(jbp_bezci[[#This Row],[rok_jbp]]," :: ",jbp_bezci[[#This Row],[prijmeni jmeno]]," :: ",jbp_bezci[[#This Row],[rok_nar]])</f>
        <v>2012 :: Voráček Karel :: 1962</v>
      </c>
      <c r="C152" s="22">
        <v>2012</v>
      </c>
      <c r="D152" s="23" t="s">
        <v>238</v>
      </c>
      <c r="E152" s="22">
        <v>1962</v>
      </c>
      <c r="F152" s="24" t="s">
        <v>79</v>
      </c>
      <c r="G152" s="22" t="s">
        <v>278</v>
      </c>
      <c r="H152" s="13">
        <f>COUNTIF(jbp_bezci[ident],jbp_bezci[[#This Row],[ident]])</f>
        <v>1</v>
      </c>
      <c r="I152" s="2">
        <f>COUNTIF(registrace[prijmeni a jmeno],jbp_bezci[[#This Row],[prijmeni jmeno]])</f>
        <v>1</v>
      </c>
    </row>
    <row r="153" spans="1:9" s="2" customFormat="1" hidden="1" x14ac:dyDescent="0.25">
      <c r="A153" s="19"/>
      <c r="B153" s="20" t="str">
        <f>CONCATENATE(jbp_bezci[[#This Row],[rok_jbp]]," :: ",jbp_bezci[[#This Row],[prijmeni jmeno]]," :: ",jbp_bezci[[#This Row],[rok_nar]])</f>
        <v>2012 :: Wagner Rostislav :: 1973</v>
      </c>
      <c r="C153" s="22">
        <v>2012</v>
      </c>
      <c r="D153" s="23" t="s">
        <v>188</v>
      </c>
      <c r="E153" s="22">
        <v>1973</v>
      </c>
      <c r="F153" s="24" t="s">
        <v>80</v>
      </c>
      <c r="G153" s="22" t="s">
        <v>278</v>
      </c>
      <c r="H153" s="13">
        <f>COUNTIF(jbp_bezci[ident],jbp_bezci[[#This Row],[ident]])</f>
        <v>1</v>
      </c>
      <c r="I153" s="2">
        <f>COUNTIF(registrace[prijmeni a jmeno],jbp_bezci[[#This Row],[prijmeni jmeno]])</f>
        <v>1</v>
      </c>
    </row>
    <row r="154" spans="1:9" s="2" customFormat="1" hidden="1" x14ac:dyDescent="0.25">
      <c r="A154" s="19"/>
      <c r="B154" s="20" t="str">
        <f>CONCATENATE(jbp_bezci[[#This Row],[rok_jbp]]," :: ",jbp_bezci[[#This Row],[prijmeni jmeno]]," :: ",jbp_bezci[[#This Row],[rok_nar]])</f>
        <v>2012 :: Zeman st. Jan :: 1962</v>
      </c>
      <c r="C154" s="22">
        <v>2012</v>
      </c>
      <c r="D154" s="23" t="s">
        <v>239</v>
      </c>
      <c r="E154" s="22">
        <v>1962</v>
      </c>
      <c r="F154" s="24" t="s">
        <v>62</v>
      </c>
      <c r="G154" s="22" t="s">
        <v>278</v>
      </c>
      <c r="H154" s="13">
        <f>COUNTIF(jbp_bezci[ident],jbp_bezci[[#This Row],[ident]])</f>
        <v>1</v>
      </c>
      <c r="I154" s="2">
        <f>COUNTIF(registrace[prijmeni a jmeno],jbp_bezci[[#This Row],[prijmeni jmeno]])</f>
        <v>0</v>
      </c>
    </row>
    <row r="155" spans="1:9" s="2" customFormat="1" hidden="1" x14ac:dyDescent="0.25">
      <c r="A155" s="19"/>
      <c r="B155" s="20" t="str">
        <f>CONCATENATE(jbp_bezci[[#This Row],[rok_jbp]]," :: ",jbp_bezci[[#This Row],[prijmeni jmeno]]," :: ",jbp_bezci[[#This Row],[rok_nar]])</f>
        <v>2012 :: Zíma Josef :: 1965</v>
      </c>
      <c r="C155" s="22">
        <v>2012</v>
      </c>
      <c r="D155" s="23" t="s">
        <v>261</v>
      </c>
      <c r="E155" s="22">
        <v>1965</v>
      </c>
      <c r="F155" s="24" t="s">
        <v>414</v>
      </c>
      <c r="G155" s="22" t="s">
        <v>278</v>
      </c>
      <c r="H155" s="13">
        <f>COUNTIF(jbp_bezci[ident],jbp_bezci[[#This Row],[ident]])</f>
        <v>1</v>
      </c>
      <c r="I155" s="2">
        <f>COUNTIF(registrace[prijmeni a jmeno],jbp_bezci[[#This Row],[prijmeni jmeno]])</f>
        <v>1</v>
      </c>
    </row>
    <row r="156" spans="1:9" s="2" customFormat="1" hidden="1" x14ac:dyDescent="0.25">
      <c r="A156" s="19"/>
      <c r="B156" s="20" t="str">
        <f>CONCATENATE(jbp_bezci[[#This Row],[rok_jbp]]," :: ",jbp_bezci[[#This Row],[prijmeni jmeno]]," :: ",jbp_bezci[[#This Row],[rok_nar]])</f>
        <v>2013 :: Beňo Ladislav :: 1976</v>
      </c>
      <c r="C156" s="22">
        <v>2013</v>
      </c>
      <c r="D156" s="23" t="s">
        <v>263</v>
      </c>
      <c r="E156" s="22">
        <v>1976</v>
      </c>
      <c r="F156" s="24" t="s">
        <v>397</v>
      </c>
      <c r="G156" s="22" t="s">
        <v>278</v>
      </c>
      <c r="H156" s="13">
        <f>COUNTIF(jbp_bezci[ident],jbp_bezci[[#This Row],[ident]])</f>
        <v>1</v>
      </c>
      <c r="I156" s="2">
        <f>COUNTIF(registrace[prijmeni a jmeno],jbp_bezci[[#This Row],[prijmeni jmeno]])</f>
        <v>0</v>
      </c>
    </row>
    <row r="157" spans="1:9" s="2" customFormat="1" hidden="1" x14ac:dyDescent="0.25">
      <c r="A157" s="19"/>
      <c r="B157" s="20" t="str">
        <f>CONCATENATE(jbp_bezci[[#This Row],[rok_jbp]]," :: ",jbp_bezci[[#This Row],[prijmeni jmeno]]," :: ",jbp_bezci[[#This Row],[rok_nar]])</f>
        <v>2013 :: Bláha Jan :: 1971</v>
      </c>
      <c r="C157" s="22">
        <v>2013</v>
      </c>
      <c r="D157" s="23" t="s">
        <v>88</v>
      </c>
      <c r="E157" s="22">
        <v>1971</v>
      </c>
      <c r="F157" s="24" t="s">
        <v>0</v>
      </c>
      <c r="G157" s="22" t="s">
        <v>278</v>
      </c>
      <c r="H157" s="13">
        <f>COUNTIF(jbp_bezci[ident],jbp_bezci[[#This Row],[ident]])</f>
        <v>1</v>
      </c>
      <c r="I157" s="2">
        <f>COUNTIF(registrace[prijmeni a jmeno],jbp_bezci[[#This Row],[prijmeni jmeno]])</f>
        <v>1</v>
      </c>
    </row>
    <row r="158" spans="1:9" s="2" customFormat="1" hidden="1" x14ac:dyDescent="0.25">
      <c r="A158" s="19"/>
      <c r="B158" s="20" t="str">
        <f>CONCATENATE(jbp_bezci[[#This Row],[rok_jbp]]," :: ",jbp_bezci[[#This Row],[prijmeni jmeno]]," :: ",jbp_bezci[[#This Row],[rok_nar]])</f>
        <v>2013 :: Boháč Karel :: 1947</v>
      </c>
      <c r="C158" s="22">
        <v>2013</v>
      </c>
      <c r="D158" s="23" t="s">
        <v>192</v>
      </c>
      <c r="E158" s="22">
        <v>1947</v>
      </c>
      <c r="F158" s="24" t="s">
        <v>1</v>
      </c>
      <c r="G158" s="22" t="s">
        <v>278</v>
      </c>
      <c r="H158" s="13">
        <f>COUNTIF(jbp_bezci[ident],jbp_bezci[[#This Row],[ident]])</f>
        <v>1</v>
      </c>
      <c r="I158" s="2">
        <f>COUNTIF(registrace[prijmeni a jmeno],jbp_bezci[[#This Row],[prijmeni jmeno]])</f>
        <v>1</v>
      </c>
    </row>
    <row r="159" spans="1:9" s="2" customFormat="1" hidden="1" x14ac:dyDescent="0.25">
      <c r="A159" s="19"/>
      <c r="B159" s="20" t="str">
        <f>CONCATENATE(jbp_bezci[[#This Row],[rok_jbp]]," :: ",jbp_bezci[[#This Row],[prijmeni jmeno]]," :: ",jbp_bezci[[#This Row],[rok_nar]])</f>
        <v>2013 :: Brossaud Jack :: 1970</v>
      </c>
      <c r="C159" s="22">
        <v>2013</v>
      </c>
      <c r="D159" s="23" t="s">
        <v>89</v>
      </c>
      <c r="E159" s="22">
        <v>1970</v>
      </c>
      <c r="F159" s="24" t="s">
        <v>2</v>
      </c>
      <c r="G159" s="22" t="s">
        <v>278</v>
      </c>
      <c r="H159" s="13">
        <f>COUNTIF(jbp_bezci[ident],jbp_bezci[[#This Row],[ident]])</f>
        <v>1</v>
      </c>
      <c r="I159" s="2">
        <f>COUNTIF(registrace[prijmeni a jmeno],jbp_bezci[[#This Row],[prijmeni jmeno]])</f>
        <v>1</v>
      </c>
    </row>
    <row r="160" spans="1:9" s="2" customFormat="1" hidden="1" x14ac:dyDescent="0.25">
      <c r="A160" s="19"/>
      <c r="B160" s="20" t="str">
        <f>CONCATENATE(jbp_bezci[[#This Row],[rok_jbp]]," :: ",jbp_bezci[[#This Row],[prijmeni jmeno]]," :: ",jbp_bezci[[#This Row],[rok_nar]])</f>
        <v>2013 :: Brothánek Antonín :: 1972</v>
      </c>
      <c r="C160" s="22">
        <v>2013</v>
      </c>
      <c r="D160" s="23" t="s">
        <v>90</v>
      </c>
      <c r="E160" s="22">
        <v>1972</v>
      </c>
      <c r="F160" s="24" t="s">
        <v>999</v>
      </c>
      <c r="G160" s="22" t="s">
        <v>278</v>
      </c>
      <c r="H160" s="13">
        <f>COUNTIF(jbp_bezci[ident],jbp_bezci[[#This Row],[ident]])</f>
        <v>1</v>
      </c>
      <c r="I160" s="2">
        <f>COUNTIF(registrace[prijmeni a jmeno],jbp_bezci[[#This Row],[prijmeni jmeno]])</f>
        <v>1</v>
      </c>
    </row>
    <row r="161" spans="1:9" s="2" customFormat="1" hidden="1" x14ac:dyDescent="0.25">
      <c r="A161" s="19"/>
      <c r="B161" s="20" t="str">
        <f>CONCATENATE(jbp_bezci[[#This Row],[rok_jbp]]," :: ",jbp_bezci[[#This Row],[prijmeni jmeno]]," :: ",jbp_bezci[[#This Row],[rok_nar]])</f>
        <v>2013 :: Buchvaldek Marek :: 1971</v>
      </c>
      <c r="C161" s="22">
        <v>2013</v>
      </c>
      <c r="D161" s="23" t="s">
        <v>265</v>
      </c>
      <c r="E161" s="22">
        <v>1971</v>
      </c>
      <c r="F161" s="24" t="s">
        <v>4</v>
      </c>
      <c r="G161" s="22" t="s">
        <v>278</v>
      </c>
      <c r="H161" s="13">
        <f>COUNTIF(jbp_bezci[ident],jbp_bezci[[#This Row],[ident]])</f>
        <v>1</v>
      </c>
      <c r="I161" s="2">
        <f>COUNTIF(registrace[prijmeni a jmeno],jbp_bezci[[#This Row],[prijmeni jmeno]])</f>
        <v>0</v>
      </c>
    </row>
    <row r="162" spans="1:9" s="2" customFormat="1" hidden="1" x14ac:dyDescent="0.25">
      <c r="A162" s="19"/>
      <c r="B162" s="20" t="str">
        <f>CONCATENATE(jbp_bezci[[#This Row],[rok_jbp]]," :: ",jbp_bezci[[#This Row],[prijmeni jmeno]]," :: ",jbp_bezci[[#This Row],[rok_nar]])</f>
        <v>2013 :: Budil Roman :: 1969</v>
      </c>
      <c r="C162" s="22">
        <v>2013</v>
      </c>
      <c r="D162" s="23" t="s">
        <v>266</v>
      </c>
      <c r="E162" s="22">
        <v>1969</v>
      </c>
      <c r="F162" s="24" t="s">
        <v>5</v>
      </c>
      <c r="G162" s="22" t="s">
        <v>278</v>
      </c>
      <c r="H162" s="13">
        <f>COUNTIF(jbp_bezci[ident],jbp_bezci[[#This Row],[ident]])</f>
        <v>1</v>
      </c>
      <c r="I162" s="2">
        <f>COUNTIF(registrace[prijmeni a jmeno],jbp_bezci[[#This Row],[prijmeni jmeno]])</f>
        <v>2</v>
      </c>
    </row>
    <row r="163" spans="1:9" s="2" customFormat="1" hidden="1" x14ac:dyDescent="0.25">
      <c r="A163" s="19"/>
      <c r="B163" s="20" t="str">
        <f>CONCATENATE(jbp_bezci[[#This Row],[rok_jbp]]," :: ",jbp_bezci[[#This Row],[prijmeni jmeno]]," :: ",jbp_bezci[[#This Row],[rok_nar]])</f>
        <v>2013 :: Bumba Libor :: 1968</v>
      </c>
      <c r="C163" s="22">
        <v>2013</v>
      </c>
      <c r="D163" s="23" t="s">
        <v>193</v>
      </c>
      <c r="E163" s="22">
        <v>1968</v>
      </c>
      <c r="F163" s="24" t="s">
        <v>409</v>
      </c>
      <c r="G163" s="22" t="s">
        <v>278</v>
      </c>
      <c r="H163" s="13">
        <f>COUNTIF(jbp_bezci[ident],jbp_bezci[[#This Row],[ident]])</f>
        <v>1</v>
      </c>
      <c r="I163" s="2">
        <f>COUNTIF(registrace[prijmeni a jmeno],jbp_bezci[[#This Row],[prijmeni jmeno]])</f>
        <v>1</v>
      </c>
    </row>
    <row r="164" spans="1:9" s="2" customFormat="1" hidden="1" x14ac:dyDescent="0.25">
      <c r="A164" s="19"/>
      <c r="B164" s="20" t="str">
        <f>CONCATENATE(jbp_bezci[[#This Row],[rok_jbp]]," :: ",jbp_bezci[[#This Row],[prijmeni jmeno]]," :: ",jbp_bezci[[#This Row],[rok_nar]])</f>
        <v>2013 :: Bumbová Martina :: 1969</v>
      </c>
      <c r="C164" s="22">
        <v>2013</v>
      </c>
      <c r="D164" s="23" t="s">
        <v>194</v>
      </c>
      <c r="E164" s="22">
        <v>1969</v>
      </c>
      <c r="F164" s="24" t="s">
        <v>409</v>
      </c>
      <c r="G164" s="22" t="s">
        <v>438</v>
      </c>
      <c r="H164" s="13">
        <f>COUNTIF(jbp_bezci[ident],jbp_bezci[[#This Row],[ident]])</f>
        <v>1</v>
      </c>
      <c r="I164" s="2">
        <f>COUNTIF(registrace[prijmeni a jmeno],jbp_bezci[[#This Row],[prijmeni jmeno]])</f>
        <v>1</v>
      </c>
    </row>
    <row r="165" spans="1:9" s="2" customFormat="1" hidden="1" x14ac:dyDescent="0.25">
      <c r="A165" s="19"/>
      <c r="B165" s="20" t="str">
        <f>CONCATENATE(jbp_bezci[[#This Row],[rok_jbp]]," :: ",jbp_bezci[[#This Row],[prijmeni jmeno]]," :: ",jbp_bezci[[#This Row],[rok_nar]])</f>
        <v>2013 :: Candrová Jana :: 1975</v>
      </c>
      <c r="C165" s="22">
        <v>2013</v>
      </c>
      <c r="D165" s="23" t="s">
        <v>195</v>
      </c>
      <c r="E165" s="22">
        <v>1975</v>
      </c>
      <c r="F165" s="24" t="s">
        <v>414</v>
      </c>
      <c r="G165" s="22" t="s">
        <v>438</v>
      </c>
      <c r="H165" s="13">
        <f>COUNTIF(jbp_bezci[ident],jbp_bezci[[#This Row],[ident]])</f>
        <v>1</v>
      </c>
      <c r="I165" s="2">
        <f>COUNTIF(registrace[prijmeni a jmeno],jbp_bezci[[#This Row],[prijmeni jmeno]])</f>
        <v>1</v>
      </c>
    </row>
    <row r="166" spans="1:9" s="2" customFormat="1" hidden="1" x14ac:dyDescent="0.25">
      <c r="A166" s="19"/>
      <c r="B166" s="20" t="str">
        <f>CONCATENATE(jbp_bezci[[#This Row],[rok_jbp]]," :: ",jbp_bezci[[#This Row],[prijmeni jmeno]]," :: ",jbp_bezci[[#This Row],[rok_nar]])</f>
        <v>2013 :: Čapek František :: 1977</v>
      </c>
      <c r="C166" s="22">
        <v>2013</v>
      </c>
      <c r="D166" s="23" t="s">
        <v>91</v>
      </c>
      <c r="E166" s="22">
        <v>1977</v>
      </c>
      <c r="F166" s="24" t="s">
        <v>7</v>
      </c>
      <c r="G166" s="22" t="s">
        <v>278</v>
      </c>
      <c r="H166" s="13">
        <f>COUNTIF(jbp_bezci[ident],jbp_bezci[[#This Row],[ident]])</f>
        <v>1</v>
      </c>
      <c r="I166" s="2">
        <f>COUNTIF(registrace[prijmeni a jmeno],jbp_bezci[[#This Row],[prijmeni jmeno]])</f>
        <v>1</v>
      </c>
    </row>
    <row r="167" spans="1:9" s="2" customFormat="1" hidden="1" x14ac:dyDescent="0.25">
      <c r="A167" s="19"/>
      <c r="B167" s="20" t="str">
        <f>CONCATENATE(jbp_bezci[[#This Row],[rok_jbp]]," :: ",jbp_bezci[[#This Row],[prijmeni jmeno]]," :: ",jbp_bezci[[#This Row],[rok_nar]])</f>
        <v>2013 :: Círal František :: 1971</v>
      </c>
      <c r="C167" s="22">
        <v>2013</v>
      </c>
      <c r="D167" s="23" t="s">
        <v>92</v>
      </c>
      <c r="E167" s="22">
        <v>1971</v>
      </c>
      <c r="F167" s="24" t="s">
        <v>8</v>
      </c>
      <c r="G167" s="22" t="s">
        <v>278</v>
      </c>
      <c r="H167" s="13">
        <f>COUNTIF(jbp_bezci[ident],jbp_bezci[[#This Row],[ident]])</f>
        <v>1</v>
      </c>
      <c r="I167" s="2">
        <f>COUNTIF(registrace[prijmeni a jmeno],jbp_bezci[[#This Row],[prijmeni jmeno]])</f>
        <v>2</v>
      </c>
    </row>
    <row r="168" spans="1:9" s="2" customFormat="1" hidden="1" x14ac:dyDescent="0.25">
      <c r="A168" s="19"/>
      <c r="B168" s="20" t="str">
        <f>CONCATENATE(jbp_bezci[[#This Row],[rok_jbp]]," :: ",jbp_bezci[[#This Row],[prijmeni jmeno]]," :: ",jbp_bezci[[#This Row],[rok_nar]])</f>
        <v>2013 :: Coufal Patrik :: 1975</v>
      </c>
      <c r="C168" s="22">
        <v>2013</v>
      </c>
      <c r="D168" s="23" t="s">
        <v>93</v>
      </c>
      <c r="E168" s="22">
        <v>1975</v>
      </c>
      <c r="F168" s="24" t="s">
        <v>9</v>
      </c>
      <c r="G168" s="22" t="s">
        <v>278</v>
      </c>
      <c r="H168" s="13">
        <f>COUNTIF(jbp_bezci[ident],jbp_bezci[[#This Row],[ident]])</f>
        <v>1</v>
      </c>
      <c r="I168" s="2">
        <f>COUNTIF(registrace[prijmeni a jmeno],jbp_bezci[[#This Row],[prijmeni jmeno]])</f>
        <v>1</v>
      </c>
    </row>
    <row r="169" spans="1:9" s="2" customFormat="1" hidden="1" x14ac:dyDescent="0.25">
      <c r="A169" s="19"/>
      <c r="B169" s="20" t="str">
        <f>CONCATENATE(jbp_bezci[[#This Row],[rok_jbp]]," :: ",jbp_bezci[[#This Row],[prijmeni jmeno]]," :: ",jbp_bezci[[#This Row],[rok_nar]])</f>
        <v>2013 :: Csirik Jiří :: 1992</v>
      </c>
      <c r="C169" s="22">
        <v>2013</v>
      </c>
      <c r="D169" s="23" t="s">
        <v>242</v>
      </c>
      <c r="E169" s="22">
        <v>1992</v>
      </c>
      <c r="F169" s="24" t="s">
        <v>10</v>
      </c>
      <c r="G169" s="22" t="s">
        <v>278</v>
      </c>
      <c r="H169" s="13">
        <f>COUNTIF(jbp_bezci[ident],jbp_bezci[[#This Row],[ident]])</f>
        <v>1</v>
      </c>
      <c r="I169" s="2">
        <f>COUNTIF(registrace[prijmeni a jmeno],jbp_bezci[[#This Row],[prijmeni jmeno]])</f>
        <v>1</v>
      </c>
    </row>
    <row r="170" spans="1:9" s="2" customFormat="1" hidden="1" x14ac:dyDescent="0.25">
      <c r="A170" s="19"/>
      <c r="B170" s="20" t="str">
        <f>CONCATENATE(jbp_bezci[[#This Row],[rok_jbp]]," :: ",jbp_bezci[[#This Row],[prijmeni jmeno]]," :: ",jbp_bezci[[#This Row],[rok_nar]])</f>
        <v>2013 :: Doležálek Zdeněk :: 1955</v>
      </c>
      <c r="C170" s="22">
        <v>2013</v>
      </c>
      <c r="D170" s="23" t="s">
        <v>197</v>
      </c>
      <c r="E170" s="22">
        <v>1955</v>
      </c>
      <c r="F170" s="24" t="s">
        <v>1</v>
      </c>
      <c r="G170" s="22" t="s">
        <v>278</v>
      </c>
      <c r="H170" s="13">
        <f>COUNTIF(jbp_bezci[ident],jbp_bezci[[#This Row],[ident]])</f>
        <v>1</v>
      </c>
      <c r="I170" s="2">
        <f>COUNTIF(registrace[prijmeni a jmeno],jbp_bezci[[#This Row],[prijmeni jmeno]])</f>
        <v>1</v>
      </c>
    </row>
    <row r="171" spans="1:9" s="2" customFormat="1" hidden="1" x14ac:dyDescent="0.25">
      <c r="A171" s="19"/>
      <c r="B171" s="20" t="str">
        <f>CONCATENATE(jbp_bezci[[#This Row],[rok_jbp]]," :: ",jbp_bezci[[#This Row],[prijmeni jmeno]]," :: ",jbp_bezci[[#This Row],[rok_nar]])</f>
        <v>2013 :: Drázda Petr :: 1964</v>
      </c>
      <c r="C171" s="22">
        <v>2013</v>
      </c>
      <c r="D171" s="23" t="s">
        <v>94</v>
      </c>
      <c r="E171" s="22">
        <v>1964</v>
      </c>
      <c r="F171" s="24" t="s">
        <v>11</v>
      </c>
      <c r="G171" s="22" t="s">
        <v>278</v>
      </c>
      <c r="H171" s="13">
        <f>COUNTIF(jbp_bezci[ident],jbp_bezci[[#This Row],[ident]])</f>
        <v>1</v>
      </c>
      <c r="I171" s="2">
        <f>COUNTIF(registrace[prijmeni a jmeno],jbp_bezci[[#This Row],[prijmeni jmeno]])</f>
        <v>2</v>
      </c>
    </row>
    <row r="172" spans="1:9" s="2" customFormat="1" hidden="1" x14ac:dyDescent="0.25">
      <c r="A172" s="19"/>
      <c r="B172" s="20" t="str">
        <f>CONCATENATE(jbp_bezci[[#This Row],[rok_jbp]]," :: ",jbp_bezci[[#This Row],[prijmeni jmeno]]," :: ",jbp_bezci[[#This Row],[rok_nar]])</f>
        <v>2013 :: Falta Hynek :: 1974</v>
      </c>
      <c r="C172" s="22">
        <v>2013</v>
      </c>
      <c r="D172" s="23" t="s">
        <v>267</v>
      </c>
      <c r="E172" s="22">
        <v>1974</v>
      </c>
      <c r="F172" s="24" t="s">
        <v>2</v>
      </c>
      <c r="G172" s="22" t="s">
        <v>278</v>
      </c>
      <c r="H172" s="13">
        <f>COUNTIF(jbp_bezci[ident],jbp_bezci[[#This Row],[ident]])</f>
        <v>1</v>
      </c>
      <c r="I172" s="2">
        <f>COUNTIF(registrace[prijmeni a jmeno],jbp_bezci[[#This Row],[prijmeni jmeno]])</f>
        <v>0</v>
      </c>
    </row>
    <row r="173" spans="1:9" s="2" customFormat="1" x14ac:dyDescent="0.25">
      <c r="A173" s="19"/>
      <c r="B173" s="20" t="str">
        <f>CONCATENATE(jbp_bezci[[#This Row],[rok_jbp]]," :: ",jbp_bezci[[#This Row],[prijmeni jmeno]]," :: ",jbp_bezci[[#This Row],[rok_nar]])</f>
        <v>2013 :: Flašar Jan :: 1986</v>
      </c>
      <c r="C173" s="22">
        <v>2013</v>
      </c>
      <c r="D173" s="23" t="s">
        <v>244</v>
      </c>
      <c r="E173" s="22">
        <v>1986</v>
      </c>
      <c r="F173" s="24" t="s">
        <v>1115</v>
      </c>
      <c r="G173" s="22" t="s">
        <v>278</v>
      </c>
      <c r="H173" s="13">
        <f>COUNTIF(jbp_bezci[ident],jbp_bezci[[#This Row],[ident]])</f>
        <v>1</v>
      </c>
      <c r="I173" s="2">
        <f>COUNTIF(registrace[prijmeni a jmeno],jbp_bezci[[#This Row],[prijmeni jmeno]])</f>
        <v>0</v>
      </c>
    </row>
    <row r="174" spans="1:9" s="2" customFormat="1" hidden="1" x14ac:dyDescent="0.25">
      <c r="A174" s="19"/>
      <c r="B174" s="20" t="str">
        <f>CONCATENATE(jbp_bezci[[#This Row],[rok_jbp]]," :: ",jbp_bezci[[#This Row],[prijmeni jmeno]]," :: ",jbp_bezci[[#This Row],[rok_nar]])</f>
        <v>2013 :: Gazda Martin :: 1968</v>
      </c>
      <c r="C174" s="22">
        <v>2013</v>
      </c>
      <c r="D174" s="23" t="s">
        <v>97</v>
      </c>
      <c r="E174" s="22">
        <v>1968</v>
      </c>
      <c r="F174" s="24" t="s">
        <v>16</v>
      </c>
      <c r="G174" s="22" t="s">
        <v>278</v>
      </c>
      <c r="H174" s="13">
        <f>COUNTIF(jbp_bezci[ident],jbp_bezci[[#This Row],[ident]])</f>
        <v>1</v>
      </c>
      <c r="I174" s="2">
        <f>COUNTIF(registrace[prijmeni a jmeno],jbp_bezci[[#This Row],[prijmeni jmeno]])</f>
        <v>1</v>
      </c>
    </row>
    <row r="175" spans="1:9" s="2" customFormat="1" hidden="1" x14ac:dyDescent="0.25">
      <c r="A175" s="19"/>
      <c r="B175" s="20" t="str">
        <f>CONCATENATE(jbp_bezci[[#This Row],[rok_jbp]]," :: ",jbp_bezci[[#This Row],[prijmeni jmeno]]," :: ",jbp_bezci[[#This Row],[rok_nar]])</f>
        <v>2013 :: Habara Jaromír :: 1974</v>
      </c>
      <c r="C175" s="22">
        <v>2013</v>
      </c>
      <c r="D175" s="23" t="s">
        <v>99</v>
      </c>
      <c r="E175" s="22">
        <v>1974</v>
      </c>
      <c r="F175" s="24" t="s">
        <v>391</v>
      </c>
      <c r="G175" s="22" t="s">
        <v>278</v>
      </c>
      <c r="H175" s="13">
        <f>COUNTIF(jbp_bezci[ident],jbp_bezci[[#This Row],[ident]])</f>
        <v>1</v>
      </c>
      <c r="I175" s="2">
        <f>COUNTIF(registrace[prijmeni a jmeno],jbp_bezci[[#This Row],[prijmeni jmeno]])</f>
        <v>1</v>
      </c>
    </row>
    <row r="176" spans="1:9" s="2" customFormat="1" hidden="1" x14ac:dyDescent="0.25">
      <c r="A176" s="19"/>
      <c r="B176" s="20" t="str">
        <f>CONCATENATE(jbp_bezci[[#This Row],[rok_jbp]]," :: ",jbp_bezci[[#This Row],[prijmeni jmeno]]," :: ",jbp_bezci[[#This Row],[rok_nar]])</f>
        <v>2013 :: Hájek Daniel :: 1988</v>
      </c>
      <c r="C176" s="22">
        <v>2013</v>
      </c>
      <c r="D176" s="23" t="s">
        <v>100</v>
      </c>
      <c r="E176" s="22">
        <v>1988</v>
      </c>
      <c r="F176" s="24" t="s">
        <v>73</v>
      </c>
      <c r="G176" s="22" t="s">
        <v>278</v>
      </c>
      <c r="H176" s="13">
        <f>COUNTIF(jbp_bezci[ident],jbp_bezci[[#This Row],[ident]])</f>
        <v>1</v>
      </c>
      <c r="I176" s="2">
        <f>COUNTIF(registrace[prijmeni a jmeno],jbp_bezci[[#This Row],[prijmeni jmeno]])</f>
        <v>1</v>
      </c>
    </row>
    <row r="177" spans="1:9" s="2" customFormat="1" hidden="1" x14ac:dyDescent="0.25">
      <c r="A177" s="19"/>
      <c r="B177" s="20" t="str">
        <f>CONCATENATE(jbp_bezci[[#This Row],[rok_jbp]]," :: ",jbp_bezci[[#This Row],[prijmeni jmeno]]," :: ",jbp_bezci[[#This Row],[rok_nar]])</f>
        <v>2013 :: Hájíček František :: 1951</v>
      </c>
      <c r="C177" s="22">
        <v>2013</v>
      </c>
      <c r="D177" s="23" t="s">
        <v>202</v>
      </c>
      <c r="E177" s="22">
        <v>1951</v>
      </c>
      <c r="F177" s="24" t="s">
        <v>19</v>
      </c>
      <c r="G177" s="22" t="s">
        <v>278</v>
      </c>
      <c r="H177" s="13">
        <f>COUNTIF(jbp_bezci[ident],jbp_bezci[[#This Row],[ident]])</f>
        <v>1</v>
      </c>
      <c r="I177" s="2">
        <f>COUNTIF(registrace[prijmeni a jmeno],jbp_bezci[[#This Row],[prijmeni jmeno]])</f>
        <v>1</v>
      </c>
    </row>
    <row r="178" spans="1:9" s="2" customFormat="1" hidden="1" x14ac:dyDescent="0.25">
      <c r="A178" s="19"/>
      <c r="B178" s="20" t="str">
        <f>CONCATENATE(jbp_bezci[[#This Row],[rok_jbp]]," :: ",jbp_bezci[[#This Row],[prijmeni jmeno]]," :: ",jbp_bezci[[#This Row],[rok_nar]])</f>
        <v>2013 :: Hajný Ondřej :: 1987</v>
      </c>
      <c r="C178" s="22">
        <v>2013</v>
      </c>
      <c r="D178" s="23" t="s">
        <v>268</v>
      </c>
      <c r="E178" s="22">
        <v>1987</v>
      </c>
      <c r="F178" s="24" t="s">
        <v>15</v>
      </c>
      <c r="G178" s="22" t="s">
        <v>278</v>
      </c>
      <c r="H178" s="13">
        <f>COUNTIF(jbp_bezci[ident],jbp_bezci[[#This Row],[ident]])</f>
        <v>1</v>
      </c>
      <c r="I178" s="2">
        <f>COUNTIF(registrace[prijmeni a jmeno],jbp_bezci[[#This Row],[prijmeni jmeno]])</f>
        <v>0</v>
      </c>
    </row>
    <row r="179" spans="1:9" s="2" customFormat="1" hidden="1" x14ac:dyDescent="0.25">
      <c r="A179" s="19"/>
      <c r="B179" s="20" t="str">
        <f>CONCATENATE(jbp_bezci[[#This Row],[rok_jbp]]," :: ",jbp_bezci[[#This Row],[prijmeni jmeno]]," :: ",jbp_bezci[[#This Row],[rok_nar]])</f>
        <v>2013 :: Háša Michal :: 1981</v>
      </c>
      <c r="C179" s="22">
        <v>2013</v>
      </c>
      <c r="D179" s="23" t="s">
        <v>245</v>
      </c>
      <c r="E179" s="22">
        <v>1981</v>
      </c>
      <c r="F179" s="24" t="s">
        <v>21</v>
      </c>
      <c r="G179" s="22" t="s">
        <v>278</v>
      </c>
      <c r="H179" s="13">
        <f>COUNTIF(jbp_bezci[ident],jbp_bezci[[#This Row],[ident]])</f>
        <v>1</v>
      </c>
      <c r="I179" s="2">
        <f>COUNTIF(registrace[prijmeni a jmeno],jbp_bezci[[#This Row],[prijmeni jmeno]])</f>
        <v>1</v>
      </c>
    </row>
    <row r="180" spans="1:9" s="2" customFormat="1" hidden="1" x14ac:dyDescent="0.25">
      <c r="A180" s="19"/>
      <c r="B180" s="20" t="str">
        <f>CONCATENATE(jbp_bezci[[#This Row],[rok_jbp]]," :: ",jbp_bezci[[#This Row],[prijmeni jmeno]]," :: ",jbp_bezci[[#This Row],[rok_nar]])</f>
        <v>2013 :: Hronová Božena :: 1954</v>
      </c>
      <c r="C180" s="22">
        <v>2013</v>
      </c>
      <c r="D180" s="23" t="s">
        <v>105</v>
      </c>
      <c r="E180" s="22">
        <v>1954</v>
      </c>
      <c r="F180" s="24" t="s">
        <v>407</v>
      </c>
      <c r="G180" s="22" t="s">
        <v>438</v>
      </c>
      <c r="H180" s="13">
        <f>COUNTIF(jbp_bezci[ident],jbp_bezci[[#This Row],[ident]])</f>
        <v>1</v>
      </c>
      <c r="I180" s="2">
        <f>COUNTIF(registrace[prijmeni a jmeno],jbp_bezci[[#This Row],[prijmeni jmeno]])</f>
        <v>1</v>
      </c>
    </row>
    <row r="181" spans="1:9" s="2" customFormat="1" hidden="1" x14ac:dyDescent="0.25">
      <c r="A181" s="19"/>
      <c r="B181" s="20" t="str">
        <f>CONCATENATE(jbp_bezci[[#This Row],[rok_jbp]]," :: ",jbp_bezci[[#This Row],[prijmeni jmeno]]," :: ",jbp_bezci[[#This Row],[rok_nar]])</f>
        <v>2013 :: Hruška Luděk :: 1973</v>
      </c>
      <c r="C181" s="22">
        <v>2013</v>
      </c>
      <c r="D181" s="23" t="s">
        <v>108</v>
      </c>
      <c r="E181" s="22">
        <v>1973</v>
      </c>
      <c r="F181" s="24" t="s">
        <v>394</v>
      </c>
      <c r="G181" s="22" t="s">
        <v>278</v>
      </c>
      <c r="H181" s="13">
        <f>COUNTIF(jbp_bezci[ident],jbp_bezci[[#This Row],[ident]])</f>
        <v>1</v>
      </c>
      <c r="I181" s="2">
        <f>COUNTIF(registrace[prijmeni a jmeno],jbp_bezci[[#This Row],[prijmeni jmeno]])</f>
        <v>1</v>
      </c>
    </row>
    <row r="182" spans="1:9" s="2" customFormat="1" hidden="1" x14ac:dyDescent="0.25">
      <c r="A182" s="19"/>
      <c r="B182" s="20" t="str">
        <f>CONCATENATE(jbp_bezci[[#This Row],[rok_jbp]]," :: ",jbp_bezci[[#This Row],[prijmeni jmeno]]," :: ",jbp_bezci[[#This Row],[rok_nar]])</f>
        <v>2013 :: Jansa Jiří :: 1966</v>
      </c>
      <c r="C182" s="22">
        <v>2013</v>
      </c>
      <c r="D182" s="23" t="s">
        <v>207</v>
      </c>
      <c r="E182" s="22">
        <v>1966</v>
      </c>
      <c r="F182" s="24" t="s">
        <v>10</v>
      </c>
      <c r="G182" s="22" t="s">
        <v>278</v>
      </c>
      <c r="H182" s="13">
        <f>COUNTIF(jbp_bezci[ident],jbp_bezci[[#This Row],[ident]])</f>
        <v>1</v>
      </c>
      <c r="I182" s="2">
        <f>COUNTIF(registrace[prijmeni a jmeno],jbp_bezci[[#This Row],[prijmeni jmeno]])</f>
        <v>1</v>
      </c>
    </row>
    <row r="183" spans="1:9" s="2" customFormat="1" hidden="1" x14ac:dyDescent="0.25">
      <c r="A183" s="19"/>
      <c r="B183" s="20" t="str">
        <f>CONCATENATE(jbp_bezci[[#This Row],[rok_jbp]]," :: ",jbp_bezci[[#This Row],[prijmeni jmeno]]," :: ",jbp_bezci[[#This Row],[rok_nar]])</f>
        <v>2013 :: Jašarov Zdeněk :: 1957</v>
      </c>
      <c r="C183" s="22">
        <v>2013</v>
      </c>
      <c r="D183" s="23" t="s">
        <v>110</v>
      </c>
      <c r="E183" s="22">
        <v>1957</v>
      </c>
      <c r="F183" s="24" t="s">
        <v>1020</v>
      </c>
      <c r="G183" s="22" t="s">
        <v>278</v>
      </c>
      <c r="H183" s="13">
        <f>COUNTIF(jbp_bezci[ident],jbp_bezci[[#This Row],[ident]])</f>
        <v>1</v>
      </c>
      <c r="I183" s="2">
        <f>COUNTIF(registrace[prijmeni a jmeno],jbp_bezci[[#This Row],[prijmeni jmeno]])</f>
        <v>1</v>
      </c>
    </row>
    <row r="184" spans="1:9" s="2" customFormat="1" hidden="1" x14ac:dyDescent="0.25">
      <c r="A184" s="19"/>
      <c r="B184" s="20" t="str">
        <f>CONCATENATE(jbp_bezci[[#This Row],[rok_jbp]]," :: ",jbp_bezci[[#This Row],[prijmeni jmeno]]," :: ",jbp_bezci[[#This Row],[rok_nar]])</f>
        <v>2013 :: Jašarová Ema :: 1959</v>
      </c>
      <c r="C184" s="22">
        <v>2013</v>
      </c>
      <c r="D184" s="23" t="s">
        <v>248</v>
      </c>
      <c r="E184" s="22">
        <v>1959</v>
      </c>
      <c r="F184" s="24" t="s">
        <v>73</v>
      </c>
      <c r="G184" s="22" t="s">
        <v>438</v>
      </c>
      <c r="H184" s="13">
        <f>COUNTIF(jbp_bezci[ident],jbp_bezci[[#This Row],[ident]])</f>
        <v>1</v>
      </c>
      <c r="I184" s="2">
        <f>COUNTIF(registrace[prijmeni a jmeno],jbp_bezci[[#This Row],[prijmeni jmeno]])</f>
        <v>1</v>
      </c>
    </row>
    <row r="185" spans="1:9" s="2" customFormat="1" hidden="1" x14ac:dyDescent="0.25">
      <c r="A185" s="19"/>
      <c r="B185" s="20" t="str">
        <f>CONCATENATE(jbp_bezci[[#This Row],[rok_jbp]]," :: ",jbp_bezci[[#This Row],[prijmeni jmeno]]," :: ",jbp_bezci[[#This Row],[rok_nar]])</f>
        <v>2013 :: Klíma Ladislav :: 1971</v>
      </c>
      <c r="C185" s="22">
        <v>2013</v>
      </c>
      <c r="D185" s="23" t="s">
        <v>250</v>
      </c>
      <c r="E185" s="22">
        <v>1971</v>
      </c>
      <c r="F185" s="24" t="s">
        <v>33</v>
      </c>
      <c r="G185" s="22" t="s">
        <v>278</v>
      </c>
      <c r="H185" s="13">
        <f>COUNTIF(jbp_bezci[ident],jbp_bezci[[#This Row],[ident]])</f>
        <v>1</v>
      </c>
      <c r="I185" s="2">
        <f>COUNTIF(registrace[prijmeni a jmeno],jbp_bezci[[#This Row],[prijmeni jmeno]])</f>
        <v>0</v>
      </c>
    </row>
    <row r="186" spans="1:9" s="2" customFormat="1" hidden="1" x14ac:dyDescent="0.25">
      <c r="A186" s="19"/>
      <c r="B186" s="20" t="str">
        <f>CONCATENATE(jbp_bezci[[#This Row],[rok_jbp]]," :: ",jbp_bezci[[#This Row],[prijmeni jmeno]]," :: ",jbp_bezci[[#This Row],[rok_nar]])</f>
        <v>2013 :: Klimeš Petr :: 1980</v>
      </c>
      <c r="C186" s="22">
        <v>2013</v>
      </c>
      <c r="D186" s="23" t="s">
        <v>116</v>
      </c>
      <c r="E186" s="22">
        <v>1980</v>
      </c>
      <c r="F186" s="24" t="s">
        <v>35</v>
      </c>
      <c r="G186" s="22" t="s">
        <v>278</v>
      </c>
      <c r="H186" s="13">
        <f>COUNTIF(jbp_bezci[ident],jbp_bezci[[#This Row],[ident]])</f>
        <v>1</v>
      </c>
      <c r="I186" s="2">
        <f>COUNTIF(registrace[prijmeni a jmeno],jbp_bezci[[#This Row],[prijmeni jmeno]])</f>
        <v>1</v>
      </c>
    </row>
    <row r="187" spans="1:9" s="2" customFormat="1" hidden="1" x14ac:dyDescent="0.25">
      <c r="A187" s="19"/>
      <c r="B187" s="20" t="str">
        <f>CONCATENATE(jbp_bezci[[#This Row],[rok_jbp]]," :: ",jbp_bezci[[#This Row],[prijmeni jmeno]]," :: ",jbp_bezci[[#This Row],[rok_nar]])</f>
        <v>2013 :: Klosse Jiří :: 1970</v>
      </c>
      <c r="C187" s="22">
        <v>2013</v>
      </c>
      <c r="D187" s="23" t="s">
        <v>117</v>
      </c>
      <c r="E187" s="22">
        <v>1970</v>
      </c>
      <c r="F187" s="24" t="s">
        <v>37</v>
      </c>
      <c r="G187" s="22" t="s">
        <v>278</v>
      </c>
      <c r="H187" s="13">
        <f>COUNTIF(jbp_bezci[ident],jbp_bezci[[#This Row],[ident]])</f>
        <v>1</v>
      </c>
      <c r="I187" s="2">
        <f>COUNTIF(registrace[prijmeni a jmeno],jbp_bezci[[#This Row],[prijmeni jmeno]])</f>
        <v>1</v>
      </c>
    </row>
    <row r="188" spans="1:9" s="2" customFormat="1" hidden="1" x14ac:dyDescent="0.25">
      <c r="A188" s="19"/>
      <c r="B188" s="20" t="str">
        <f>CONCATENATE(jbp_bezci[[#This Row],[rok_jbp]]," :: ",jbp_bezci[[#This Row],[prijmeni jmeno]]," :: ",jbp_bezci[[#This Row],[rok_nar]])</f>
        <v>2013 :: Kocourek Vít :: 1969</v>
      </c>
      <c r="C188" s="22">
        <v>2013</v>
      </c>
      <c r="D188" s="23" t="s">
        <v>209</v>
      </c>
      <c r="E188" s="22">
        <v>1969</v>
      </c>
      <c r="F188" s="24" t="s">
        <v>414</v>
      </c>
      <c r="G188" s="22" t="s">
        <v>278</v>
      </c>
      <c r="H188" s="13">
        <f>COUNTIF(jbp_bezci[ident],jbp_bezci[[#This Row],[ident]])</f>
        <v>1</v>
      </c>
      <c r="I188" s="2">
        <f>COUNTIF(registrace[prijmeni a jmeno],jbp_bezci[[#This Row],[prijmeni jmeno]])</f>
        <v>1</v>
      </c>
    </row>
    <row r="189" spans="1:9" s="2" customFormat="1" hidden="1" x14ac:dyDescent="0.25">
      <c r="A189" s="19"/>
      <c r="B189" s="20" t="str">
        <f>CONCATENATE(jbp_bezci[[#This Row],[rok_jbp]]," :: ",jbp_bezci[[#This Row],[prijmeni jmeno]]," :: ",jbp_bezci[[#This Row],[rok_nar]])</f>
        <v>2013 :: Kohout Luděk :: 1965</v>
      </c>
      <c r="C189" s="22">
        <v>2013</v>
      </c>
      <c r="D189" s="23" t="s">
        <v>119</v>
      </c>
      <c r="E189" s="22">
        <v>1965</v>
      </c>
      <c r="F189" s="24" t="s">
        <v>22</v>
      </c>
      <c r="G189" s="22" t="s">
        <v>278</v>
      </c>
      <c r="H189" s="13">
        <f>COUNTIF(jbp_bezci[ident],jbp_bezci[[#This Row],[ident]])</f>
        <v>1</v>
      </c>
      <c r="I189" s="2">
        <f>COUNTIF(registrace[prijmeni a jmeno],jbp_bezci[[#This Row],[prijmeni jmeno]])</f>
        <v>1</v>
      </c>
    </row>
    <row r="190" spans="1:9" s="2" customFormat="1" hidden="1" x14ac:dyDescent="0.25">
      <c r="A190" s="19"/>
      <c r="B190" s="20" t="str">
        <f>CONCATENATE(jbp_bezci[[#This Row],[rok_jbp]]," :: ",jbp_bezci[[#This Row],[prijmeni jmeno]]," :: ",jbp_bezci[[#This Row],[rok_nar]])</f>
        <v>2013 :: Kopřiva Josef :: 1952</v>
      </c>
      <c r="C190" s="22">
        <v>2013</v>
      </c>
      <c r="D190" s="23" t="s">
        <v>123</v>
      </c>
      <c r="E190" s="22">
        <v>1952</v>
      </c>
      <c r="F190" s="24" t="s">
        <v>1020</v>
      </c>
      <c r="G190" s="22" t="s">
        <v>278</v>
      </c>
      <c r="H190" s="13">
        <f>COUNTIF(jbp_bezci[ident],jbp_bezci[[#This Row],[ident]])</f>
        <v>1</v>
      </c>
      <c r="I190" s="2">
        <f>COUNTIF(registrace[prijmeni a jmeno],jbp_bezci[[#This Row],[prijmeni jmeno]])</f>
        <v>1</v>
      </c>
    </row>
    <row r="191" spans="1:9" s="2" customFormat="1" hidden="1" x14ac:dyDescent="0.25">
      <c r="A191" s="19"/>
      <c r="B191" s="20" t="str">
        <f>CONCATENATE(jbp_bezci[[#This Row],[rok_jbp]]," :: ",jbp_bezci[[#This Row],[prijmeni jmeno]]," :: ",jbp_bezci[[#This Row],[rok_nar]])</f>
        <v>2013 :: Krejčí Karel :: 1972</v>
      </c>
      <c r="C191" s="22">
        <v>2013</v>
      </c>
      <c r="D191" s="23" t="s">
        <v>125</v>
      </c>
      <c r="E191" s="22">
        <v>1972</v>
      </c>
      <c r="F191" s="24" t="s">
        <v>397</v>
      </c>
      <c r="G191" s="22" t="s">
        <v>278</v>
      </c>
      <c r="H191" s="13">
        <f>COUNTIF(jbp_bezci[ident],jbp_bezci[[#This Row],[ident]])</f>
        <v>1</v>
      </c>
      <c r="I191" s="2">
        <f>COUNTIF(registrace[prijmeni a jmeno],jbp_bezci[[#This Row],[prijmeni jmeno]])</f>
        <v>1</v>
      </c>
    </row>
    <row r="192" spans="1:9" s="2" customFormat="1" hidden="1" x14ac:dyDescent="0.25">
      <c r="A192" s="19"/>
      <c r="B192" s="20" t="str">
        <f>CONCATENATE(jbp_bezci[[#This Row],[rok_jbp]]," :: ",jbp_bezci[[#This Row],[prijmeni jmeno]]," :: ",jbp_bezci[[#This Row],[rok_nar]])</f>
        <v>2013 :: Krejčová Petra :: 1979</v>
      </c>
      <c r="C192" s="22">
        <v>2013</v>
      </c>
      <c r="D192" s="23" t="s">
        <v>253</v>
      </c>
      <c r="E192" s="22">
        <v>1979</v>
      </c>
      <c r="F192" s="24" t="s">
        <v>397</v>
      </c>
      <c r="G192" s="22" t="s">
        <v>438</v>
      </c>
      <c r="H192" s="13">
        <f>COUNTIF(jbp_bezci[ident],jbp_bezci[[#This Row],[ident]])</f>
        <v>1</v>
      </c>
      <c r="I192" s="2">
        <f>COUNTIF(registrace[prijmeni a jmeno],jbp_bezci[[#This Row],[prijmeni jmeno]])</f>
        <v>1</v>
      </c>
    </row>
    <row r="193" spans="1:9" s="2" customFormat="1" hidden="1" x14ac:dyDescent="0.25">
      <c r="A193" s="19"/>
      <c r="B193" s="20" t="str">
        <f>CONCATENATE(jbp_bezci[[#This Row],[rok_jbp]]," :: ",jbp_bezci[[#This Row],[prijmeni jmeno]]," :: ",jbp_bezci[[#This Row],[rok_nar]])</f>
        <v>2013 :: Küffnerová Nela :: 1992</v>
      </c>
      <c r="C193" s="22">
        <v>2013</v>
      </c>
      <c r="D193" s="23" t="s">
        <v>270</v>
      </c>
      <c r="E193" s="22">
        <v>1992</v>
      </c>
      <c r="F193" s="24"/>
      <c r="G193" s="22" t="s">
        <v>438</v>
      </c>
      <c r="H193" s="13">
        <f>COUNTIF(jbp_bezci[ident],jbp_bezci[[#This Row],[ident]])</f>
        <v>1</v>
      </c>
      <c r="I193" s="2">
        <f>COUNTIF(registrace[prijmeni a jmeno],jbp_bezci[[#This Row],[prijmeni jmeno]])</f>
        <v>0</v>
      </c>
    </row>
    <row r="194" spans="1:9" s="2" customFormat="1" hidden="1" x14ac:dyDescent="0.25">
      <c r="A194" s="19"/>
      <c r="B194" s="20" t="str">
        <f>CONCATENATE(jbp_bezci[[#This Row],[rok_jbp]]," :: ",jbp_bezci[[#This Row],[prijmeni jmeno]]," :: ",jbp_bezci[[#This Row],[rok_nar]])</f>
        <v>2013 :: Lácha Pavel :: 1969</v>
      </c>
      <c r="C194" s="22">
        <v>2013</v>
      </c>
      <c r="D194" s="23" t="s">
        <v>129</v>
      </c>
      <c r="E194" s="22">
        <v>1969</v>
      </c>
      <c r="F194" s="24" t="s">
        <v>414</v>
      </c>
      <c r="G194" s="22" t="s">
        <v>278</v>
      </c>
      <c r="H194" s="13">
        <f>COUNTIF(jbp_bezci[ident],jbp_bezci[[#This Row],[ident]])</f>
        <v>1</v>
      </c>
      <c r="I194" s="2">
        <f>COUNTIF(registrace[prijmeni a jmeno],jbp_bezci[[#This Row],[prijmeni jmeno]])</f>
        <v>1</v>
      </c>
    </row>
    <row r="195" spans="1:9" s="2" customFormat="1" hidden="1" x14ac:dyDescent="0.25">
      <c r="A195" s="19"/>
      <c r="B195" s="20" t="str">
        <f>CONCATENATE(jbp_bezci[[#This Row],[rok_jbp]]," :: ",jbp_bezci[[#This Row],[prijmeni jmeno]]," :: ",jbp_bezci[[#This Row],[rok_nar]])</f>
        <v>2013 :: Lebedová Olina :: 1981</v>
      </c>
      <c r="C195" s="22">
        <v>2013</v>
      </c>
      <c r="D195" s="23" t="s">
        <v>131</v>
      </c>
      <c r="E195" s="22">
        <v>1981</v>
      </c>
      <c r="F195" s="24" t="s">
        <v>45</v>
      </c>
      <c r="G195" s="22" t="s">
        <v>438</v>
      </c>
      <c r="H195" s="13">
        <f>COUNTIF(jbp_bezci[ident],jbp_bezci[[#This Row],[ident]])</f>
        <v>1</v>
      </c>
      <c r="I195" s="2">
        <f>COUNTIF(registrace[prijmeni a jmeno],jbp_bezci[[#This Row],[prijmeni jmeno]])</f>
        <v>0</v>
      </c>
    </row>
    <row r="196" spans="1:9" s="2" customFormat="1" hidden="1" x14ac:dyDescent="0.25">
      <c r="A196" s="19"/>
      <c r="B196" s="20" t="str">
        <f>CONCATENATE(jbp_bezci[[#This Row],[rok_jbp]]," :: ",jbp_bezci[[#This Row],[prijmeni jmeno]]," :: ",jbp_bezci[[#This Row],[rok_nar]])</f>
        <v>2013 :: Macek Petr :: 1979</v>
      </c>
      <c r="C196" s="22">
        <v>2013</v>
      </c>
      <c r="D196" s="23" t="s">
        <v>132</v>
      </c>
      <c r="E196" s="22">
        <v>1979</v>
      </c>
      <c r="F196" s="24" t="s">
        <v>46</v>
      </c>
      <c r="G196" s="22" t="s">
        <v>278</v>
      </c>
      <c r="H196" s="13">
        <f>COUNTIF(jbp_bezci[ident],jbp_bezci[[#This Row],[ident]])</f>
        <v>1</v>
      </c>
      <c r="I196" s="2">
        <f>COUNTIF(registrace[prijmeni a jmeno],jbp_bezci[[#This Row],[prijmeni jmeno]])</f>
        <v>1</v>
      </c>
    </row>
    <row r="197" spans="1:9" s="2" customFormat="1" hidden="1" x14ac:dyDescent="0.25">
      <c r="A197" s="19"/>
      <c r="B197" s="20" t="str">
        <f>CONCATENATE(jbp_bezci[[#This Row],[rok_jbp]]," :: ",jbp_bezci[[#This Row],[prijmeni jmeno]]," :: ",jbp_bezci[[#This Row],[rok_nar]])</f>
        <v>2013 :: Macek Tomáš :: 1979</v>
      </c>
      <c r="C197" s="22">
        <v>2013</v>
      </c>
      <c r="D197" s="23" t="s">
        <v>133</v>
      </c>
      <c r="E197" s="22">
        <v>1979</v>
      </c>
      <c r="F197" s="24" t="s">
        <v>46</v>
      </c>
      <c r="G197" s="22" t="s">
        <v>278</v>
      </c>
      <c r="H197" s="13">
        <f>COUNTIF(jbp_bezci[ident],jbp_bezci[[#This Row],[ident]])</f>
        <v>1</v>
      </c>
      <c r="I197" s="2">
        <f>COUNTIF(registrace[prijmeni a jmeno],jbp_bezci[[#This Row],[prijmeni jmeno]])</f>
        <v>1</v>
      </c>
    </row>
    <row r="198" spans="1:9" s="2" customFormat="1" hidden="1" x14ac:dyDescent="0.25">
      <c r="A198" s="19"/>
      <c r="B198" s="20" t="str">
        <f>CONCATENATE(jbp_bezci[[#This Row],[rok_jbp]]," :: ",jbp_bezci[[#This Row],[prijmeni jmeno]]," :: ",jbp_bezci[[#This Row],[rok_nar]])</f>
        <v>2013 :: Menšíková Lenka :: 1973</v>
      </c>
      <c r="C198" s="22">
        <v>2013</v>
      </c>
      <c r="D198" s="23" t="s">
        <v>139</v>
      </c>
      <c r="E198" s="22">
        <v>1973</v>
      </c>
      <c r="F198" s="24" t="s">
        <v>999</v>
      </c>
      <c r="G198" s="22" t="s">
        <v>438</v>
      </c>
      <c r="H198" s="13">
        <f>COUNTIF(jbp_bezci[ident],jbp_bezci[[#This Row],[ident]])</f>
        <v>1</v>
      </c>
      <c r="I198" s="2">
        <f>COUNTIF(registrace[prijmeni a jmeno],jbp_bezci[[#This Row],[prijmeni jmeno]])</f>
        <v>1</v>
      </c>
    </row>
    <row r="199" spans="1:9" s="2" customFormat="1" hidden="1" x14ac:dyDescent="0.25">
      <c r="A199" s="19"/>
      <c r="B199" s="20" t="str">
        <f>CONCATENATE(jbp_bezci[[#This Row],[rok_jbp]]," :: ",jbp_bezci[[#This Row],[prijmeni jmeno]]," :: ",jbp_bezci[[#This Row],[rok_nar]])</f>
        <v>2013 :: Michálková Martina :: 1976</v>
      </c>
      <c r="C199" s="22">
        <v>2013</v>
      </c>
      <c r="D199" s="23" t="s">
        <v>140</v>
      </c>
      <c r="E199" s="22">
        <v>1976</v>
      </c>
      <c r="F199" s="24" t="s">
        <v>1020</v>
      </c>
      <c r="G199" s="22" t="s">
        <v>438</v>
      </c>
      <c r="H199" s="13">
        <f>COUNTIF(jbp_bezci[ident],jbp_bezci[[#This Row],[ident]])</f>
        <v>1</v>
      </c>
      <c r="I199" s="2">
        <f>COUNTIF(registrace[prijmeni a jmeno],jbp_bezci[[#This Row],[prijmeni jmeno]])</f>
        <v>1</v>
      </c>
    </row>
    <row r="200" spans="1:9" s="2" customFormat="1" hidden="1" x14ac:dyDescent="0.25">
      <c r="A200" s="19"/>
      <c r="B200" s="20" t="str">
        <f>CONCATENATE(jbp_bezci[[#This Row],[rok_jbp]]," :: ",jbp_bezci[[#This Row],[prijmeni jmeno]]," :: ",jbp_bezci[[#This Row],[rok_nar]])</f>
        <v>2013 :: Míková Jiřina :: 1983</v>
      </c>
      <c r="C200" s="22">
        <v>2013</v>
      </c>
      <c r="D200" s="23" t="s">
        <v>271</v>
      </c>
      <c r="E200" s="22">
        <v>1983</v>
      </c>
      <c r="F200" s="24" t="s">
        <v>48</v>
      </c>
      <c r="G200" s="22" t="s">
        <v>438</v>
      </c>
      <c r="H200" s="13">
        <f>COUNTIF(jbp_bezci[ident],jbp_bezci[[#This Row],[ident]])</f>
        <v>1</v>
      </c>
      <c r="I200" s="2">
        <f>COUNTIF(registrace[prijmeni a jmeno],jbp_bezci[[#This Row],[prijmeni jmeno]])</f>
        <v>0</v>
      </c>
    </row>
    <row r="201" spans="1:9" s="2" customFormat="1" hidden="1" x14ac:dyDescent="0.25">
      <c r="A201" s="19"/>
      <c r="B201" s="20" t="str">
        <f>CONCATENATE(jbp_bezci[[#This Row],[rok_jbp]]," :: ",jbp_bezci[[#This Row],[prijmeni jmeno]]," :: ",jbp_bezci[[#This Row],[rok_nar]])</f>
        <v>2013 :: Mikšl Miroslav :: 1999</v>
      </c>
      <c r="C201" s="22">
        <v>2013</v>
      </c>
      <c r="D201" s="23" t="s">
        <v>216</v>
      </c>
      <c r="E201" s="22">
        <v>1999</v>
      </c>
      <c r="F201" s="24" t="s">
        <v>395</v>
      </c>
      <c r="G201" s="22" t="s">
        <v>278</v>
      </c>
      <c r="H201" s="13">
        <f>COUNTIF(jbp_bezci[ident],jbp_bezci[[#This Row],[ident]])</f>
        <v>1</v>
      </c>
      <c r="I201" s="2">
        <f>COUNTIF(registrace[prijmeni a jmeno],jbp_bezci[[#This Row],[prijmeni jmeno]])</f>
        <v>2</v>
      </c>
    </row>
    <row r="202" spans="1:9" s="2" customFormat="1" hidden="1" x14ac:dyDescent="0.25">
      <c r="A202" s="19"/>
      <c r="B202" s="20" t="str">
        <f>CONCATENATE(jbp_bezci[[#This Row],[rok_jbp]]," :: ",jbp_bezci[[#This Row],[prijmeni jmeno]]," :: ",jbp_bezci[[#This Row],[rok_nar]])</f>
        <v>2013 :: Mikšl Rostislav :: 1972</v>
      </c>
      <c r="C202" s="22">
        <v>2013</v>
      </c>
      <c r="D202" s="23" t="s">
        <v>142</v>
      </c>
      <c r="E202" s="22">
        <v>1972</v>
      </c>
      <c r="F202" s="24" t="s">
        <v>16</v>
      </c>
      <c r="G202" s="22" t="s">
        <v>278</v>
      </c>
      <c r="H202" s="13">
        <f>COUNTIF(jbp_bezci[ident],jbp_bezci[[#This Row],[ident]])</f>
        <v>1</v>
      </c>
      <c r="I202" s="2">
        <f>COUNTIF(registrace[prijmeni a jmeno],jbp_bezci[[#This Row],[prijmeni jmeno]])</f>
        <v>2</v>
      </c>
    </row>
    <row r="203" spans="1:9" s="2" customFormat="1" hidden="1" x14ac:dyDescent="0.25">
      <c r="A203" s="19"/>
      <c r="B203" s="20" t="str">
        <f>CONCATENATE(jbp_bezci[[#This Row],[rok_jbp]]," :: ",jbp_bezci[[#This Row],[prijmeni jmeno]]," :: ",jbp_bezci[[#This Row],[rok_nar]])</f>
        <v>2013 :: Mikšovský Zdeněk :: 1945</v>
      </c>
      <c r="C203" s="22">
        <v>2013</v>
      </c>
      <c r="D203" s="23" t="s">
        <v>143</v>
      </c>
      <c r="E203" s="22">
        <v>1945</v>
      </c>
      <c r="F203" s="24" t="s">
        <v>49</v>
      </c>
      <c r="G203" s="22" t="s">
        <v>278</v>
      </c>
      <c r="H203" s="13">
        <f>COUNTIF(jbp_bezci[ident],jbp_bezci[[#This Row],[ident]])</f>
        <v>1</v>
      </c>
      <c r="I203" s="2">
        <f>COUNTIF(registrace[prijmeni a jmeno],jbp_bezci[[#This Row],[prijmeni jmeno]])</f>
        <v>1</v>
      </c>
    </row>
    <row r="204" spans="1:9" s="2" customFormat="1" hidden="1" x14ac:dyDescent="0.25">
      <c r="A204" s="19"/>
      <c r="B204" s="20" t="str">
        <f>CONCATENATE(jbp_bezci[[#This Row],[rok_jbp]]," :: ",jbp_bezci[[#This Row],[prijmeni jmeno]]," :: ",jbp_bezci[[#This Row],[rok_nar]])</f>
        <v>2013 :: Novák Patrik :: 1996</v>
      </c>
      <c r="C204" s="22">
        <v>2013</v>
      </c>
      <c r="D204" s="23" t="s">
        <v>146</v>
      </c>
      <c r="E204" s="22">
        <v>1996</v>
      </c>
      <c r="F204" s="24" t="s">
        <v>52</v>
      </c>
      <c r="G204" s="22" t="s">
        <v>278</v>
      </c>
      <c r="H204" s="13">
        <f>COUNTIF(jbp_bezci[ident],jbp_bezci[[#This Row],[ident]])</f>
        <v>1</v>
      </c>
      <c r="I204" s="2">
        <f>COUNTIF(registrace[prijmeni a jmeno],jbp_bezci[[#This Row],[prijmeni jmeno]])</f>
        <v>1</v>
      </c>
    </row>
    <row r="205" spans="1:9" s="2" customFormat="1" hidden="1" x14ac:dyDescent="0.25">
      <c r="A205" s="19"/>
      <c r="B205" s="20" t="str">
        <f>CONCATENATE(jbp_bezci[[#This Row],[rok_jbp]]," :: ",jbp_bezci[[#This Row],[prijmeni jmeno]]," :: ",jbp_bezci[[#This Row],[rok_nar]])</f>
        <v>2013 :: Ortová Lenka :: 1960</v>
      </c>
      <c r="C205" s="22">
        <v>2013</v>
      </c>
      <c r="D205" s="23" t="s">
        <v>256</v>
      </c>
      <c r="E205" s="22">
        <v>1960</v>
      </c>
      <c r="F205" s="24" t="s">
        <v>392</v>
      </c>
      <c r="G205" s="22" t="s">
        <v>438</v>
      </c>
      <c r="H205" s="13">
        <f>COUNTIF(jbp_bezci[ident],jbp_bezci[[#This Row],[ident]])</f>
        <v>1</v>
      </c>
      <c r="I205" s="2">
        <f>COUNTIF(registrace[prijmeni a jmeno],jbp_bezci[[#This Row],[prijmeni jmeno]])</f>
        <v>0</v>
      </c>
    </row>
    <row r="206" spans="1:9" s="2" customFormat="1" hidden="1" x14ac:dyDescent="0.25">
      <c r="A206" s="19"/>
      <c r="B206" s="20" t="str">
        <f>CONCATENATE(jbp_bezci[[#This Row],[rok_jbp]]," :: ",jbp_bezci[[#This Row],[prijmeni jmeno]]," :: ",jbp_bezci[[#This Row],[rok_nar]])</f>
        <v>2013 :: Paleček Vladimír :: 1973</v>
      </c>
      <c r="C206" s="22">
        <v>2013</v>
      </c>
      <c r="D206" s="23" t="s">
        <v>148</v>
      </c>
      <c r="E206" s="22">
        <v>1973</v>
      </c>
      <c r="F206" s="24" t="s">
        <v>54</v>
      </c>
      <c r="G206" s="22" t="s">
        <v>278</v>
      </c>
      <c r="H206" s="13">
        <f>COUNTIF(jbp_bezci[ident],jbp_bezci[[#This Row],[ident]])</f>
        <v>1</v>
      </c>
      <c r="I206" s="2">
        <f>COUNTIF(registrace[prijmeni a jmeno],jbp_bezci[[#This Row],[prijmeni jmeno]])</f>
        <v>1</v>
      </c>
    </row>
    <row r="207" spans="1:9" s="2" customFormat="1" hidden="1" x14ac:dyDescent="0.25">
      <c r="A207" s="19"/>
      <c r="B207" s="20" t="str">
        <f>CONCATENATE(jbp_bezci[[#This Row],[rok_jbp]]," :: ",jbp_bezci[[#This Row],[prijmeni jmeno]]," :: ",jbp_bezci[[#This Row],[rok_nar]])</f>
        <v>2013 :: Palivec David :: 1986</v>
      </c>
      <c r="C207" s="22">
        <v>2013</v>
      </c>
      <c r="D207" s="23" t="s">
        <v>149</v>
      </c>
      <c r="E207" s="22">
        <v>1986</v>
      </c>
      <c r="F207" s="24" t="s">
        <v>55</v>
      </c>
      <c r="G207" s="22" t="s">
        <v>278</v>
      </c>
      <c r="H207" s="13">
        <f>COUNTIF(jbp_bezci[ident],jbp_bezci[[#This Row],[ident]])</f>
        <v>1</v>
      </c>
      <c r="I207" s="2">
        <f>COUNTIF(registrace[prijmeni a jmeno],jbp_bezci[[#This Row],[prijmeni jmeno]])</f>
        <v>1</v>
      </c>
    </row>
    <row r="208" spans="1:9" s="2" customFormat="1" hidden="1" x14ac:dyDescent="0.25">
      <c r="A208" s="19"/>
      <c r="B208" s="20" t="str">
        <f>CONCATENATE(jbp_bezci[[#This Row],[rok_jbp]]," :: ",jbp_bezci[[#This Row],[prijmeni jmeno]]," :: ",jbp_bezci[[#This Row],[rok_nar]])</f>
        <v>2013 :: Palkovič Vladislav :: 1939</v>
      </c>
      <c r="C208" s="22">
        <v>2013</v>
      </c>
      <c r="D208" s="23" t="s">
        <v>150</v>
      </c>
      <c r="E208" s="22">
        <v>1939</v>
      </c>
      <c r="F208" s="24" t="s">
        <v>43</v>
      </c>
      <c r="G208" s="22" t="s">
        <v>278</v>
      </c>
      <c r="H208" s="13">
        <f>COUNTIF(jbp_bezci[ident],jbp_bezci[[#This Row],[ident]])</f>
        <v>1</v>
      </c>
      <c r="I208" s="2">
        <f>COUNTIF(registrace[prijmeni a jmeno],jbp_bezci[[#This Row],[prijmeni jmeno]])</f>
        <v>1</v>
      </c>
    </row>
    <row r="209" spans="1:9" s="2" customFormat="1" hidden="1" x14ac:dyDescent="0.25">
      <c r="A209" s="19"/>
      <c r="B209" s="20" t="str">
        <f>CONCATENATE(jbp_bezci[[#This Row],[rok_jbp]]," :: ",jbp_bezci[[#This Row],[prijmeni jmeno]]," :: ",jbp_bezci[[#This Row],[rok_nar]])</f>
        <v>2013 :: Pavienský Radek - Bizon :: 1973</v>
      </c>
      <c r="C209" s="22">
        <v>2013</v>
      </c>
      <c r="D209" s="23" t="s">
        <v>151</v>
      </c>
      <c r="E209" s="22">
        <v>1973</v>
      </c>
      <c r="F209" s="24" t="s">
        <v>56</v>
      </c>
      <c r="G209" s="22" t="s">
        <v>278</v>
      </c>
      <c r="H209" s="13">
        <f>COUNTIF(jbp_bezci[ident],jbp_bezci[[#This Row],[ident]])</f>
        <v>1</v>
      </c>
      <c r="I209" s="2">
        <f>COUNTIF(registrace[prijmeni a jmeno],jbp_bezci[[#This Row],[prijmeni jmeno]])</f>
        <v>0</v>
      </c>
    </row>
    <row r="210" spans="1:9" s="2" customFormat="1" hidden="1" x14ac:dyDescent="0.25">
      <c r="A210" s="19"/>
      <c r="B210" s="20" t="str">
        <f>CONCATENATE(jbp_bezci[[#This Row],[rok_jbp]]," :: ",jbp_bezci[[#This Row],[prijmeni jmeno]]," :: ",jbp_bezci[[#This Row],[rok_nar]])</f>
        <v>2013 :: Petrou Jan :: 1964</v>
      </c>
      <c r="C210" s="22">
        <v>2013</v>
      </c>
      <c r="D210" s="23" t="s">
        <v>272</v>
      </c>
      <c r="E210" s="22">
        <v>1964</v>
      </c>
      <c r="F210" s="24" t="s">
        <v>57</v>
      </c>
      <c r="G210" s="22" t="s">
        <v>278</v>
      </c>
      <c r="H210" s="13">
        <f>COUNTIF(jbp_bezci[ident],jbp_bezci[[#This Row],[ident]])</f>
        <v>1</v>
      </c>
      <c r="I210" s="2">
        <f>COUNTIF(registrace[prijmeni a jmeno],jbp_bezci[[#This Row],[prijmeni jmeno]])</f>
        <v>1</v>
      </c>
    </row>
    <row r="211" spans="1:9" s="2" customFormat="1" hidden="1" x14ac:dyDescent="0.25">
      <c r="A211" s="19"/>
      <c r="B211" s="20" t="str">
        <f>CONCATENATE(jbp_bezci[[#This Row],[rok_jbp]]," :: ",jbp_bezci[[#This Row],[prijmeni jmeno]]," :: ",jbp_bezci[[#This Row],[rok_nar]])</f>
        <v>2013 :: Pillar Ladislav :: 1952</v>
      </c>
      <c r="C211" s="22">
        <v>2013</v>
      </c>
      <c r="D211" s="23" t="s">
        <v>153</v>
      </c>
      <c r="E211" s="22">
        <v>1952</v>
      </c>
      <c r="F211" s="24" t="s">
        <v>59</v>
      </c>
      <c r="G211" s="22" t="s">
        <v>278</v>
      </c>
      <c r="H211" s="13">
        <f>COUNTIF(jbp_bezci[ident],jbp_bezci[[#This Row],[ident]])</f>
        <v>1</v>
      </c>
      <c r="I211" s="2">
        <f>COUNTIF(registrace[prijmeni a jmeno],jbp_bezci[[#This Row],[prijmeni jmeno]])</f>
        <v>1</v>
      </c>
    </row>
    <row r="212" spans="1:9" s="2" customFormat="1" hidden="1" x14ac:dyDescent="0.25">
      <c r="A212" s="19"/>
      <c r="B212" s="20" t="str">
        <f>CONCATENATE(jbp_bezci[[#This Row],[rok_jbp]]," :: ",jbp_bezci[[#This Row],[prijmeni jmeno]]," :: ",jbp_bezci[[#This Row],[rok_nar]])</f>
        <v>2013 :: Pinl Michal :: 1968</v>
      </c>
      <c r="C212" s="22">
        <v>2013</v>
      </c>
      <c r="D212" s="23" t="s">
        <v>154</v>
      </c>
      <c r="E212" s="22">
        <v>1968</v>
      </c>
      <c r="F212" s="24" t="s">
        <v>715</v>
      </c>
      <c r="G212" s="22" t="s">
        <v>278</v>
      </c>
      <c r="H212" s="13">
        <f>COUNTIF(jbp_bezci[ident],jbp_bezci[[#This Row],[ident]])</f>
        <v>1</v>
      </c>
      <c r="I212" s="2">
        <f>COUNTIF(registrace[prijmeni a jmeno],jbp_bezci[[#This Row],[prijmeni jmeno]])</f>
        <v>1</v>
      </c>
    </row>
    <row r="213" spans="1:9" s="2" customFormat="1" hidden="1" x14ac:dyDescent="0.25">
      <c r="A213" s="19"/>
      <c r="B213" s="20" t="str">
        <f>CONCATENATE(jbp_bezci[[#This Row],[rok_jbp]]," :: ",jbp_bezci[[#This Row],[prijmeni jmeno]]," :: ",jbp_bezci[[#This Row],[rok_nar]])</f>
        <v>2013 :: Putschögl Jaroslav :: 1939</v>
      </c>
      <c r="C213" s="22">
        <v>2013</v>
      </c>
      <c r="D213" s="23" t="s">
        <v>156</v>
      </c>
      <c r="E213" s="22">
        <v>1939</v>
      </c>
      <c r="F213" s="24" t="s">
        <v>10</v>
      </c>
      <c r="G213" s="22" t="s">
        <v>278</v>
      </c>
      <c r="H213" s="13">
        <f>COUNTIF(jbp_bezci[ident],jbp_bezci[[#This Row],[ident]])</f>
        <v>1</v>
      </c>
      <c r="I213" s="2">
        <f>COUNTIF(registrace[prijmeni a jmeno],jbp_bezci[[#This Row],[prijmeni jmeno]])</f>
        <v>1</v>
      </c>
    </row>
    <row r="214" spans="1:9" s="2" customFormat="1" hidden="1" x14ac:dyDescent="0.25">
      <c r="A214" s="19"/>
      <c r="B214" s="20" t="str">
        <f>CONCATENATE(jbp_bezci[[#This Row],[rok_jbp]]," :: ",jbp_bezci[[#This Row],[prijmeni jmeno]]," :: ",jbp_bezci[[#This Row],[rok_nar]])</f>
        <v>2013 :: Rechtoriková Linda :: 1987</v>
      </c>
      <c r="C214" s="22">
        <v>2013</v>
      </c>
      <c r="D214" s="23" t="s">
        <v>157</v>
      </c>
      <c r="E214" s="22">
        <v>1987</v>
      </c>
      <c r="F214" s="24" t="s">
        <v>55</v>
      </c>
      <c r="G214" s="22" t="s">
        <v>438</v>
      </c>
      <c r="H214" s="13">
        <f>COUNTIF(jbp_bezci[ident],jbp_bezci[[#This Row],[ident]])</f>
        <v>1</v>
      </c>
      <c r="I214" s="2">
        <f>COUNTIF(registrace[prijmeni a jmeno],jbp_bezci[[#This Row],[prijmeni jmeno]])</f>
        <v>1</v>
      </c>
    </row>
    <row r="215" spans="1:9" s="2" customFormat="1" hidden="1" x14ac:dyDescent="0.25">
      <c r="A215" s="19"/>
      <c r="B215" s="20" t="str">
        <f>CONCATENATE(jbp_bezci[[#This Row],[rok_jbp]]," :: ",jbp_bezci[[#This Row],[prijmeni jmeno]]," :: ",jbp_bezci[[#This Row],[rok_nar]])</f>
        <v>2013 :: Reitinger Petr :: 1964</v>
      </c>
      <c r="C215" s="22">
        <v>2013</v>
      </c>
      <c r="D215" s="23" t="s">
        <v>273</v>
      </c>
      <c r="E215" s="22">
        <v>1964</v>
      </c>
      <c r="F215" s="24" t="s">
        <v>27</v>
      </c>
      <c r="G215" s="22" t="s">
        <v>278</v>
      </c>
      <c r="H215" s="13">
        <f>COUNTIF(jbp_bezci[ident],jbp_bezci[[#This Row],[ident]])</f>
        <v>1</v>
      </c>
      <c r="I215" s="2">
        <f>COUNTIF(registrace[prijmeni a jmeno],jbp_bezci[[#This Row],[prijmeni jmeno]])</f>
        <v>0</v>
      </c>
    </row>
    <row r="216" spans="1:9" s="2" customFormat="1" hidden="1" x14ac:dyDescent="0.25">
      <c r="A216" s="19"/>
      <c r="B216" s="20" t="str">
        <f>CONCATENATE(jbp_bezci[[#This Row],[rok_jbp]]," :: ",jbp_bezci[[#This Row],[prijmeni jmeno]]," :: ",jbp_bezci[[#This Row],[rok_nar]])</f>
        <v>2013 :: Rodina Bohuslav :: 1959</v>
      </c>
      <c r="C216" s="22">
        <v>2013</v>
      </c>
      <c r="D216" s="23" t="s">
        <v>158</v>
      </c>
      <c r="E216" s="22">
        <v>1959</v>
      </c>
      <c r="F216" s="24" t="s">
        <v>10</v>
      </c>
      <c r="G216" s="22" t="s">
        <v>278</v>
      </c>
      <c r="H216" s="13">
        <f>COUNTIF(jbp_bezci[ident],jbp_bezci[[#This Row],[ident]])</f>
        <v>1</v>
      </c>
      <c r="I216" s="2">
        <f>COUNTIF(registrace[prijmeni a jmeno],jbp_bezci[[#This Row],[prijmeni jmeno]])</f>
        <v>1</v>
      </c>
    </row>
    <row r="217" spans="1:9" s="2" customFormat="1" hidden="1" x14ac:dyDescent="0.25">
      <c r="A217" s="19"/>
      <c r="B217" s="20" t="str">
        <f>CONCATENATE(jbp_bezci[[#This Row],[rok_jbp]]," :: ",jbp_bezci[[#This Row],[prijmeni jmeno]]," :: ",jbp_bezci[[#This Row],[rok_nar]])</f>
        <v>2013 :: Serbessa Mulugeta :: 1971</v>
      </c>
      <c r="C217" s="22">
        <v>2013</v>
      </c>
      <c r="D217" s="23" t="s">
        <v>223</v>
      </c>
      <c r="E217" s="22">
        <v>1971</v>
      </c>
      <c r="F217" s="24" t="s">
        <v>64</v>
      </c>
      <c r="G217" s="22" t="s">
        <v>278</v>
      </c>
      <c r="H217" s="13">
        <f>COUNTIF(jbp_bezci[ident],jbp_bezci[[#This Row],[ident]])</f>
        <v>1</v>
      </c>
      <c r="I217" s="2">
        <f>COUNTIF(registrace[prijmeni a jmeno],jbp_bezci[[#This Row],[prijmeni jmeno]])</f>
        <v>0</v>
      </c>
    </row>
    <row r="218" spans="1:9" s="2" customFormat="1" hidden="1" x14ac:dyDescent="0.25">
      <c r="A218" s="19"/>
      <c r="B218" s="20" t="str">
        <f>CONCATENATE(jbp_bezci[[#This Row],[rok_jbp]]," :: ",jbp_bezci[[#This Row],[prijmeni jmeno]]," :: ",jbp_bezci[[#This Row],[rok_nar]])</f>
        <v>2013 :: Šimek Miroslav :: 1966</v>
      </c>
      <c r="C218" s="22">
        <v>2013</v>
      </c>
      <c r="D218" s="23" t="s">
        <v>161</v>
      </c>
      <c r="E218" s="22">
        <v>1966</v>
      </c>
      <c r="F218" s="24" t="s">
        <v>999</v>
      </c>
      <c r="G218" s="22" t="s">
        <v>278</v>
      </c>
      <c r="H218" s="13">
        <f>COUNTIF(jbp_bezci[ident],jbp_bezci[[#This Row],[ident]])</f>
        <v>1</v>
      </c>
      <c r="I218" s="2">
        <f>COUNTIF(registrace[prijmeni a jmeno],jbp_bezci[[#This Row],[prijmeni jmeno]])</f>
        <v>1</v>
      </c>
    </row>
    <row r="219" spans="1:9" s="2" customFormat="1" hidden="1" x14ac:dyDescent="0.25">
      <c r="A219" s="19"/>
      <c r="B219" s="20" t="str">
        <f>CONCATENATE(jbp_bezci[[#This Row],[rok_jbp]]," :: ",jbp_bezci[[#This Row],[prijmeni jmeno]]," :: ",jbp_bezci[[#This Row],[rok_nar]])</f>
        <v>2013 :: Šimek Vladislav :: 1973</v>
      </c>
      <c r="C219" s="22">
        <v>2013</v>
      </c>
      <c r="D219" s="23" t="s">
        <v>274</v>
      </c>
      <c r="E219" s="22">
        <v>1973</v>
      </c>
      <c r="F219" s="24" t="s">
        <v>66</v>
      </c>
      <c r="G219" s="22" t="s">
        <v>278</v>
      </c>
      <c r="H219" s="13">
        <f>COUNTIF(jbp_bezci[ident],jbp_bezci[[#This Row],[ident]])</f>
        <v>1</v>
      </c>
      <c r="I219" s="2">
        <f>COUNTIF(registrace[prijmeni a jmeno],jbp_bezci[[#This Row],[prijmeni jmeno]])</f>
        <v>0</v>
      </c>
    </row>
    <row r="220" spans="1:9" s="2" customFormat="1" hidden="1" x14ac:dyDescent="0.25">
      <c r="A220" s="19"/>
      <c r="B220" s="20" t="str">
        <f>CONCATENATE(jbp_bezci[[#This Row],[rok_jbp]]," :: ",jbp_bezci[[#This Row],[prijmeni jmeno]]," :: ",jbp_bezci[[#This Row],[rok_nar]])</f>
        <v>2013 :: Šochman Josef :: 1950</v>
      </c>
      <c r="C220" s="22">
        <v>2013</v>
      </c>
      <c r="D220" s="23" t="s">
        <v>225</v>
      </c>
      <c r="E220" s="22">
        <v>1950</v>
      </c>
      <c r="F220" s="24" t="s">
        <v>395</v>
      </c>
      <c r="G220" s="22" t="s">
        <v>278</v>
      </c>
      <c r="H220" s="13">
        <f>COUNTIF(jbp_bezci[ident],jbp_bezci[[#This Row],[ident]])</f>
        <v>1</v>
      </c>
      <c r="I220" s="2">
        <f>COUNTIF(registrace[prijmeni a jmeno],jbp_bezci[[#This Row],[prijmeni jmeno]])</f>
        <v>1</v>
      </c>
    </row>
    <row r="221" spans="1:9" s="2" customFormat="1" hidden="1" x14ac:dyDescent="0.25">
      <c r="A221" s="19"/>
      <c r="B221" s="20" t="str">
        <f>CONCATENATE(jbp_bezci[[#This Row],[rok_jbp]]," :: ",jbp_bezci[[#This Row],[prijmeni jmeno]]," :: ",jbp_bezci[[#This Row],[rok_nar]])</f>
        <v>2013 :: Soukup Josef :: 1987</v>
      </c>
      <c r="C221" s="22">
        <v>2013</v>
      </c>
      <c r="D221" s="23" t="s">
        <v>164</v>
      </c>
      <c r="E221" s="22">
        <v>1987</v>
      </c>
      <c r="F221" s="24" t="s">
        <v>279</v>
      </c>
      <c r="G221" s="22" t="s">
        <v>278</v>
      </c>
      <c r="H221" s="13">
        <f>COUNTIF(jbp_bezci[ident],jbp_bezci[[#This Row],[ident]])</f>
        <v>1</v>
      </c>
      <c r="I221" s="2">
        <f>COUNTIF(registrace[prijmeni a jmeno],jbp_bezci[[#This Row],[prijmeni jmeno]])</f>
        <v>1</v>
      </c>
    </row>
    <row r="222" spans="1:9" s="2" customFormat="1" hidden="1" x14ac:dyDescent="0.25">
      <c r="A222" s="19"/>
      <c r="B222" s="20" t="str">
        <f>CONCATENATE(jbp_bezci[[#This Row],[rok_jbp]]," :: ",jbp_bezci[[#This Row],[prijmeni jmeno]]," :: ",jbp_bezci[[#This Row],[rok_nar]])</f>
        <v>2013 :: Soukupová Valerie :: 1989</v>
      </c>
      <c r="C222" s="22">
        <v>2013</v>
      </c>
      <c r="D222" s="23" t="s">
        <v>165</v>
      </c>
      <c r="E222" s="22">
        <v>1989</v>
      </c>
      <c r="F222" s="24" t="s">
        <v>10</v>
      </c>
      <c r="G222" s="22" t="s">
        <v>438</v>
      </c>
      <c r="H222" s="13">
        <f>COUNTIF(jbp_bezci[ident],jbp_bezci[[#This Row],[ident]])</f>
        <v>1</v>
      </c>
      <c r="I222" s="2">
        <f>COUNTIF(registrace[prijmeni a jmeno],jbp_bezci[[#This Row],[prijmeni jmeno]])</f>
        <v>1</v>
      </c>
    </row>
    <row r="223" spans="1:9" s="2" customFormat="1" hidden="1" x14ac:dyDescent="0.25">
      <c r="A223" s="19"/>
      <c r="B223" s="20" t="str">
        <f>CONCATENATE(jbp_bezci[[#This Row],[rok_jbp]]," :: ",jbp_bezci[[#This Row],[prijmeni jmeno]]," :: ",jbp_bezci[[#This Row],[rok_nar]])</f>
        <v>2013 :: Šoustar Lubomír :: 1941</v>
      </c>
      <c r="C223" s="22">
        <v>2013</v>
      </c>
      <c r="D223" s="23" t="s">
        <v>166</v>
      </c>
      <c r="E223" s="22">
        <v>1941</v>
      </c>
      <c r="F223" s="24" t="s">
        <v>408</v>
      </c>
      <c r="G223" s="22" t="s">
        <v>278</v>
      </c>
      <c r="H223" s="13">
        <f>COUNTIF(jbp_bezci[ident],jbp_bezci[[#This Row],[ident]])</f>
        <v>1</v>
      </c>
      <c r="I223" s="2">
        <f>COUNTIF(registrace[prijmeni a jmeno],jbp_bezci[[#This Row],[prijmeni jmeno]])</f>
        <v>1</v>
      </c>
    </row>
    <row r="224" spans="1:9" s="2" customFormat="1" x14ac:dyDescent="0.25">
      <c r="A224" s="19"/>
      <c r="B224" s="20" t="str">
        <f>CONCATENATE(jbp_bezci[[#This Row],[rok_jbp]]," :: ",jbp_bezci[[#This Row],[prijmeni jmeno]]," :: ",jbp_bezci[[#This Row],[rok_nar]])</f>
        <v>2013 :: Stejskal Ladislav :: 1977</v>
      </c>
      <c r="C224" s="22">
        <v>2013</v>
      </c>
      <c r="D224" s="23" t="s">
        <v>227</v>
      </c>
      <c r="E224" s="22">
        <v>1977</v>
      </c>
      <c r="F224" s="24" t="s">
        <v>1115</v>
      </c>
      <c r="G224" s="22" t="s">
        <v>278</v>
      </c>
      <c r="H224" s="13">
        <f>COUNTIF(jbp_bezci[ident],jbp_bezci[[#This Row],[ident]])</f>
        <v>1</v>
      </c>
      <c r="I224" s="2">
        <f>COUNTIF(registrace[prijmeni a jmeno],jbp_bezci[[#This Row],[prijmeni jmeno]])</f>
        <v>2</v>
      </c>
    </row>
    <row r="225" spans="1:9" s="2" customFormat="1" hidden="1" x14ac:dyDescent="0.25">
      <c r="A225" s="19"/>
      <c r="B225" s="20" t="str">
        <f>CONCATENATE(jbp_bezci[[#This Row],[rok_jbp]]," :: ",jbp_bezci[[#This Row],[prijmeni jmeno]]," :: ",jbp_bezci[[#This Row],[rok_nar]])</f>
        <v>2013 :: Šustr Pavel :: 1966</v>
      </c>
      <c r="C225" s="22">
        <v>2013</v>
      </c>
      <c r="D225" s="23" t="s">
        <v>168</v>
      </c>
      <c r="E225" s="22">
        <v>1966</v>
      </c>
      <c r="F225" s="24" t="s">
        <v>1</v>
      </c>
      <c r="G225" s="22" t="s">
        <v>278</v>
      </c>
      <c r="H225" s="13">
        <f>COUNTIF(jbp_bezci[ident],jbp_bezci[[#This Row],[ident]])</f>
        <v>1</v>
      </c>
      <c r="I225" s="2">
        <f>COUNTIF(registrace[prijmeni a jmeno],jbp_bezci[[#This Row],[prijmeni jmeno]])</f>
        <v>1</v>
      </c>
    </row>
    <row r="226" spans="1:9" s="2" customFormat="1" hidden="1" x14ac:dyDescent="0.25">
      <c r="A226" s="19"/>
      <c r="B226" s="20" t="str">
        <f>CONCATENATE(jbp_bezci[[#This Row],[rok_jbp]]," :: ",jbp_bezci[[#This Row],[prijmeni jmeno]]," :: ",jbp_bezci[[#This Row],[rok_nar]])</f>
        <v>2013 :: Svoboda Václav :: 1949</v>
      </c>
      <c r="C226" s="22">
        <v>2013</v>
      </c>
      <c r="D226" s="23" t="s">
        <v>169</v>
      </c>
      <c r="E226" s="22">
        <v>1949</v>
      </c>
      <c r="F226" s="24" t="s">
        <v>2</v>
      </c>
      <c r="G226" s="22" t="s">
        <v>278</v>
      </c>
      <c r="H226" s="13">
        <f>COUNTIF(jbp_bezci[ident],jbp_bezci[[#This Row],[ident]])</f>
        <v>1</v>
      </c>
      <c r="I226" s="2">
        <f>COUNTIF(registrace[prijmeni a jmeno],jbp_bezci[[#This Row],[prijmeni jmeno]])</f>
        <v>1</v>
      </c>
    </row>
    <row r="227" spans="1:9" s="2" customFormat="1" hidden="1" x14ac:dyDescent="0.25">
      <c r="A227" s="19"/>
      <c r="B227" s="20" t="str">
        <f>CONCATENATE(jbp_bezci[[#This Row],[rok_jbp]]," :: ",jbp_bezci[[#This Row],[prijmeni jmeno]]," :: ",jbp_bezci[[#This Row],[rok_nar]])</f>
        <v>2013 :: Sýkorová Alena :: 1977</v>
      </c>
      <c r="C227" s="22">
        <v>2013</v>
      </c>
      <c r="D227" s="23" t="s">
        <v>275</v>
      </c>
      <c r="E227" s="22">
        <v>1977</v>
      </c>
      <c r="F227" s="24" t="s">
        <v>395</v>
      </c>
      <c r="G227" s="22" t="s">
        <v>438</v>
      </c>
      <c r="H227" s="13">
        <f>COUNTIF(jbp_bezci[ident],jbp_bezci[[#This Row],[ident]])</f>
        <v>1</v>
      </c>
      <c r="I227" s="2">
        <f>COUNTIF(registrace[prijmeni a jmeno],jbp_bezci[[#This Row],[prijmeni jmeno]])</f>
        <v>0</v>
      </c>
    </row>
    <row r="228" spans="1:9" s="2" customFormat="1" hidden="1" x14ac:dyDescent="0.25">
      <c r="A228" s="19"/>
      <c r="B228" s="20" t="str">
        <f>CONCATENATE(jbp_bezci[[#This Row],[rok_jbp]]," :: ",jbp_bezci[[#This Row],[prijmeni jmeno]]," :: ",jbp_bezci[[#This Row],[rok_nar]])</f>
        <v>2013 :: Szábo Miloš :: 1981</v>
      </c>
      <c r="C228" s="22">
        <v>2013</v>
      </c>
      <c r="D228" s="23" t="s">
        <v>229</v>
      </c>
      <c r="E228" s="22">
        <v>1981</v>
      </c>
      <c r="F228" s="24" t="s">
        <v>72</v>
      </c>
      <c r="G228" s="22" t="s">
        <v>278</v>
      </c>
      <c r="H228" s="13">
        <f>COUNTIF(jbp_bezci[ident],jbp_bezci[[#This Row],[ident]])</f>
        <v>1</v>
      </c>
      <c r="I228" s="2">
        <f>COUNTIF(registrace[prijmeni a jmeno],jbp_bezci[[#This Row],[prijmeni jmeno]])</f>
        <v>2</v>
      </c>
    </row>
    <row r="229" spans="1:9" s="2" customFormat="1" hidden="1" x14ac:dyDescent="0.25">
      <c r="A229" s="19"/>
      <c r="B229" s="20" t="str">
        <f>CONCATENATE(jbp_bezci[[#This Row],[rok_jbp]]," :: ",jbp_bezci[[#This Row],[prijmeni jmeno]]," :: ",jbp_bezci[[#This Row],[rok_nar]])</f>
        <v>2013 :: Trnka Jiří :: 1963</v>
      </c>
      <c r="C229" s="22">
        <v>2013</v>
      </c>
      <c r="D229" s="23" t="s">
        <v>174</v>
      </c>
      <c r="E229" s="22">
        <v>1963</v>
      </c>
      <c r="F229" s="24" t="s">
        <v>73</v>
      </c>
      <c r="G229" s="22" t="s">
        <v>278</v>
      </c>
      <c r="H229" s="13">
        <f>COUNTIF(jbp_bezci[ident],jbp_bezci[[#This Row],[ident]])</f>
        <v>1</v>
      </c>
      <c r="I229" s="2">
        <f>COUNTIF(registrace[prijmeni a jmeno],jbp_bezci[[#This Row],[prijmeni jmeno]])</f>
        <v>1</v>
      </c>
    </row>
    <row r="230" spans="1:9" s="2" customFormat="1" hidden="1" x14ac:dyDescent="0.25">
      <c r="A230" s="19"/>
      <c r="B230" s="20" t="str">
        <f>CONCATENATE(jbp_bezci[[#This Row],[rok_jbp]]," :: ",jbp_bezci[[#This Row],[prijmeni jmeno]]," :: ",jbp_bezci[[#This Row],[rok_nar]])</f>
        <v>2013 :: Tůma Jaroslav :: 1963</v>
      </c>
      <c r="C230" s="22">
        <v>2013</v>
      </c>
      <c r="D230" s="23" t="s">
        <v>176</v>
      </c>
      <c r="E230" s="22">
        <v>1963</v>
      </c>
      <c r="F230" s="24" t="s">
        <v>28</v>
      </c>
      <c r="G230" s="22" t="s">
        <v>278</v>
      </c>
      <c r="H230" s="13">
        <f>COUNTIF(jbp_bezci[ident],jbp_bezci[[#This Row],[ident]])</f>
        <v>1</v>
      </c>
      <c r="I230" s="2">
        <f>COUNTIF(registrace[prijmeni a jmeno],jbp_bezci[[#This Row],[prijmeni jmeno]])</f>
        <v>1</v>
      </c>
    </row>
    <row r="231" spans="1:9" s="2" customFormat="1" hidden="1" x14ac:dyDescent="0.25">
      <c r="A231" s="19"/>
      <c r="B231" s="20" t="str">
        <f>CONCATENATE(jbp_bezci[[#This Row],[rok_jbp]]," :: ",jbp_bezci[[#This Row],[prijmeni jmeno]]," :: ",jbp_bezci[[#This Row],[rok_nar]])</f>
        <v>2013 :: Uhlíř Radek :: 1967</v>
      </c>
      <c r="C231" s="22">
        <v>2013</v>
      </c>
      <c r="D231" s="23" t="s">
        <v>232</v>
      </c>
      <c r="E231" s="22">
        <v>1967</v>
      </c>
      <c r="F231" s="24" t="s">
        <v>397</v>
      </c>
      <c r="G231" s="22" t="s">
        <v>278</v>
      </c>
      <c r="H231" s="13">
        <f>COUNTIF(jbp_bezci[ident],jbp_bezci[[#This Row],[ident]])</f>
        <v>1</v>
      </c>
      <c r="I231" s="2">
        <f>COUNTIF(registrace[prijmeni a jmeno],jbp_bezci[[#This Row],[prijmeni jmeno]])</f>
        <v>1</v>
      </c>
    </row>
    <row r="232" spans="1:9" s="2" customFormat="1" hidden="1" x14ac:dyDescent="0.25">
      <c r="A232" s="19"/>
      <c r="B232" s="20" t="str">
        <f>CONCATENATE(jbp_bezci[[#This Row],[rok_jbp]]," :: ",jbp_bezci[[#This Row],[prijmeni jmeno]]," :: ",jbp_bezci[[#This Row],[rok_nar]])</f>
        <v>2013 :: Urban Martin :: 1972</v>
      </c>
      <c r="C232" s="22">
        <v>2013</v>
      </c>
      <c r="D232" s="23" t="s">
        <v>178</v>
      </c>
      <c r="E232" s="22">
        <v>1972</v>
      </c>
      <c r="F232" s="24" t="s">
        <v>395</v>
      </c>
      <c r="G232" s="22" t="s">
        <v>278</v>
      </c>
      <c r="H232" s="13">
        <f>COUNTIF(jbp_bezci[ident],jbp_bezci[[#This Row],[ident]])</f>
        <v>1</v>
      </c>
      <c r="I232" s="2">
        <f>COUNTIF(registrace[prijmeni a jmeno],jbp_bezci[[#This Row],[prijmeni jmeno]])</f>
        <v>1</v>
      </c>
    </row>
    <row r="233" spans="1:9" s="2" customFormat="1" hidden="1" x14ac:dyDescent="0.25">
      <c r="A233" s="19"/>
      <c r="B233" s="20" t="str">
        <f>CONCATENATE(jbp_bezci[[#This Row],[rok_jbp]]," :: ",jbp_bezci[[#This Row],[prijmeni jmeno]]," :: ",jbp_bezci[[#This Row],[rok_nar]])</f>
        <v>2013 :: Valter Pavel :: 1975</v>
      </c>
      <c r="C233" s="22">
        <v>2013</v>
      </c>
      <c r="D233" s="23" t="s">
        <v>180</v>
      </c>
      <c r="E233" s="22">
        <v>1975</v>
      </c>
      <c r="F233" s="24" t="s">
        <v>37</v>
      </c>
      <c r="G233" s="22" t="s">
        <v>278</v>
      </c>
      <c r="H233" s="13">
        <f>COUNTIF(jbp_bezci[ident],jbp_bezci[[#This Row],[ident]])</f>
        <v>1</v>
      </c>
      <c r="I233" s="2">
        <f>COUNTIF(registrace[prijmeni a jmeno],jbp_bezci[[#This Row],[prijmeni jmeno]])</f>
        <v>1</v>
      </c>
    </row>
    <row r="234" spans="1:9" s="2" customFormat="1" hidden="1" x14ac:dyDescent="0.25">
      <c r="A234" s="19"/>
      <c r="B234" s="20" t="str">
        <f>CONCATENATE(jbp_bezci[[#This Row],[rok_jbp]]," :: ",jbp_bezci[[#This Row],[prijmeni jmeno]]," :: ",jbp_bezci[[#This Row],[rok_nar]])</f>
        <v>2013 :: Vařáková Pavla :: 1969</v>
      </c>
      <c r="C234" s="22">
        <v>2013</v>
      </c>
      <c r="D234" s="23" t="s">
        <v>182</v>
      </c>
      <c r="E234" s="22">
        <v>1969</v>
      </c>
      <c r="F234" s="24" t="s">
        <v>48</v>
      </c>
      <c r="G234" s="22" t="s">
        <v>438</v>
      </c>
      <c r="H234" s="13">
        <f>COUNTIF(jbp_bezci[ident],jbp_bezci[[#This Row],[ident]])</f>
        <v>1</v>
      </c>
      <c r="I234" s="2">
        <f>COUNTIF(registrace[prijmeni a jmeno],jbp_bezci[[#This Row],[prijmeni jmeno]])</f>
        <v>1</v>
      </c>
    </row>
    <row r="235" spans="1:9" s="2" customFormat="1" hidden="1" x14ac:dyDescent="0.25">
      <c r="A235" s="19"/>
      <c r="B235" s="20" t="str">
        <f>CONCATENATE(jbp_bezci[[#This Row],[rok_jbp]]," :: ",jbp_bezci[[#This Row],[prijmeni jmeno]]," :: ",jbp_bezci[[#This Row],[rok_nar]])</f>
        <v>2013 :: Vlčková Kateřina :: 1977</v>
      </c>
      <c r="C235" s="22">
        <v>2013</v>
      </c>
      <c r="D235" s="23" t="s">
        <v>276</v>
      </c>
      <c r="E235" s="22">
        <v>1977</v>
      </c>
      <c r="F235" s="24" t="s">
        <v>48</v>
      </c>
      <c r="G235" s="22" t="s">
        <v>438</v>
      </c>
      <c r="H235" s="13">
        <f>COUNTIF(jbp_bezci[ident],jbp_bezci[[#This Row],[ident]])</f>
        <v>1</v>
      </c>
      <c r="I235" s="2">
        <f>COUNTIF(registrace[prijmeni a jmeno],jbp_bezci[[#This Row],[prijmeni jmeno]])</f>
        <v>0</v>
      </c>
    </row>
    <row r="236" spans="1:9" s="2" customFormat="1" hidden="1" x14ac:dyDescent="0.25">
      <c r="A236" s="19"/>
      <c r="B236" s="20" t="str">
        <f>CONCATENATE(jbp_bezci[[#This Row],[rok_jbp]]," :: ",jbp_bezci[[#This Row],[prijmeni jmeno]]," :: ",jbp_bezci[[#This Row],[rok_nar]])</f>
        <v>2013 :: Vorel Jan :: 1960</v>
      </c>
      <c r="C236" s="22">
        <v>2013</v>
      </c>
      <c r="D236" s="23" t="s">
        <v>185</v>
      </c>
      <c r="E236" s="22">
        <v>1960</v>
      </c>
      <c r="F236" s="24" t="s">
        <v>37</v>
      </c>
      <c r="G236" s="22" t="s">
        <v>278</v>
      </c>
      <c r="H236" s="13">
        <f>COUNTIF(jbp_bezci[ident],jbp_bezci[[#This Row],[ident]])</f>
        <v>1</v>
      </c>
      <c r="I236" s="2">
        <f>COUNTIF(registrace[prijmeni a jmeno],jbp_bezci[[#This Row],[prijmeni jmeno]])</f>
        <v>1</v>
      </c>
    </row>
    <row r="237" spans="1:9" s="2" customFormat="1" hidden="1" x14ac:dyDescent="0.25">
      <c r="A237" s="19"/>
      <c r="B237" s="20" t="str">
        <f>CONCATENATE(jbp_bezci[[#This Row],[rok_jbp]]," :: ",jbp_bezci[[#This Row],[prijmeni jmeno]]," :: ",jbp_bezci[[#This Row],[rok_nar]])</f>
        <v>2013 :: Vorlová Dana :: 1962</v>
      </c>
      <c r="C237" s="22">
        <v>2013</v>
      </c>
      <c r="D237" s="23" t="s">
        <v>187</v>
      </c>
      <c r="E237" s="22">
        <v>1962</v>
      </c>
      <c r="F237" s="24" t="s">
        <v>37</v>
      </c>
      <c r="G237" s="22" t="s">
        <v>438</v>
      </c>
      <c r="H237" s="13">
        <f>COUNTIF(jbp_bezci[ident],jbp_bezci[[#This Row],[ident]])</f>
        <v>1</v>
      </c>
      <c r="I237" s="2">
        <f>COUNTIF(registrace[prijmeni a jmeno],jbp_bezci[[#This Row],[prijmeni jmeno]])</f>
        <v>1</v>
      </c>
    </row>
    <row r="238" spans="1:9" s="2" customFormat="1" hidden="1" x14ac:dyDescent="0.25">
      <c r="A238" s="19"/>
      <c r="B238" s="20" t="str">
        <f>CONCATENATE(jbp_bezci[[#This Row],[rok_jbp]]," :: ",jbp_bezci[[#This Row],[prijmeni jmeno]]," :: ",jbp_bezci[[#This Row],[rok_nar]])</f>
        <v>2013 :: Wagner Rostislav :: 1973</v>
      </c>
      <c r="C238" s="22">
        <v>2013</v>
      </c>
      <c r="D238" s="23" t="s">
        <v>188</v>
      </c>
      <c r="E238" s="22">
        <v>1973</v>
      </c>
      <c r="F238" s="24" t="s">
        <v>80</v>
      </c>
      <c r="G238" s="22" t="s">
        <v>278</v>
      </c>
      <c r="H238" s="13">
        <f>COUNTIF(jbp_bezci[ident],jbp_bezci[[#This Row],[ident]])</f>
        <v>1</v>
      </c>
      <c r="I238" s="2">
        <f>COUNTIF(registrace[prijmeni a jmeno],jbp_bezci[[#This Row],[prijmeni jmeno]])</f>
        <v>1</v>
      </c>
    </row>
    <row r="239" spans="1:9" s="2" customFormat="1" hidden="1" x14ac:dyDescent="0.25">
      <c r="A239" s="19"/>
      <c r="B239" s="20" t="str">
        <f>CONCATENATE(jbp_bezci[[#This Row],[rok_jbp]]," :: ",jbp_bezci[[#This Row],[prijmeni jmeno]]," :: ",jbp_bezci[[#This Row],[rok_nar]])</f>
        <v>2013 :: Wernerová Dita :: 1972</v>
      </c>
      <c r="C239" s="22">
        <v>2013</v>
      </c>
      <c r="D239" s="23" t="s">
        <v>277</v>
      </c>
      <c r="E239" s="22">
        <v>1972</v>
      </c>
      <c r="F239" s="24"/>
      <c r="G239" s="22" t="s">
        <v>438</v>
      </c>
      <c r="H239" s="13">
        <f>COUNTIF(jbp_bezci[ident],jbp_bezci[[#This Row],[ident]])</f>
        <v>1</v>
      </c>
      <c r="I239" s="2">
        <f>COUNTIF(registrace[prijmeni a jmeno],jbp_bezci[[#This Row],[prijmeni jmeno]])</f>
        <v>0</v>
      </c>
    </row>
    <row r="240" spans="1:9" s="2" customFormat="1" hidden="1" x14ac:dyDescent="0.25">
      <c r="A240" s="19"/>
      <c r="B240" s="20" t="str">
        <f>CONCATENATE(jbp_bezci[[#This Row],[rok_jbp]]," :: ",jbp_bezci[[#This Row],[prijmeni jmeno]]," :: ",jbp_bezci[[#This Row],[rok_nar]])</f>
        <v>2013 :: Zíma Josef :: 1965</v>
      </c>
      <c r="C240" s="22">
        <v>2013</v>
      </c>
      <c r="D240" s="23" t="s">
        <v>261</v>
      </c>
      <c r="E240" s="22">
        <v>1965</v>
      </c>
      <c r="F240" s="24" t="s">
        <v>414</v>
      </c>
      <c r="G240" s="22" t="s">
        <v>278</v>
      </c>
      <c r="H240" s="13">
        <f>COUNTIF(jbp_bezci[ident],jbp_bezci[[#This Row],[ident]])</f>
        <v>1</v>
      </c>
      <c r="I240" s="2">
        <f>COUNTIF(registrace[prijmeni a jmeno],jbp_bezci[[#This Row],[prijmeni jmeno]])</f>
        <v>1</v>
      </c>
    </row>
    <row r="241" spans="2:9" hidden="1" x14ac:dyDescent="0.25">
      <c r="B241" s="21" t="str">
        <f>CONCATENATE(jbp_bezci[[#This Row],[rok_jbp]]," :: ",jbp_bezci[[#This Row],[prijmeni jmeno]]," :: ",jbp_bezci[[#This Row],[rok_nar]])</f>
        <v>2014 :: Bláha Jan :: 1971</v>
      </c>
      <c r="C241" s="22">
        <v>2014</v>
      </c>
      <c r="D241" s="23" t="s">
        <v>88</v>
      </c>
      <c r="E241" s="22">
        <v>1971</v>
      </c>
      <c r="F241" s="24" t="s">
        <v>0</v>
      </c>
      <c r="G241" s="22" t="s">
        <v>278</v>
      </c>
      <c r="H241" s="14">
        <f>COUNTIF(jbp_bezci[ident],jbp_bezci[[#This Row],[ident]])</f>
        <v>1</v>
      </c>
      <c r="I241" s="2">
        <f>COUNTIF(registrace[prijmeni a jmeno],jbp_bezci[[#This Row],[prijmeni jmeno]])</f>
        <v>1</v>
      </c>
    </row>
    <row r="242" spans="2:9" hidden="1" x14ac:dyDescent="0.25">
      <c r="B242" s="21" t="str">
        <f>CONCATENATE(jbp_bezci[[#This Row],[rok_jbp]]," :: ",jbp_bezci[[#This Row],[prijmeni jmeno]]," :: ",jbp_bezci[[#This Row],[rok_nar]])</f>
        <v>2014 :: Brossaud Jack :: 1970</v>
      </c>
      <c r="C242" s="22">
        <v>2014</v>
      </c>
      <c r="D242" s="23" t="s">
        <v>89</v>
      </c>
      <c r="E242" s="22">
        <v>1970</v>
      </c>
      <c r="F242" s="24" t="s">
        <v>2</v>
      </c>
      <c r="G242" s="22" t="s">
        <v>278</v>
      </c>
      <c r="H242" s="14">
        <f>COUNTIF(jbp_bezci[ident],jbp_bezci[[#This Row],[ident]])</f>
        <v>1</v>
      </c>
      <c r="I242" s="2">
        <f>COUNTIF(registrace[prijmeni a jmeno],jbp_bezci[[#This Row],[prijmeni jmeno]])</f>
        <v>1</v>
      </c>
    </row>
    <row r="243" spans="2:9" hidden="1" x14ac:dyDescent="0.25">
      <c r="B243" s="21" t="str">
        <f>CONCATENATE(jbp_bezci[[#This Row],[rok_jbp]]," :: ",jbp_bezci[[#This Row],[prijmeni jmeno]]," :: ",jbp_bezci[[#This Row],[rok_nar]])</f>
        <v>2014 :: Brothánek Antonín :: 1972</v>
      </c>
      <c r="C243" s="22">
        <v>2014</v>
      </c>
      <c r="D243" s="23" t="s">
        <v>90</v>
      </c>
      <c r="E243" s="22">
        <v>1972</v>
      </c>
      <c r="F243" s="24" t="s">
        <v>999</v>
      </c>
      <c r="G243" s="22" t="s">
        <v>278</v>
      </c>
      <c r="H243" s="14">
        <f>COUNTIF(jbp_bezci[ident],jbp_bezci[[#This Row],[ident]])</f>
        <v>1</v>
      </c>
      <c r="I243" s="2">
        <f>COUNTIF(registrace[prijmeni a jmeno],jbp_bezci[[#This Row],[prijmeni jmeno]])</f>
        <v>1</v>
      </c>
    </row>
    <row r="244" spans="2:9" hidden="1" x14ac:dyDescent="0.25">
      <c r="B244" s="21" t="str">
        <f>CONCATENATE(jbp_bezci[[#This Row],[rok_jbp]]," :: ",jbp_bezci[[#This Row],[prijmeni jmeno]]," :: ",jbp_bezci[[#This Row],[rok_nar]])</f>
        <v>2014 :: Čapek František :: 1977</v>
      </c>
      <c r="C244" s="22">
        <v>2014</v>
      </c>
      <c r="D244" s="23" t="s">
        <v>91</v>
      </c>
      <c r="E244" s="22">
        <v>1977</v>
      </c>
      <c r="F244" s="24" t="s">
        <v>7</v>
      </c>
      <c r="G244" s="22" t="s">
        <v>278</v>
      </c>
      <c r="H244" s="14">
        <f>COUNTIF(jbp_bezci[ident],jbp_bezci[[#This Row],[ident]])</f>
        <v>1</v>
      </c>
      <c r="I244" s="2">
        <f>COUNTIF(registrace[prijmeni a jmeno],jbp_bezci[[#This Row],[prijmeni jmeno]])</f>
        <v>1</v>
      </c>
    </row>
    <row r="245" spans="2:9" hidden="1" x14ac:dyDescent="0.25">
      <c r="B245" s="21" t="str">
        <f>CONCATENATE(jbp_bezci[[#This Row],[rok_jbp]]," :: ",jbp_bezci[[#This Row],[prijmeni jmeno]]," :: ",jbp_bezci[[#This Row],[rok_nar]])</f>
        <v>2014 :: Círal František :: 1971</v>
      </c>
      <c r="C245" s="22">
        <v>2014</v>
      </c>
      <c r="D245" s="23" t="s">
        <v>92</v>
      </c>
      <c r="E245" s="22">
        <v>1971</v>
      </c>
      <c r="F245" s="24" t="s">
        <v>8</v>
      </c>
      <c r="G245" s="22" t="s">
        <v>278</v>
      </c>
      <c r="H245" s="14">
        <f>COUNTIF(jbp_bezci[ident],jbp_bezci[[#This Row],[ident]])</f>
        <v>1</v>
      </c>
      <c r="I245" s="2">
        <f>COUNTIF(registrace[prijmeni a jmeno],jbp_bezci[[#This Row],[prijmeni jmeno]])</f>
        <v>2</v>
      </c>
    </row>
    <row r="246" spans="2:9" hidden="1" x14ac:dyDescent="0.25">
      <c r="B246" s="21" t="str">
        <f>CONCATENATE(jbp_bezci[[#This Row],[rok_jbp]]," :: ",jbp_bezci[[#This Row],[prijmeni jmeno]]," :: ",jbp_bezci[[#This Row],[rok_nar]])</f>
        <v>2014 :: Coufal Patrik :: 1975</v>
      </c>
      <c r="C246" s="22">
        <v>2014</v>
      </c>
      <c r="D246" s="23" t="s">
        <v>93</v>
      </c>
      <c r="E246" s="22">
        <v>1975</v>
      </c>
      <c r="F246" s="24" t="s">
        <v>9</v>
      </c>
      <c r="G246" s="22" t="s">
        <v>278</v>
      </c>
      <c r="H246" s="14">
        <f>COUNTIF(jbp_bezci[ident],jbp_bezci[[#This Row],[ident]])</f>
        <v>1</v>
      </c>
      <c r="I246" s="2">
        <f>COUNTIF(registrace[prijmeni a jmeno],jbp_bezci[[#This Row],[prijmeni jmeno]])</f>
        <v>1</v>
      </c>
    </row>
    <row r="247" spans="2:9" hidden="1" x14ac:dyDescent="0.25">
      <c r="B247" s="21" t="str">
        <f>CONCATENATE(jbp_bezci[[#This Row],[rok_jbp]]," :: ",jbp_bezci[[#This Row],[prijmeni jmeno]]," :: ",jbp_bezci[[#This Row],[rok_nar]])</f>
        <v>2014 :: Drázda Petr :: 1964</v>
      </c>
      <c r="C247" s="22">
        <v>2014</v>
      </c>
      <c r="D247" s="23" t="s">
        <v>94</v>
      </c>
      <c r="E247" s="22">
        <v>1964</v>
      </c>
      <c r="F247" s="24" t="s">
        <v>11</v>
      </c>
      <c r="G247" s="22" t="s">
        <v>278</v>
      </c>
      <c r="H247" s="14">
        <f>COUNTIF(jbp_bezci[ident],jbp_bezci[[#This Row],[ident]])</f>
        <v>1</v>
      </c>
      <c r="I247" s="2">
        <f>COUNTIF(registrace[prijmeni a jmeno],jbp_bezci[[#This Row],[prijmeni jmeno]])</f>
        <v>2</v>
      </c>
    </row>
    <row r="248" spans="2:9" hidden="1" x14ac:dyDescent="0.25">
      <c r="B248" s="21" t="str">
        <f>CONCATENATE(jbp_bezci[[#This Row],[rok_jbp]]," :: ",jbp_bezci[[#This Row],[prijmeni jmeno]]," :: ",jbp_bezci[[#This Row],[rok_nar]])</f>
        <v>2014 :: Dvořák Petr :: 1950</v>
      </c>
      <c r="C248" s="22">
        <v>2014</v>
      </c>
      <c r="D248" s="23" t="s">
        <v>95</v>
      </c>
      <c r="E248" s="22">
        <v>1950</v>
      </c>
      <c r="F248" s="24" t="s">
        <v>999</v>
      </c>
      <c r="G248" s="22" t="s">
        <v>278</v>
      </c>
      <c r="H248" s="14">
        <f>COUNTIF(jbp_bezci[ident],jbp_bezci[[#This Row],[ident]])</f>
        <v>1</v>
      </c>
      <c r="I248" s="2">
        <f>COUNTIF(registrace[prijmeni a jmeno],jbp_bezci[[#This Row],[prijmeni jmeno]])</f>
        <v>1</v>
      </c>
    </row>
    <row r="249" spans="2:9" hidden="1" x14ac:dyDescent="0.25">
      <c r="B249" s="21" t="str">
        <f>CONCATENATE(jbp_bezci[[#This Row],[rok_jbp]]," :: ",jbp_bezci[[#This Row],[prijmeni jmeno]]," :: ",jbp_bezci[[#This Row],[rok_nar]])</f>
        <v>2014 :: Ehrlich Pavel :: 1969</v>
      </c>
      <c r="C249" s="22">
        <v>2014</v>
      </c>
      <c r="D249" s="23" t="s">
        <v>96</v>
      </c>
      <c r="E249" s="22">
        <v>1969</v>
      </c>
      <c r="F249" s="24"/>
      <c r="G249" s="22" t="s">
        <v>278</v>
      </c>
      <c r="H249" s="14">
        <f>COUNTIF(jbp_bezci[ident],jbp_bezci[[#This Row],[ident]])</f>
        <v>1</v>
      </c>
      <c r="I249" s="2">
        <f>COUNTIF(registrace[prijmeni a jmeno],jbp_bezci[[#This Row],[prijmeni jmeno]])</f>
        <v>1</v>
      </c>
    </row>
    <row r="250" spans="2:9" hidden="1" x14ac:dyDescent="0.25">
      <c r="B250" s="21" t="str">
        <f>CONCATENATE(jbp_bezci[[#This Row],[rok_jbp]]," :: ",jbp_bezci[[#This Row],[prijmeni jmeno]]," :: ",jbp_bezci[[#This Row],[rok_nar]])</f>
        <v>2014 :: Gazda Martin :: 1968</v>
      </c>
      <c r="C250" s="22">
        <v>2014</v>
      </c>
      <c r="D250" s="23" t="s">
        <v>97</v>
      </c>
      <c r="E250" s="22">
        <v>1968</v>
      </c>
      <c r="F250" s="24" t="s">
        <v>16</v>
      </c>
      <c r="G250" s="22" t="s">
        <v>278</v>
      </c>
      <c r="H250" s="14">
        <f>COUNTIF(jbp_bezci[ident],jbp_bezci[[#This Row],[ident]])</f>
        <v>1</v>
      </c>
      <c r="I250" s="2">
        <f>COUNTIF(registrace[prijmeni a jmeno],jbp_bezci[[#This Row],[prijmeni jmeno]])</f>
        <v>1</v>
      </c>
    </row>
    <row r="251" spans="2:9" hidden="1" x14ac:dyDescent="0.25">
      <c r="B251" s="21" t="str">
        <f>CONCATENATE(jbp_bezci[[#This Row],[rok_jbp]]," :: ",jbp_bezci[[#This Row],[prijmeni jmeno]]," :: ",jbp_bezci[[#This Row],[rok_nar]])</f>
        <v>2014 :: Habara Jan :: 1972</v>
      </c>
      <c r="C251" s="22">
        <v>2014</v>
      </c>
      <c r="D251" s="23" t="s">
        <v>98</v>
      </c>
      <c r="E251" s="22">
        <v>1972</v>
      </c>
      <c r="F251" s="24" t="s">
        <v>1021</v>
      </c>
      <c r="G251" s="22" t="s">
        <v>278</v>
      </c>
      <c r="H251" s="14">
        <f>COUNTIF(jbp_bezci[ident],jbp_bezci[[#This Row],[ident]])</f>
        <v>1</v>
      </c>
      <c r="I251" s="2">
        <f>COUNTIF(registrace[prijmeni a jmeno],jbp_bezci[[#This Row],[prijmeni jmeno]])</f>
        <v>1</v>
      </c>
    </row>
    <row r="252" spans="2:9" hidden="1" x14ac:dyDescent="0.25">
      <c r="B252" s="21" t="str">
        <f>CONCATENATE(jbp_bezci[[#This Row],[rok_jbp]]," :: ",jbp_bezci[[#This Row],[prijmeni jmeno]]," :: ",jbp_bezci[[#This Row],[rok_nar]])</f>
        <v>2014 :: Habara Jaromír :: 1974</v>
      </c>
      <c r="C252" s="22">
        <v>2014</v>
      </c>
      <c r="D252" s="23" t="s">
        <v>99</v>
      </c>
      <c r="E252" s="22">
        <v>1974</v>
      </c>
      <c r="F252" s="24" t="s">
        <v>391</v>
      </c>
      <c r="G252" s="22" t="s">
        <v>278</v>
      </c>
      <c r="H252" s="14">
        <f>COUNTIF(jbp_bezci[ident],jbp_bezci[[#This Row],[ident]])</f>
        <v>1</v>
      </c>
      <c r="I252" s="2">
        <f>COUNTIF(registrace[prijmeni a jmeno],jbp_bezci[[#This Row],[prijmeni jmeno]])</f>
        <v>1</v>
      </c>
    </row>
    <row r="253" spans="2:9" hidden="1" x14ac:dyDescent="0.25">
      <c r="B253" s="21" t="str">
        <f>CONCATENATE(jbp_bezci[[#This Row],[rok_jbp]]," :: ",jbp_bezci[[#This Row],[prijmeni jmeno]]," :: ",jbp_bezci[[#This Row],[rok_nar]])</f>
        <v>2014 :: Hájek Daniel :: 1988</v>
      </c>
      <c r="C253" s="22">
        <v>2014</v>
      </c>
      <c r="D253" s="23" t="s">
        <v>100</v>
      </c>
      <c r="E253" s="22">
        <v>1988</v>
      </c>
      <c r="F253" s="24" t="s">
        <v>73</v>
      </c>
      <c r="G253" s="22" t="s">
        <v>278</v>
      </c>
      <c r="H253" s="14">
        <f>COUNTIF(jbp_bezci[ident],jbp_bezci[[#This Row],[ident]])</f>
        <v>1</v>
      </c>
      <c r="I253" s="2">
        <f>COUNTIF(registrace[prijmeni a jmeno],jbp_bezci[[#This Row],[prijmeni jmeno]])</f>
        <v>1</v>
      </c>
    </row>
    <row r="254" spans="2:9" hidden="1" x14ac:dyDescent="0.25">
      <c r="B254" s="21" t="str">
        <f>CONCATENATE(jbp_bezci[[#This Row],[rok_jbp]]," :: ",jbp_bezci[[#This Row],[prijmeni jmeno]]," :: ",jbp_bezci[[#This Row],[rok_nar]])</f>
        <v>2014 :: Haňur Roman :: 1968</v>
      </c>
      <c r="C254" s="22">
        <v>2014</v>
      </c>
      <c r="D254" s="23" t="s">
        <v>102</v>
      </c>
      <c r="E254" s="22">
        <v>1968</v>
      </c>
      <c r="F254" s="24" t="s">
        <v>20</v>
      </c>
      <c r="G254" s="22" t="s">
        <v>278</v>
      </c>
      <c r="H254" s="14">
        <f>COUNTIF(jbp_bezci[ident],jbp_bezci[[#This Row],[ident]])</f>
        <v>1</v>
      </c>
      <c r="I254" s="2">
        <f>COUNTIF(registrace[prijmeni a jmeno],jbp_bezci[[#This Row],[prijmeni jmeno]])</f>
        <v>1</v>
      </c>
    </row>
    <row r="255" spans="2:9" hidden="1" x14ac:dyDescent="0.25">
      <c r="B255" s="21" t="str">
        <f>CONCATENATE(jbp_bezci[[#This Row],[rok_jbp]]," :: ",jbp_bezci[[#This Row],[prijmeni jmeno]]," :: ",jbp_bezci[[#This Row],[rok_nar]])</f>
        <v>2014 :: Helm František :: 1987</v>
      </c>
      <c r="C255" s="22">
        <v>2014</v>
      </c>
      <c r="D255" s="23" t="s">
        <v>103</v>
      </c>
      <c r="E255" s="22">
        <v>1987</v>
      </c>
      <c r="F255" s="24" t="s">
        <v>22</v>
      </c>
      <c r="G255" s="22" t="s">
        <v>278</v>
      </c>
      <c r="H255" s="14">
        <f>COUNTIF(jbp_bezci[ident],jbp_bezci[[#This Row],[ident]])</f>
        <v>1</v>
      </c>
      <c r="I255" s="2">
        <f>COUNTIF(registrace[prijmeni a jmeno],jbp_bezci[[#This Row],[prijmeni jmeno]])</f>
        <v>1</v>
      </c>
    </row>
    <row r="256" spans="2:9" hidden="1" x14ac:dyDescent="0.25">
      <c r="B256" s="21" t="str">
        <f>CONCATENATE(jbp_bezci[[#This Row],[rok_jbp]]," :: ",jbp_bezci[[#This Row],[prijmeni jmeno]]," :: ",jbp_bezci[[#This Row],[rok_nar]])</f>
        <v>2014 :: Houska David :: 1973</v>
      </c>
      <c r="C256" s="22">
        <v>2014</v>
      </c>
      <c r="D256" s="23" t="s">
        <v>104</v>
      </c>
      <c r="E256" s="22">
        <v>1973</v>
      </c>
      <c r="F256" s="24" t="s">
        <v>24</v>
      </c>
      <c r="G256" s="22" t="s">
        <v>278</v>
      </c>
      <c r="H256" s="14">
        <f>COUNTIF(jbp_bezci[ident],jbp_bezci[[#This Row],[ident]])</f>
        <v>1</v>
      </c>
      <c r="I256" s="2">
        <f>COUNTIF(registrace[prijmeni a jmeno],jbp_bezci[[#This Row],[prijmeni jmeno]])</f>
        <v>1</v>
      </c>
    </row>
    <row r="257" spans="2:9" hidden="1" x14ac:dyDescent="0.25">
      <c r="B257" s="21" t="str">
        <f>CONCATENATE(jbp_bezci[[#This Row],[rok_jbp]]," :: ",jbp_bezci[[#This Row],[prijmeni jmeno]]," :: ",jbp_bezci[[#This Row],[rok_nar]])</f>
        <v>2014 :: Hronová Božena :: 1954</v>
      </c>
      <c r="C257" s="22">
        <v>2014</v>
      </c>
      <c r="D257" s="23" t="s">
        <v>105</v>
      </c>
      <c r="E257" s="22">
        <v>1954</v>
      </c>
      <c r="F257" s="24" t="s">
        <v>407</v>
      </c>
      <c r="G257" s="22" t="s">
        <v>438</v>
      </c>
      <c r="H257" s="14">
        <f>COUNTIF(jbp_bezci[ident],jbp_bezci[[#This Row],[ident]])</f>
        <v>1</v>
      </c>
      <c r="I257" s="2">
        <f>COUNTIF(registrace[prijmeni a jmeno],jbp_bezci[[#This Row],[prijmeni jmeno]])</f>
        <v>1</v>
      </c>
    </row>
    <row r="258" spans="2:9" hidden="1" x14ac:dyDescent="0.25">
      <c r="B258" s="21" t="str">
        <f>CONCATENATE(jbp_bezci[[#This Row],[rok_jbp]]," :: ",jbp_bezci[[#This Row],[prijmeni jmeno]]," :: ",jbp_bezci[[#This Row],[rok_nar]])</f>
        <v>2014 :: Hruška Luboš :: 1976</v>
      </c>
      <c r="C258" s="22">
        <v>2014</v>
      </c>
      <c r="D258" s="23" t="s">
        <v>106</v>
      </c>
      <c r="E258" s="22">
        <v>1976</v>
      </c>
      <c r="F258" s="24" t="s">
        <v>394</v>
      </c>
      <c r="G258" s="22" t="s">
        <v>278</v>
      </c>
      <c r="H258" s="14">
        <f>COUNTIF(jbp_bezci[ident],jbp_bezci[[#This Row],[ident]])</f>
        <v>1</v>
      </c>
      <c r="I258" s="2">
        <f>COUNTIF(registrace[prijmeni a jmeno],jbp_bezci[[#This Row],[prijmeni jmeno]])</f>
        <v>1</v>
      </c>
    </row>
    <row r="259" spans="2:9" hidden="1" x14ac:dyDescent="0.25">
      <c r="B259" s="21" t="str">
        <f>CONCATENATE(jbp_bezci[[#This Row],[rok_jbp]]," :: ",jbp_bezci[[#This Row],[prijmeni jmeno]]," :: ",jbp_bezci[[#This Row],[rok_nar]])</f>
        <v>2014 :: Hruška Luděk :: 1973</v>
      </c>
      <c r="C259" s="22">
        <v>2014</v>
      </c>
      <c r="D259" s="23" t="s">
        <v>108</v>
      </c>
      <c r="E259" s="22">
        <v>1973</v>
      </c>
      <c r="F259" s="24" t="s">
        <v>394</v>
      </c>
      <c r="G259" s="22" t="s">
        <v>278</v>
      </c>
      <c r="H259" s="14">
        <f>COUNTIF(jbp_bezci[ident],jbp_bezci[[#This Row],[ident]])</f>
        <v>1</v>
      </c>
      <c r="I259" s="2">
        <f>COUNTIF(registrace[prijmeni a jmeno],jbp_bezci[[#This Row],[prijmeni jmeno]])</f>
        <v>1</v>
      </c>
    </row>
    <row r="260" spans="2:9" hidden="1" x14ac:dyDescent="0.25">
      <c r="B260" s="21" t="str">
        <f>CONCATENATE(jbp_bezci[[#This Row],[rok_jbp]]," :: ",jbp_bezci[[#This Row],[prijmeni jmeno]]," :: ",jbp_bezci[[#This Row],[rok_nar]])</f>
        <v>2014 :: Janošík Radek :: 1974</v>
      </c>
      <c r="C260" s="22">
        <v>2014</v>
      </c>
      <c r="D260" s="23" t="s">
        <v>109</v>
      </c>
      <c r="E260" s="22">
        <v>1974</v>
      </c>
      <c r="F260" s="24" t="s">
        <v>1065</v>
      </c>
      <c r="G260" s="22" t="s">
        <v>278</v>
      </c>
      <c r="H260" s="14">
        <f>COUNTIF(jbp_bezci[ident],jbp_bezci[[#This Row],[ident]])</f>
        <v>1</v>
      </c>
      <c r="I260" s="2">
        <f>COUNTIF(registrace[prijmeni a jmeno],jbp_bezci[[#This Row],[prijmeni jmeno]])</f>
        <v>1</v>
      </c>
    </row>
    <row r="261" spans="2:9" hidden="1" x14ac:dyDescent="0.25">
      <c r="B261" s="21" t="str">
        <f>CONCATENATE(jbp_bezci[[#This Row],[rok_jbp]]," :: ",jbp_bezci[[#This Row],[prijmeni jmeno]]," :: ",jbp_bezci[[#This Row],[rok_nar]])</f>
        <v>2014 :: Jašarov Zdeněk :: 1957</v>
      </c>
      <c r="C261" s="22">
        <v>2014</v>
      </c>
      <c r="D261" s="23" t="s">
        <v>110</v>
      </c>
      <c r="E261" s="22">
        <v>1957</v>
      </c>
      <c r="F261" s="24" t="s">
        <v>1020</v>
      </c>
      <c r="G261" s="22" t="s">
        <v>278</v>
      </c>
      <c r="H261" s="14">
        <f>COUNTIF(jbp_bezci[ident],jbp_bezci[[#This Row],[ident]])</f>
        <v>1</v>
      </c>
      <c r="I261" s="2">
        <f>COUNTIF(registrace[prijmeni a jmeno],jbp_bezci[[#This Row],[prijmeni jmeno]])</f>
        <v>1</v>
      </c>
    </row>
    <row r="262" spans="2:9" hidden="1" x14ac:dyDescent="0.25">
      <c r="B262" s="21" t="str">
        <f>CONCATENATE(jbp_bezci[[#This Row],[rok_jbp]]," :: ",jbp_bezci[[#This Row],[prijmeni jmeno]]," :: ",jbp_bezci[[#This Row],[rok_nar]])</f>
        <v>2014 :: Jirák Lukáš :: 1981</v>
      </c>
      <c r="C262" s="22">
        <v>2014</v>
      </c>
      <c r="D262" s="23" t="s">
        <v>111</v>
      </c>
      <c r="E262" s="22">
        <v>1981</v>
      </c>
      <c r="F262" s="24" t="s">
        <v>112</v>
      </c>
      <c r="G262" s="22" t="s">
        <v>278</v>
      </c>
      <c r="H262" s="14">
        <f>COUNTIF(jbp_bezci[ident],jbp_bezci[[#This Row],[ident]])</f>
        <v>1</v>
      </c>
      <c r="I262" s="2">
        <f>COUNTIF(registrace[prijmeni a jmeno],jbp_bezci[[#This Row],[prijmeni jmeno]])</f>
        <v>1</v>
      </c>
    </row>
    <row r="263" spans="2:9" hidden="1" x14ac:dyDescent="0.25">
      <c r="B263" s="21" t="str">
        <f>CONCATENATE(jbp_bezci[[#This Row],[rok_jbp]]," :: ",jbp_bezci[[#This Row],[prijmeni jmeno]]," :: ",jbp_bezci[[#This Row],[rok_nar]])</f>
        <v>2014 :: Kalina Bohumil :: 1976</v>
      </c>
      <c r="C263" s="22">
        <v>2014</v>
      </c>
      <c r="D263" s="23" t="s">
        <v>113</v>
      </c>
      <c r="E263" s="22">
        <v>1976</v>
      </c>
      <c r="F263" s="24" t="s">
        <v>1021</v>
      </c>
      <c r="G263" s="22" t="s">
        <v>278</v>
      </c>
      <c r="H263" s="14">
        <f>COUNTIF(jbp_bezci[ident],jbp_bezci[[#This Row],[ident]])</f>
        <v>1</v>
      </c>
      <c r="I263" s="2">
        <f>COUNTIF(registrace[prijmeni a jmeno],jbp_bezci[[#This Row],[prijmeni jmeno]])</f>
        <v>1</v>
      </c>
    </row>
    <row r="264" spans="2:9" hidden="1" x14ac:dyDescent="0.25">
      <c r="B264" s="21" t="str">
        <f>CONCATENATE(jbp_bezci[[#This Row],[rok_jbp]]," :: ",jbp_bezci[[#This Row],[prijmeni jmeno]]," :: ",jbp_bezci[[#This Row],[rok_nar]])</f>
        <v>2014 :: Klein Pavel :: 1976</v>
      </c>
      <c r="C264" s="22">
        <v>2014</v>
      </c>
      <c r="D264" s="23" t="s">
        <v>114</v>
      </c>
      <c r="E264" s="22">
        <v>1976</v>
      </c>
      <c r="F264" s="24" t="s">
        <v>32</v>
      </c>
      <c r="G264" s="22" t="s">
        <v>278</v>
      </c>
      <c r="H264" s="14">
        <f>COUNTIF(jbp_bezci[ident],jbp_bezci[[#This Row],[ident]])</f>
        <v>1</v>
      </c>
      <c r="I264" s="2">
        <f>COUNTIF(registrace[prijmeni a jmeno],jbp_bezci[[#This Row],[prijmeni jmeno]])</f>
        <v>1</v>
      </c>
    </row>
    <row r="265" spans="2:9" hidden="1" x14ac:dyDescent="0.25">
      <c r="B265" s="21" t="str">
        <f>CONCATENATE(jbp_bezci[[#This Row],[rok_jbp]]," :: ",jbp_bezci[[#This Row],[prijmeni jmeno]]," :: ",jbp_bezci[[#This Row],[rok_nar]])</f>
        <v>2014 :: Kleinová Petra :: 1978</v>
      </c>
      <c r="C265" s="22">
        <v>2014</v>
      </c>
      <c r="D265" s="23" t="s">
        <v>115</v>
      </c>
      <c r="E265" s="22">
        <v>1978</v>
      </c>
      <c r="F265" s="24" t="s">
        <v>32</v>
      </c>
      <c r="G265" s="22" t="s">
        <v>438</v>
      </c>
      <c r="H265" s="14">
        <f>COUNTIF(jbp_bezci[ident],jbp_bezci[[#This Row],[ident]])</f>
        <v>1</v>
      </c>
      <c r="I265" s="2">
        <f>COUNTIF(registrace[prijmeni a jmeno],jbp_bezci[[#This Row],[prijmeni jmeno]])</f>
        <v>1</v>
      </c>
    </row>
    <row r="266" spans="2:9" hidden="1" x14ac:dyDescent="0.25">
      <c r="B266" s="21" t="str">
        <f>CONCATENATE(jbp_bezci[[#This Row],[rok_jbp]]," :: ",jbp_bezci[[#This Row],[prijmeni jmeno]]," :: ",jbp_bezci[[#This Row],[rok_nar]])</f>
        <v>2014 :: Klimeš Petr :: 1980</v>
      </c>
      <c r="C266" s="22">
        <v>2014</v>
      </c>
      <c r="D266" s="23" t="s">
        <v>116</v>
      </c>
      <c r="E266" s="22">
        <v>1980</v>
      </c>
      <c r="F266" s="24" t="s">
        <v>35</v>
      </c>
      <c r="G266" s="22" t="s">
        <v>278</v>
      </c>
      <c r="H266" s="14">
        <f>COUNTIF(jbp_bezci[ident],jbp_bezci[[#This Row],[ident]])</f>
        <v>1</v>
      </c>
      <c r="I266" s="2">
        <f>COUNTIF(registrace[prijmeni a jmeno],jbp_bezci[[#This Row],[prijmeni jmeno]])</f>
        <v>1</v>
      </c>
    </row>
    <row r="267" spans="2:9" hidden="1" x14ac:dyDescent="0.25">
      <c r="B267" s="21" t="str">
        <f>CONCATENATE(jbp_bezci[[#This Row],[rok_jbp]]," :: ",jbp_bezci[[#This Row],[prijmeni jmeno]]," :: ",jbp_bezci[[#This Row],[rok_nar]])</f>
        <v>2014 :: Klosse Jiří :: 1970</v>
      </c>
      <c r="C267" s="22">
        <v>2014</v>
      </c>
      <c r="D267" s="23" t="s">
        <v>117</v>
      </c>
      <c r="E267" s="22">
        <v>1970</v>
      </c>
      <c r="F267" s="24" t="s">
        <v>37</v>
      </c>
      <c r="G267" s="22" t="s">
        <v>278</v>
      </c>
      <c r="H267" s="14">
        <f>COUNTIF(jbp_bezci[ident],jbp_bezci[[#This Row],[ident]])</f>
        <v>1</v>
      </c>
      <c r="I267" s="2">
        <f>COUNTIF(registrace[prijmeni a jmeno],jbp_bezci[[#This Row],[prijmeni jmeno]])</f>
        <v>1</v>
      </c>
    </row>
    <row r="268" spans="2:9" hidden="1" x14ac:dyDescent="0.25">
      <c r="B268" s="21" t="str">
        <f>CONCATENATE(jbp_bezci[[#This Row],[rok_jbp]]," :: ",jbp_bezci[[#This Row],[prijmeni jmeno]]," :: ",jbp_bezci[[#This Row],[rok_nar]])</f>
        <v>2014 :: Kocourek Jan :: 1966</v>
      </c>
      <c r="C268" s="22">
        <v>2014</v>
      </c>
      <c r="D268" s="23" t="s">
        <v>118</v>
      </c>
      <c r="E268" s="22">
        <v>1966</v>
      </c>
      <c r="F268" s="24" t="s">
        <v>38</v>
      </c>
      <c r="G268" s="22" t="s">
        <v>278</v>
      </c>
      <c r="H268" s="14">
        <f>COUNTIF(jbp_bezci[ident],jbp_bezci[[#This Row],[ident]])</f>
        <v>1</v>
      </c>
      <c r="I268" s="2">
        <f>COUNTIF(registrace[prijmeni a jmeno],jbp_bezci[[#This Row],[prijmeni jmeno]])</f>
        <v>1</v>
      </c>
    </row>
    <row r="269" spans="2:9" hidden="1" x14ac:dyDescent="0.25">
      <c r="B269" s="21" t="str">
        <f>CONCATENATE(jbp_bezci[[#This Row],[rok_jbp]]," :: ",jbp_bezci[[#This Row],[prijmeni jmeno]]," :: ",jbp_bezci[[#This Row],[rok_nar]])</f>
        <v>2014 :: Kohout Luděk :: 1965</v>
      </c>
      <c r="C269" s="22">
        <v>2014</v>
      </c>
      <c r="D269" s="23" t="s">
        <v>119</v>
      </c>
      <c r="E269" s="22">
        <v>1965</v>
      </c>
      <c r="F269" s="24" t="s">
        <v>22</v>
      </c>
      <c r="G269" s="22" t="s">
        <v>278</v>
      </c>
      <c r="H269" s="14">
        <f>COUNTIF(jbp_bezci[ident],jbp_bezci[[#This Row],[ident]])</f>
        <v>1</v>
      </c>
      <c r="I269" s="2">
        <f>COUNTIF(registrace[prijmeni a jmeno],jbp_bezci[[#This Row],[prijmeni jmeno]])</f>
        <v>1</v>
      </c>
    </row>
    <row r="270" spans="2:9" hidden="1" x14ac:dyDescent="0.25">
      <c r="B270" s="21" t="str">
        <f>CONCATENATE(jbp_bezci[[#This Row],[rok_jbp]]," :: ",jbp_bezci[[#This Row],[prijmeni jmeno]]," :: ",jbp_bezci[[#This Row],[rok_nar]])</f>
        <v>2014 :: Kolář Martin :: 1980</v>
      </c>
      <c r="C270" s="22">
        <v>2014</v>
      </c>
      <c r="D270" s="23" t="s">
        <v>120</v>
      </c>
      <c r="E270" s="22">
        <v>1980</v>
      </c>
      <c r="F270" s="24" t="s">
        <v>39</v>
      </c>
      <c r="G270" s="22" t="s">
        <v>278</v>
      </c>
      <c r="H270" s="14">
        <f>COUNTIF(jbp_bezci[ident],jbp_bezci[[#This Row],[ident]])</f>
        <v>1</v>
      </c>
      <c r="I270" s="2">
        <f>COUNTIF(registrace[prijmeni a jmeno],jbp_bezci[[#This Row],[prijmeni jmeno]])</f>
        <v>1</v>
      </c>
    </row>
    <row r="271" spans="2:9" hidden="1" x14ac:dyDescent="0.25">
      <c r="B271" s="21" t="str">
        <f>CONCATENATE(jbp_bezci[[#This Row],[rok_jbp]]," :: ",jbp_bezci[[#This Row],[prijmeni jmeno]]," :: ",jbp_bezci[[#This Row],[rok_nar]])</f>
        <v>2014 :: Kopecký Zdeněk :: 1937</v>
      </c>
      <c r="C271" s="22">
        <v>2014</v>
      </c>
      <c r="D271" s="23" t="s">
        <v>121</v>
      </c>
      <c r="E271" s="22">
        <v>1937</v>
      </c>
      <c r="F271" s="24" t="s">
        <v>398</v>
      </c>
      <c r="G271" s="22" t="s">
        <v>278</v>
      </c>
      <c r="H271" s="14">
        <f>COUNTIF(jbp_bezci[ident],jbp_bezci[[#This Row],[ident]])</f>
        <v>1</v>
      </c>
      <c r="I271" s="2">
        <f>COUNTIF(registrace[prijmeni a jmeno],jbp_bezci[[#This Row],[prijmeni jmeno]])</f>
        <v>1</v>
      </c>
    </row>
    <row r="272" spans="2:9" hidden="1" x14ac:dyDescent="0.25">
      <c r="B272" s="21" t="str">
        <f>CONCATENATE(jbp_bezci[[#This Row],[rok_jbp]]," :: ",jbp_bezci[[#This Row],[prijmeni jmeno]]," :: ",jbp_bezci[[#This Row],[rok_nar]])</f>
        <v>2014 :: Kopřiva Josef :: 1952</v>
      </c>
      <c r="C272" s="22">
        <v>2014</v>
      </c>
      <c r="D272" s="23" t="s">
        <v>123</v>
      </c>
      <c r="E272" s="22">
        <v>1952</v>
      </c>
      <c r="F272" s="24" t="s">
        <v>1020</v>
      </c>
      <c r="G272" s="22" t="s">
        <v>278</v>
      </c>
      <c r="H272" s="14">
        <f>COUNTIF(jbp_bezci[ident],jbp_bezci[[#This Row],[ident]])</f>
        <v>1</v>
      </c>
      <c r="I272" s="2">
        <f>COUNTIF(registrace[prijmeni a jmeno],jbp_bezci[[#This Row],[prijmeni jmeno]])</f>
        <v>1</v>
      </c>
    </row>
    <row r="273" spans="2:9" hidden="1" x14ac:dyDescent="0.25">
      <c r="B273" s="21" t="str">
        <f>CONCATENATE(jbp_bezci[[#This Row],[rok_jbp]]," :: ",jbp_bezci[[#This Row],[prijmeni jmeno]]," :: ",jbp_bezci[[#This Row],[rok_nar]])</f>
        <v>2014 :: Kozák Pavel :: 1973</v>
      </c>
      <c r="C273" s="22">
        <v>2014</v>
      </c>
      <c r="D273" s="23" t="s">
        <v>124</v>
      </c>
      <c r="E273" s="22">
        <v>1973</v>
      </c>
      <c r="F273" s="24" t="s">
        <v>42</v>
      </c>
      <c r="G273" s="22" t="s">
        <v>278</v>
      </c>
      <c r="H273" s="14">
        <f>COUNTIF(jbp_bezci[ident],jbp_bezci[[#This Row],[ident]])</f>
        <v>1</v>
      </c>
      <c r="I273" s="2">
        <f>COUNTIF(registrace[prijmeni a jmeno],jbp_bezci[[#This Row],[prijmeni jmeno]])</f>
        <v>1</v>
      </c>
    </row>
    <row r="274" spans="2:9" hidden="1" x14ac:dyDescent="0.25">
      <c r="B274" s="21" t="str">
        <f>CONCATENATE(jbp_bezci[[#This Row],[rok_jbp]]," :: ",jbp_bezci[[#This Row],[prijmeni jmeno]]," :: ",jbp_bezci[[#This Row],[rok_nar]])</f>
        <v>2014 :: Krejčí Karel :: 1972</v>
      </c>
      <c r="C274" s="22">
        <v>2014</v>
      </c>
      <c r="D274" s="23" t="s">
        <v>125</v>
      </c>
      <c r="E274" s="22">
        <v>1972</v>
      </c>
      <c r="F274" s="24" t="s">
        <v>397</v>
      </c>
      <c r="G274" s="22" t="s">
        <v>278</v>
      </c>
      <c r="H274" s="14">
        <f>COUNTIF(jbp_bezci[ident],jbp_bezci[[#This Row],[ident]])</f>
        <v>1</v>
      </c>
      <c r="I274" s="2">
        <f>COUNTIF(registrace[prijmeni a jmeno],jbp_bezci[[#This Row],[prijmeni jmeno]])</f>
        <v>1</v>
      </c>
    </row>
    <row r="275" spans="2:9" hidden="1" x14ac:dyDescent="0.25">
      <c r="B275" s="21" t="str">
        <f>CONCATENATE(jbp_bezci[[#This Row],[rok_jbp]]," :: ",jbp_bezci[[#This Row],[prijmeni jmeno]]," :: ",jbp_bezci[[#This Row],[rok_nar]])</f>
        <v>2014 :: Křivánková Bohumila :: 1966</v>
      </c>
      <c r="C275" s="22">
        <v>2014</v>
      </c>
      <c r="D275" s="23" t="s">
        <v>127</v>
      </c>
      <c r="E275" s="22">
        <v>1966</v>
      </c>
      <c r="F275" s="24" t="s">
        <v>999</v>
      </c>
      <c r="G275" s="22" t="s">
        <v>438</v>
      </c>
      <c r="H275" s="14">
        <f>COUNTIF(jbp_bezci[ident],jbp_bezci[[#This Row],[ident]])</f>
        <v>1</v>
      </c>
      <c r="I275" s="2">
        <f>COUNTIF(registrace[prijmeni a jmeno],jbp_bezci[[#This Row],[prijmeni jmeno]])</f>
        <v>1</v>
      </c>
    </row>
    <row r="276" spans="2:9" hidden="1" x14ac:dyDescent="0.25">
      <c r="B276" s="21" t="str">
        <f>CONCATENATE(jbp_bezci[[#This Row],[rok_jbp]]," :: ",jbp_bezci[[#This Row],[prijmeni jmeno]]," :: ",jbp_bezci[[#This Row],[rok_nar]])</f>
        <v>2014 :: Kroupa Evžen :: 1967</v>
      </c>
      <c r="C276" s="22">
        <v>2014</v>
      </c>
      <c r="D276" s="23" t="s">
        <v>128</v>
      </c>
      <c r="E276" s="22">
        <v>1967</v>
      </c>
      <c r="F276" s="24" t="s">
        <v>20</v>
      </c>
      <c r="G276" s="22" t="s">
        <v>278</v>
      </c>
      <c r="H276" s="14">
        <f>COUNTIF(jbp_bezci[ident],jbp_bezci[[#This Row],[ident]])</f>
        <v>1</v>
      </c>
      <c r="I276" s="2">
        <f>COUNTIF(registrace[prijmeni a jmeno],jbp_bezci[[#This Row],[prijmeni jmeno]])</f>
        <v>1</v>
      </c>
    </row>
    <row r="277" spans="2:9" hidden="1" x14ac:dyDescent="0.25">
      <c r="B277" s="21" t="str">
        <f>CONCATENATE(jbp_bezci[[#This Row],[rok_jbp]]," :: ",jbp_bezci[[#This Row],[prijmeni jmeno]]," :: ",jbp_bezci[[#This Row],[rok_nar]])</f>
        <v>2014 :: Lácha Pavel :: 1969</v>
      </c>
      <c r="C277" s="22">
        <v>2014</v>
      </c>
      <c r="D277" s="23" t="s">
        <v>129</v>
      </c>
      <c r="E277" s="22">
        <v>1969</v>
      </c>
      <c r="F277" s="24" t="s">
        <v>414</v>
      </c>
      <c r="G277" s="22" t="s">
        <v>278</v>
      </c>
      <c r="H277" s="14">
        <f>COUNTIF(jbp_bezci[ident],jbp_bezci[[#This Row],[ident]])</f>
        <v>1</v>
      </c>
      <c r="I277" s="2">
        <f>COUNTIF(registrace[prijmeni a jmeno],jbp_bezci[[#This Row],[prijmeni jmeno]])</f>
        <v>1</v>
      </c>
    </row>
    <row r="278" spans="2:9" hidden="1" x14ac:dyDescent="0.25">
      <c r="B278" s="21" t="str">
        <f>CONCATENATE(jbp_bezci[[#This Row],[rok_jbp]]," :: ",jbp_bezci[[#This Row],[prijmeni jmeno]]," :: ",jbp_bezci[[#This Row],[rok_nar]])</f>
        <v>2014 :: Lebedová Olina :: 1981</v>
      </c>
      <c r="C278" s="22">
        <v>2014</v>
      </c>
      <c r="D278" s="23" t="s">
        <v>131</v>
      </c>
      <c r="E278" s="22">
        <v>1981</v>
      </c>
      <c r="F278" s="24" t="s">
        <v>45</v>
      </c>
      <c r="G278" s="22" t="s">
        <v>438</v>
      </c>
      <c r="H278" s="14">
        <f>COUNTIF(jbp_bezci[ident],jbp_bezci[[#This Row],[ident]])</f>
        <v>1</v>
      </c>
      <c r="I278" s="2">
        <f>COUNTIF(registrace[prijmeni a jmeno],jbp_bezci[[#This Row],[prijmeni jmeno]])</f>
        <v>0</v>
      </c>
    </row>
    <row r="279" spans="2:9" hidden="1" x14ac:dyDescent="0.25">
      <c r="B279" s="21" t="str">
        <f>CONCATENATE(jbp_bezci[[#This Row],[rok_jbp]]," :: ",jbp_bezci[[#This Row],[prijmeni jmeno]]," :: ",jbp_bezci[[#This Row],[rok_nar]])</f>
        <v>2014 :: Macek Petr :: 1979</v>
      </c>
      <c r="C279" s="22">
        <v>2014</v>
      </c>
      <c r="D279" s="23" t="s">
        <v>132</v>
      </c>
      <c r="E279" s="22">
        <v>1979</v>
      </c>
      <c r="F279" s="24" t="s">
        <v>46</v>
      </c>
      <c r="G279" s="22" t="s">
        <v>278</v>
      </c>
      <c r="H279" s="14">
        <f>COUNTIF(jbp_bezci[ident],jbp_bezci[[#This Row],[ident]])</f>
        <v>1</v>
      </c>
      <c r="I279" s="2">
        <f>COUNTIF(registrace[prijmeni a jmeno],jbp_bezci[[#This Row],[prijmeni jmeno]])</f>
        <v>1</v>
      </c>
    </row>
    <row r="280" spans="2:9" hidden="1" x14ac:dyDescent="0.25">
      <c r="B280" s="21" t="str">
        <f>CONCATENATE(jbp_bezci[[#This Row],[rok_jbp]]," :: ",jbp_bezci[[#This Row],[prijmeni jmeno]]," :: ",jbp_bezci[[#This Row],[rok_nar]])</f>
        <v>2014 :: Macek Tomáš :: 1979</v>
      </c>
      <c r="C280" s="22">
        <v>2014</v>
      </c>
      <c r="D280" s="23" t="s">
        <v>133</v>
      </c>
      <c r="E280" s="22">
        <v>1979</v>
      </c>
      <c r="F280" s="24" t="s">
        <v>46</v>
      </c>
      <c r="G280" s="22" t="s">
        <v>278</v>
      </c>
      <c r="H280" s="14">
        <f>COUNTIF(jbp_bezci[ident],jbp_bezci[[#This Row],[ident]])</f>
        <v>1</v>
      </c>
      <c r="I280" s="2">
        <f>COUNTIF(registrace[prijmeni a jmeno],jbp_bezci[[#This Row],[prijmeni jmeno]])</f>
        <v>1</v>
      </c>
    </row>
    <row r="281" spans="2:9" hidden="1" x14ac:dyDescent="0.25">
      <c r="B281" s="21" t="str">
        <f>CONCATENATE(jbp_bezci[[#This Row],[rok_jbp]]," :: ",jbp_bezci[[#This Row],[prijmeni jmeno]]," :: ",jbp_bezci[[#This Row],[rok_nar]])</f>
        <v>2014 :: Malát Jan :: 1966</v>
      </c>
      <c r="C281" s="22">
        <v>2014</v>
      </c>
      <c r="D281" s="23" t="s">
        <v>134</v>
      </c>
      <c r="E281" s="22">
        <v>1966</v>
      </c>
      <c r="F281" s="24" t="s">
        <v>20</v>
      </c>
      <c r="G281" s="22" t="s">
        <v>278</v>
      </c>
      <c r="H281" s="14">
        <f>COUNTIF(jbp_bezci[ident],jbp_bezci[[#This Row],[ident]])</f>
        <v>1</v>
      </c>
      <c r="I281" s="2">
        <f>COUNTIF(registrace[prijmeni a jmeno],jbp_bezci[[#This Row],[prijmeni jmeno]])</f>
        <v>1</v>
      </c>
    </row>
    <row r="282" spans="2:9" hidden="1" x14ac:dyDescent="0.25">
      <c r="B282" s="21" t="str">
        <f>CONCATENATE(jbp_bezci[[#This Row],[rok_jbp]]," :: ",jbp_bezci[[#This Row],[prijmeni jmeno]]," :: ",jbp_bezci[[#This Row],[rok_nar]])</f>
        <v>2014 :: Malík Jakub :: 1991</v>
      </c>
      <c r="C282" s="22">
        <v>2014</v>
      </c>
      <c r="D282" s="23" t="s">
        <v>135</v>
      </c>
      <c r="E282" s="22">
        <v>1991</v>
      </c>
      <c r="F282" s="24" t="s">
        <v>1022</v>
      </c>
      <c r="G282" s="22" t="s">
        <v>278</v>
      </c>
      <c r="H282" s="14">
        <f>COUNTIF(jbp_bezci[ident],jbp_bezci[[#This Row],[ident]])</f>
        <v>1</v>
      </c>
      <c r="I282" s="2">
        <f>COUNTIF(registrace[prijmeni a jmeno],jbp_bezci[[#This Row],[prijmeni jmeno]])</f>
        <v>1</v>
      </c>
    </row>
    <row r="283" spans="2:9" hidden="1" x14ac:dyDescent="0.25">
      <c r="B283" s="21" t="str">
        <f>CONCATENATE(jbp_bezci[[#This Row],[rok_jbp]]," :: ",jbp_bezci[[#This Row],[prijmeni jmeno]]," :: ",jbp_bezci[[#This Row],[rok_nar]])</f>
        <v>2014 :: Malík Vít :: 1969</v>
      </c>
      <c r="C283" s="22">
        <v>2014</v>
      </c>
      <c r="D283" s="23" t="s">
        <v>137</v>
      </c>
      <c r="E283" s="22">
        <v>1969</v>
      </c>
      <c r="F283" s="24" t="s">
        <v>1022</v>
      </c>
      <c r="G283" s="22" t="s">
        <v>278</v>
      </c>
      <c r="H283" s="14">
        <f>COUNTIF(jbp_bezci[ident],jbp_bezci[[#This Row],[ident]])</f>
        <v>1</v>
      </c>
      <c r="I283" s="2">
        <f>COUNTIF(registrace[prijmeni a jmeno],jbp_bezci[[#This Row],[prijmeni jmeno]])</f>
        <v>1</v>
      </c>
    </row>
    <row r="284" spans="2:9" hidden="1" x14ac:dyDescent="0.25">
      <c r="B284" s="21" t="str">
        <f>CONCATENATE(jbp_bezci[[#This Row],[rok_jbp]]," :: ",jbp_bezci[[#This Row],[prijmeni jmeno]]," :: ",jbp_bezci[[#This Row],[rok_nar]])</f>
        <v>2014 :: Menšík Josef :: 1982</v>
      </c>
      <c r="C284" s="22">
        <v>2014</v>
      </c>
      <c r="D284" s="23" t="s">
        <v>138</v>
      </c>
      <c r="E284" s="22">
        <v>1982</v>
      </c>
      <c r="F284" s="24" t="s">
        <v>16</v>
      </c>
      <c r="G284" s="22" t="s">
        <v>278</v>
      </c>
      <c r="H284" s="14">
        <f>COUNTIF(jbp_bezci[ident],jbp_bezci[[#This Row],[ident]])</f>
        <v>1</v>
      </c>
      <c r="I284" s="2">
        <f>COUNTIF(registrace[prijmeni a jmeno],jbp_bezci[[#This Row],[prijmeni jmeno]])</f>
        <v>2</v>
      </c>
    </row>
    <row r="285" spans="2:9" hidden="1" x14ac:dyDescent="0.25">
      <c r="B285" s="21" t="str">
        <f>CONCATENATE(jbp_bezci[[#This Row],[rok_jbp]]," :: ",jbp_bezci[[#This Row],[prijmeni jmeno]]," :: ",jbp_bezci[[#This Row],[rok_nar]])</f>
        <v>2014 :: Menšíková Lenka :: 1973</v>
      </c>
      <c r="C285" s="22">
        <v>2014</v>
      </c>
      <c r="D285" s="23" t="s">
        <v>139</v>
      </c>
      <c r="E285" s="22">
        <v>1973</v>
      </c>
      <c r="F285" s="24" t="s">
        <v>999</v>
      </c>
      <c r="G285" s="22" t="s">
        <v>438</v>
      </c>
      <c r="H285" s="14">
        <f>COUNTIF(jbp_bezci[ident],jbp_bezci[[#This Row],[ident]])</f>
        <v>1</v>
      </c>
      <c r="I285" s="2">
        <f>COUNTIF(registrace[prijmeni a jmeno],jbp_bezci[[#This Row],[prijmeni jmeno]])</f>
        <v>1</v>
      </c>
    </row>
    <row r="286" spans="2:9" hidden="1" x14ac:dyDescent="0.25">
      <c r="B286" s="21" t="str">
        <f>CONCATENATE(jbp_bezci[[#This Row],[rok_jbp]]," :: ",jbp_bezci[[#This Row],[prijmeni jmeno]]," :: ",jbp_bezci[[#This Row],[rok_nar]])</f>
        <v>2014 :: Michálková Martina :: 1976</v>
      </c>
      <c r="C286" s="22">
        <v>2014</v>
      </c>
      <c r="D286" s="23" t="s">
        <v>140</v>
      </c>
      <c r="E286" s="22">
        <v>1976</v>
      </c>
      <c r="F286" s="24" t="s">
        <v>1020</v>
      </c>
      <c r="G286" s="22" t="s">
        <v>438</v>
      </c>
      <c r="H286" s="14">
        <f>COUNTIF(jbp_bezci[ident],jbp_bezci[[#This Row],[ident]])</f>
        <v>1</v>
      </c>
      <c r="I286" s="2">
        <f>COUNTIF(registrace[prijmeni a jmeno],jbp_bezci[[#This Row],[prijmeni jmeno]])</f>
        <v>1</v>
      </c>
    </row>
    <row r="287" spans="2:9" hidden="1" x14ac:dyDescent="0.25">
      <c r="B287" s="21" t="str">
        <f>CONCATENATE(jbp_bezci[[#This Row],[rok_jbp]]," :: ",jbp_bezci[[#This Row],[prijmeni jmeno]]," :: ",jbp_bezci[[#This Row],[rok_nar]])</f>
        <v>2014 :: Mikolášek Arnošt :: 1965</v>
      </c>
      <c r="C287" s="22">
        <v>2014</v>
      </c>
      <c r="D287" s="23" t="s">
        <v>141</v>
      </c>
      <c r="E287" s="22">
        <v>1965</v>
      </c>
      <c r="F287" s="24" t="s">
        <v>47</v>
      </c>
      <c r="G287" s="22" t="s">
        <v>278</v>
      </c>
      <c r="H287" s="14">
        <f>COUNTIF(jbp_bezci[ident],jbp_bezci[[#This Row],[ident]])</f>
        <v>1</v>
      </c>
      <c r="I287" s="2">
        <f>COUNTIF(registrace[prijmeni a jmeno],jbp_bezci[[#This Row],[prijmeni jmeno]])</f>
        <v>1</v>
      </c>
    </row>
    <row r="288" spans="2:9" hidden="1" x14ac:dyDescent="0.25">
      <c r="B288" s="21" t="str">
        <f>CONCATENATE(jbp_bezci[[#This Row],[rok_jbp]]," :: ",jbp_bezci[[#This Row],[prijmeni jmeno]]," :: ",jbp_bezci[[#This Row],[rok_nar]])</f>
        <v>2014 :: Mikšl Rostislav :: 1972</v>
      </c>
      <c r="C288" s="22">
        <v>2014</v>
      </c>
      <c r="D288" s="23" t="s">
        <v>142</v>
      </c>
      <c r="E288" s="22">
        <v>1972</v>
      </c>
      <c r="F288" s="24" t="s">
        <v>16</v>
      </c>
      <c r="G288" s="22" t="s">
        <v>278</v>
      </c>
      <c r="H288" s="14">
        <f>COUNTIF(jbp_bezci[ident],jbp_bezci[[#This Row],[ident]])</f>
        <v>1</v>
      </c>
      <c r="I288" s="2">
        <f>COUNTIF(registrace[prijmeni a jmeno],jbp_bezci[[#This Row],[prijmeni jmeno]])</f>
        <v>2</v>
      </c>
    </row>
    <row r="289" spans="2:9" hidden="1" x14ac:dyDescent="0.25">
      <c r="B289" s="21" t="str">
        <f>CONCATENATE(jbp_bezci[[#This Row],[rok_jbp]]," :: ",jbp_bezci[[#This Row],[prijmeni jmeno]]," :: ",jbp_bezci[[#This Row],[rok_nar]])</f>
        <v>2014 :: Mikšovský Zdeněk :: 1945</v>
      </c>
      <c r="C289" s="22">
        <v>2014</v>
      </c>
      <c r="D289" s="23" t="s">
        <v>143</v>
      </c>
      <c r="E289" s="22">
        <v>1945</v>
      </c>
      <c r="F289" s="24" t="s">
        <v>49</v>
      </c>
      <c r="G289" s="22" t="s">
        <v>278</v>
      </c>
      <c r="H289" s="14">
        <f>COUNTIF(jbp_bezci[ident],jbp_bezci[[#This Row],[ident]])</f>
        <v>1</v>
      </c>
      <c r="I289" s="2">
        <f>COUNTIF(registrace[prijmeni a jmeno],jbp_bezci[[#This Row],[prijmeni jmeno]])</f>
        <v>1</v>
      </c>
    </row>
    <row r="290" spans="2:9" hidden="1" x14ac:dyDescent="0.25">
      <c r="B290" s="21" t="str">
        <f>CONCATENATE(jbp_bezci[[#This Row],[rok_jbp]]," :: ",jbp_bezci[[#This Row],[prijmeni jmeno]]," :: ",jbp_bezci[[#This Row],[rok_nar]])</f>
        <v>2014 :: Nerad Karel :: 1989</v>
      </c>
      <c r="C290" s="22">
        <v>2014</v>
      </c>
      <c r="D290" s="23" t="s">
        <v>1113</v>
      </c>
      <c r="E290" s="22">
        <v>1989</v>
      </c>
      <c r="F290" s="24" t="s">
        <v>1114</v>
      </c>
      <c r="G290" s="22" t="s">
        <v>278</v>
      </c>
      <c r="H290" s="14">
        <f>COUNTIF(jbp_bezci[ident],jbp_bezci[[#This Row],[ident]])</f>
        <v>1</v>
      </c>
      <c r="I290" s="2">
        <f>COUNTIF(registrace[prijmeni a jmeno],jbp_bezci[[#This Row],[prijmeni jmeno]])</f>
        <v>0</v>
      </c>
    </row>
    <row r="291" spans="2:9" x14ac:dyDescent="0.25">
      <c r="B291" s="21" t="str">
        <f>CONCATENATE(jbp_bezci[[#This Row],[rok_jbp]]," :: ",jbp_bezci[[#This Row],[prijmeni jmeno]]," :: ",jbp_bezci[[#This Row],[rok_nar]])</f>
        <v>2014 :: Novák Jaroslav :: 1964</v>
      </c>
      <c r="C291" s="22">
        <v>2014</v>
      </c>
      <c r="D291" s="23" t="s">
        <v>144</v>
      </c>
      <c r="E291" s="22">
        <v>1964</v>
      </c>
      <c r="F291" s="24" t="s">
        <v>1115</v>
      </c>
      <c r="G291" s="22" t="s">
        <v>278</v>
      </c>
      <c r="H291" s="14">
        <f>COUNTIF(jbp_bezci[ident],jbp_bezci[[#This Row],[ident]])</f>
        <v>1</v>
      </c>
      <c r="I291" s="2">
        <f>COUNTIF(registrace[prijmeni a jmeno],jbp_bezci[[#This Row],[prijmeni jmeno]])</f>
        <v>1</v>
      </c>
    </row>
    <row r="292" spans="2:9" hidden="1" x14ac:dyDescent="0.25">
      <c r="B292" s="21" t="str">
        <f>CONCATENATE(jbp_bezci[[#This Row],[rok_jbp]]," :: ",jbp_bezci[[#This Row],[prijmeni jmeno]]," :: ",jbp_bezci[[#This Row],[rok_nar]])</f>
        <v>2014 :: Novák Patrik :: 1996</v>
      </c>
      <c r="C292" s="22">
        <v>2014</v>
      </c>
      <c r="D292" s="23" t="s">
        <v>146</v>
      </c>
      <c r="E292" s="22">
        <v>1996</v>
      </c>
      <c r="F292" s="24" t="s">
        <v>52</v>
      </c>
      <c r="G292" s="22" t="s">
        <v>278</v>
      </c>
      <c r="H292" s="14">
        <f>COUNTIF(jbp_bezci[ident],jbp_bezci[[#This Row],[ident]])</f>
        <v>1</v>
      </c>
      <c r="I292" s="2">
        <f>COUNTIF(registrace[prijmeni a jmeno],jbp_bezci[[#This Row],[prijmeni jmeno]])</f>
        <v>1</v>
      </c>
    </row>
    <row r="293" spans="2:9" hidden="1" x14ac:dyDescent="0.25">
      <c r="B293" s="21" t="str">
        <f>CONCATENATE(jbp_bezci[[#This Row],[rok_jbp]]," :: ",jbp_bezci[[#This Row],[prijmeni jmeno]]," :: ",jbp_bezci[[#This Row],[rok_nar]])</f>
        <v>2014 :: Olšjak Ladislav :: 1959</v>
      </c>
      <c r="C293" s="22">
        <v>2014</v>
      </c>
      <c r="D293" s="23" t="s">
        <v>147</v>
      </c>
      <c r="E293" s="22">
        <v>1959</v>
      </c>
      <c r="F293" s="24" t="s">
        <v>53</v>
      </c>
      <c r="G293" s="22" t="s">
        <v>278</v>
      </c>
      <c r="H293" s="14">
        <f>COUNTIF(jbp_bezci[ident],jbp_bezci[[#This Row],[ident]])</f>
        <v>1</v>
      </c>
      <c r="I293" s="2">
        <f>COUNTIF(registrace[prijmeni a jmeno],jbp_bezci[[#This Row],[prijmeni jmeno]])</f>
        <v>1</v>
      </c>
    </row>
    <row r="294" spans="2:9" hidden="1" x14ac:dyDescent="0.25">
      <c r="B294" s="21" t="str">
        <f>CONCATENATE(jbp_bezci[[#This Row],[rok_jbp]]," :: ",jbp_bezci[[#This Row],[prijmeni jmeno]]," :: ",jbp_bezci[[#This Row],[rok_nar]])</f>
        <v>2014 :: Paleček Vladimír :: 1973</v>
      </c>
      <c r="C294" s="22">
        <v>2014</v>
      </c>
      <c r="D294" s="23" t="s">
        <v>148</v>
      </c>
      <c r="E294" s="22">
        <v>1973</v>
      </c>
      <c r="F294" s="24" t="s">
        <v>54</v>
      </c>
      <c r="G294" s="22" t="s">
        <v>278</v>
      </c>
      <c r="H294" s="14">
        <f>COUNTIF(jbp_bezci[ident],jbp_bezci[[#This Row],[ident]])</f>
        <v>1</v>
      </c>
      <c r="I294" s="2">
        <f>COUNTIF(registrace[prijmeni a jmeno],jbp_bezci[[#This Row],[prijmeni jmeno]])</f>
        <v>1</v>
      </c>
    </row>
    <row r="295" spans="2:9" hidden="1" x14ac:dyDescent="0.25">
      <c r="B295" s="21" t="str">
        <f>CONCATENATE(jbp_bezci[[#This Row],[rok_jbp]]," :: ",jbp_bezci[[#This Row],[prijmeni jmeno]]," :: ",jbp_bezci[[#This Row],[rok_nar]])</f>
        <v>2014 :: Palivec David :: 1986</v>
      </c>
      <c r="C295" s="22">
        <v>2014</v>
      </c>
      <c r="D295" s="23" t="s">
        <v>149</v>
      </c>
      <c r="E295" s="22">
        <v>1986</v>
      </c>
      <c r="F295" s="24" t="s">
        <v>55</v>
      </c>
      <c r="G295" s="22" t="s">
        <v>278</v>
      </c>
      <c r="H295" s="14">
        <f>COUNTIF(jbp_bezci[ident],jbp_bezci[[#This Row],[ident]])</f>
        <v>1</v>
      </c>
      <c r="I295" s="2">
        <f>COUNTIF(registrace[prijmeni a jmeno],jbp_bezci[[#This Row],[prijmeni jmeno]])</f>
        <v>1</v>
      </c>
    </row>
    <row r="296" spans="2:9" hidden="1" x14ac:dyDescent="0.25">
      <c r="B296" s="21" t="str">
        <f>CONCATENATE(jbp_bezci[[#This Row],[rok_jbp]]," :: ",jbp_bezci[[#This Row],[prijmeni jmeno]]," :: ",jbp_bezci[[#This Row],[rok_nar]])</f>
        <v>2014 :: Palkovič Vladislav :: 1939</v>
      </c>
      <c r="C296" s="22">
        <v>2014</v>
      </c>
      <c r="D296" s="23" t="s">
        <v>150</v>
      </c>
      <c r="E296" s="22">
        <v>1939</v>
      </c>
      <c r="F296" s="24" t="s">
        <v>43</v>
      </c>
      <c r="G296" s="22" t="s">
        <v>278</v>
      </c>
      <c r="H296" s="14">
        <f>COUNTIF(jbp_bezci[ident],jbp_bezci[[#This Row],[ident]])</f>
        <v>1</v>
      </c>
      <c r="I296" s="2">
        <f>COUNTIF(registrace[prijmeni a jmeno],jbp_bezci[[#This Row],[prijmeni jmeno]])</f>
        <v>1</v>
      </c>
    </row>
    <row r="297" spans="2:9" hidden="1" x14ac:dyDescent="0.25">
      <c r="B297" s="21" t="str">
        <f>CONCATENATE(jbp_bezci[[#This Row],[rok_jbp]]," :: ",jbp_bezci[[#This Row],[prijmeni jmeno]]," :: ",jbp_bezci[[#This Row],[rok_nar]])</f>
        <v>2014 :: Pavienský Radek - Bizon :: 1973</v>
      </c>
      <c r="C297" s="22">
        <v>2014</v>
      </c>
      <c r="D297" s="23" t="s">
        <v>151</v>
      </c>
      <c r="E297" s="22">
        <v>1973</v>
      </c>
      <c r="F297" s="24" t="s">
        <v>56</v>
      </c>
      <c r="G297" s="22" t="s">
        <v>278</v>
      </c>
      <c r="H297" s="14">
        <f>COUNTIF(jbp_bezci[ident],jbp_bezci[[#This Row],[ident]])</f>
        <v>1</v>
      </c>
      <c r="I297" s="2">
        <f>COUNTIF(registrace[prijmeni a jmeno],jbp_bezci[[#This Row],[prijmeni jmeno]])</f>
        <v>0</v>
      </c>
    </row>
    <row r="298" spans="2:9" hidden="1" x14ac:dyDescent="0.25">
      <c r="B298" s="21" t="str">
        <f>CONCATENATE(jbp_bezci[[#This Row],[rok_jbp]]," :: ",jbp_bezci[[#This Row],[prijmeni jmeno]]," :: ",jbp_bezci[[#This Row],[rok_nar]])</f>
        <v>2014 :: Pfeiler Ivo :: 1977</v>
      </c>
      <c r="C298" s="22">
        <v>2014</v>
      </c>
      <c r="D298" s="23" t="s">
        <v>152</v>
      </c>
      <c r="E298" s="22">
        <v>1977</v>
      </c>
      <c r="F298" s="24" t="s">
        <v>58</v>
      </c>
      <c r="G298" s="22" t="s">
        <v>278</v>
      </c>
      <c r="H298" s="14">
        <f>COUNTIF(jbp_bezci[ident],jbp_bezci[[#This Row],[ident]])</f>
        <v>1</v>
      </c>
      <c r="I298" s="2">
        <f>COUNTIF(registrace[prijmeni a jmeno],jbp_bezci[[#This Row],[prijmeni jmeno]])</f>
        <v>1</v>
      </c>
    </row>
    <row r="299" spans="2:9" hidden="1" x14ac:dyDescent="0.25">
      <c r="B299" s="21" t="str">
        <f>CONCATENATE(jbp_bezci[[#This Row],[rok_jbp]]," :: ",jbp_bezci[[#This Row],[prijmeni jmeno]]," :: ",jbp_bezci[[#This Row],[rok_nar]])</f>
        <v>2014 :: Pillar Ladislav :: 1952</v>
      </c>
      <c r="C299" s="22">
        <v>2014</v>
      </c>
      <c r="D299" s="23" t="s">
        <v>153</v>
      </c>
      <c r="E299" s="22">
        <v>1952</v>
      </c>
      <c r="F299" s="24" t="s">
        <v>59</v>
      </c>
      <c r="G299" s="22" t="s">
        <v>278</v>
      </c>
      <c r="H299" s="14">
        <f>COUNTIF(jbp_bezci[ident],jbp_bezci[[#This Row],[ident]])</f>
        <v>1</v>
      </c>
      <c r="I299" s="2">
        <f>COUNTIF(registrace[prijmeni a jmeno],jbp_bezci[[#This Row],[prijmeni jmeno]])</f>
        <v>1</v>
      </c>
    </row>
    <row r="300" spans="2:9" hidden="1" x14ac:dyDescent="0.25">
      <c r="B300" s="21" t="str">
        <f>CONCATENATE(jbp_bezci[[#This Row],[rok_jbp]]," :: ",jbp_bezci[[#This Row],[prijmeni jmeno]]," :: ",jbp_bezci[[#This Row],[rok_nar]])</f>
        <v>2014 :: Pinl Michal :: 1968</v>
      </c>
      <c r="C300" s="22">
        <v>2014</v>
      </c>
      <c r="D300" s="23" t="s">
        <v>154</v>
      </c>
      <c r="E300" s="22">
        <v>1968</v>
      </c>
      <c r="F300" s="24" t="s">
        <v>715</v>
      </c>
      <c r="G300" s="22" t="s">
        <v>278</v>
      </c>
      <c r="H300" s="14">
        <f>COUNTIF(jbp_bezci[ident],jbp_bezci[[#This Row],[ident]])</f>
        <v>1</v>
      </c>
      <c r="I300" s="2">
        <f>COUNTIF(registrace[prijmeni a jmeno],jbp_bezci[[#This Row],[prijmeni jmeno]])</f>
        <v>1</v>
      </c>
    </row>
    <row r="301" spans="2:9" hidden="1" x14ac:dyDescent="0.25">
      <c r="B301" s="21" t="str">
        <f>CONCATENATE(jbp_bezci[[#This Row],[rok_jbp]]," :: ",jbp_bezci[[#This Row],[prijmeni jmeno]]," :: ",jbp_bezci[[#This Row],[rok_nar]])</f>
        <v>2014 :: Píšek Jaroslav :: 1990</v>
      </c>
      <c r="C301" s="22">
        <v>2014</v>
      </c>
      <c r="D301" s="23" t="s">
        <v>155</v>
      </c>
      <c r="E301" s="22">
        <v>1990</v>
      </c>
      <c r="F301" s="24" t="s">
        <v>394</v>
      </c>
      <c r="G301" s="22" t="s">
        <v>278</v>
      </c>
      <c r="H301" s="14">
        <f>COUNTIF(jbp_bezci[ident],jbp_bezci[[#This Row],[ident]])</f>
        <v>1</v>
      </c>
      <c r="I301" s="2">
        <f>COUNTIF(registrace[prijmeni a jmeno],jbp_bezci[[#This Row],[prijmeni jmeno]])</f>
        <v>1</v>
      </c>
    </row>
    <row r="302" spans="2:9" hidden="1" x14ac:dyDescent="0.25">
      <c r="B302" s="21" t="str">
        <f>CONCATENATE(jbp_bezci[[#This Row],[rok_jbp]]," :: ",jbp_bezci[[#This Row],[prijmeni jmeno]]," :: ",jbp_bezci[[#This Row],[rok_nar]])</f>
        <v>2014 :: Průcha Jakub :: 1977</v>
      </c>
      <c r="C302" s="22">
        <v>2014</v>
      </c>
      <c r="D302" s="23" t="s">
        <v>307</v>
      </c>
      <c r="E302" s="22">
        <v>1977</v>
      </c>
      <c r="F302" s="24" t="s">
        <v>37</v>
      </c>
      <c r="G302" s="22" t="s">
        <v>278</v>
      </c>
      <c r="H302" s="14">
        <f>COUNTIF(jbp_bezci[ident],jbp_bezci[[#This Row],[ident]])</f>
        <v>1</v>
      </c>
      <c r="I302" s="2">
        <f>COUNTIF(registrace[prijmeni a jmeno],jbp_bezci[[#This Row],[prijmeni jmeno]])</f>
        <v>1</v>
      </c>
    </row>
    <row r="303" spans="2:9" hidden="1" x14ac:dyDescent="0.25">
      <c r="B303" s="21" t="str">
        <f>CONCATENATE(jbp_bezci[[#This Row],[rok_jbp]]," :: ",jbp_bezci[[#This Row],[prijmeni jmeno]]," :: ",jbp_bezci[[#This Row],[rok_nar]])</f>
        <v>2014 :: Putschögl Jaroslav :: 1939</v>
      </c>
      <c r="C303" s="22">
        <v>2014</v>
      </c>
      <c r="D303" s="23" t="s">
        <v>156</v>
      </c>
      <c r="E303" s="22">
        <v>1939</v>
      </c>
      <c r="F303" s="24" t="s">
        <v>10</v>
      </c>
      <c r="G303" s="22" t="s">
        <v>278</v>
      </c>
      <c r="H303" s="14">
        <f>COUNTIF(jbp_bezci[ident],jbp_bezci[[#This Row],[ident]])</f>
        <v>1</v>
      </c>
      <c r="I303" s="2">
        <f>COUNTIF(registrace[prijmeni a jmeno],jbp_bezci[[#This Row],[prijmeni jmeno]])</f>
        <v>1</v>
      </c>
    </row>
    <row r="304" spans="2:9" hidden="1" x14ac:dyDescent="0.25">
      <c r="B304" s="21" t="str">
        <f>CONCATENATE(jbp_bezci[[#This Row],[rok_jbp]]," :: ",jbp_bezci[[#This Row],[prijmeni jmeno]]," :: ",jbp_bezci[[#This Row],[rok_nar]])</f>
        <v>2014 :: Rechtoriková Linda :: 1987</v>
      </c>
      <c r="C304" s="22">
        <v>2014</v>
      </c>
      <c r="D304" s="23" t="s">
        <v>157</v>
      </c>
      <c r="E304" s="22">
        <v>1987</v>
      </c>
      <c r="F304" s="24" t="s">
        <v>55</v>
      </c>
      <c r="G304" s="22" t="s">
        <v>438</v>
      </c>
      <c r="H304" s="14">
        <f>COUNTIF(jbp_bezci[ident],jbp_bezci[[#This Row],[ident]])</f>
        <v>1</v>
      </c>
      <c r="I304" s="2">
        <f>COUNTIF(registrace[prijmeni a jmeno],jbp_bezci[[#This Row],[prijmeni jmeno]])</f>
        <v>1</v>
      </c>
    </row>
    <row r="305" spans="2:9" hidden="1" x14ac:dyDescent="0.25">
      <c r="B305" s="21" t="str">
        <f>CONCATENATE(jbp_bezci[[#This Row],[rok_jbp]]," :: ",jbp_bezci[[#This Row],[prijmeni jmeno]]," :: ",jbp_bezci[[#This Row],[rok_nar]])</f>
        <v>2014 :: Rodina Bohuslav :: 1959</v>
      </c>
      <c r="C305" s="22">
        <v>2014</v>
      </c>
      <c r="D305" s="23" t="s">
        <v>158</v>
      </c>
      <c r="E305" s="22">
        <v>1959</v>
      </c>
      <c r="F305" s="24" t="s">
        <v>10</v>
      </c>
      <c r="G305" s="22" t="s">
        <v>278</v>
      </c>
      <c r="H305" s="14">
        <f>COUNTIF(jbp_bezci[ident],jbp_bezci[[#This Row],[ident]])</f>
        <v>1</v>
      </c>
      <c r="I305" s="2">
        <f>COUNTIF(registrace[prijmeni a jmeno],jbp_bezci[[#This Row],[prijmeni jmeno]])</f>
        <v>1</v>
      </c>
    </row>
    <row r="306" spans="2:9" hidden="1" x14ac:dyDescent="0.25">
      <c r="B306" s="21" t="str">
        <f>CONCATENATE(jbp_bezci[[#This Row],[rok_jbp]]," :: ",jbp_bezci[[#This Row],[prijmeni jmeno]]," :: ",jbp_bezci[[#This Row],[rok_nar]])</f>
        <v>2014 :: Rokos Ivan :: 1959</v>
      </c>
      <c r="C306" s="22">
        <v>2014</v>
      </c>
      <c r="D306" s="23" t="s">
        <v>159</v>
      </c>
      <c r="E306" s="22">
        <v>1959</v>
      </c>
      <c r="F306" s="24" t="s">
        <v>63</v>
      </c>
      <c r="G306" s="22" t="s">
        <v>278</v>
      </c>
      <c r="H306" s="14">
        <f>COUNTIF(jbp_bezci[ident],jbp_bezci[[#This Row],[ident]])</f>
        <v>1</v>
      </c>
      <c r="I306" s="2">
        <f>COUNTIF(registrace[prijmeni a jmeno],jbp_bezci[[#This Row],[prijmeni jmeno]])</f>
        <v>1</v>
      </c>
    </row>
    <row r="307" spans="2:9" hidden="1" x14ac:dyDescent="0.25">
      <c r="B307" s="21" t="str">
        <f>CONCATENATE(jbp_bezci[[#This Row],[rok_jbp]]," :: ",jbp_bezci[[#This Row],[prijmeni jmeno]]," :: ",jbp_bezci[[#This Row],[rok_nar]])</f>
        <v>2014 :: Růžička Jindřich :: 1976</v>
      </c>
      <c r="C307" s="22">
        <v>2014</v>
      </c>
      <c r="D307" s="23" t="s">
        <v>160</v>
      </c>
      <c r="E307" s="22">
        <v>1976</v>
      </c>
      <c r="F307" s="24" t="s">
        <v>15</v>
      </c>
      <c r="G307" s="22" t="s">
        <v>278</v>
      </c>
      <c r="H307" s="14">
        <f>COUNTIF(jbp_bezci[ident],jbp_bezci[[#This Row],[ident]])</f>
        <v>1</v>
      </c>
      <c r="I307" s="2">
        <f>COUNTIF(registrace[prijmeni a jmeno],jbp_bezci[[#This Row],[prijmeni jmeno]])</f>
        <v>1</v>
      </c>
    </row>
    <row r="308" spans="2:9" hidden="1" x14ac:dyDescent="0.25">
      <c r="B308" s="21" t="str">
        <f>CONCATENATE(jbp_bezci[[#This Row],[rok_jbp]]," :: ",jbp_bezci[[#This Row],[prijmeni jmeno]]," :: ",jbp_bezci[[#This Row],[rok_nar]])</f>
        <v>2014 :: Šimek Miroslav :: 1966</v>
      </c>
      <c r="C308" s="22">
        <v>2014</v>
      </c>
      <c r="D308" s="23" t="s">
        <v>161</v>
      </c>
      <c r="E308" s="22">
        <v>1966</v>
      </c>
      <c r="F308" s="24" t="s">
        <v>999</v>
      </c>
      <c r="G308" s="22" t="s">
        <v>278</v>
      </c>
      <c r="H308" s="14">
        <f>COUNTIF(jbp_bezci[ident],jbp_bezci[[#This Row],[ident]])</f>
        <v>1</v>
      </c>
      <c r="I308" s="2">
        <f>COUNTIF(registrace[prijmeni a jmeno],jbp_bezci[[#This Row],[prijmeni jmeno]])</f>
        <v>1</v>
      </c>
    </row>
    <row r="309" spans="2:9" hidden="1" x14ac:dyDescent="0.25">
      <c r="B309" s="21" t="str">
        <f>CONCATENATE(jbp_bezci[[#This Row],[rok_jbp]]," :: ",jbp_bezci[[#This Row],[prijmeni jmeno]]," :: ",jbp_bezci[[#This Row],[rok_nar]])</f>
        <v>2014 :: Sodomka Milan :: 1976</v>
      </c>
      <c r="C309" s="22">
        <v>2014</v>
      </c>
      <c r="D309" s="23" t="s">
        <v>162</v>
      </c>
      <c r="E309" s="22">
        <v>1976</v>
      </c>
      <c r="F309" s="24" t="s">
        <v>63</v>
      </c>
      <c r="G309" s="22" t="s">
        <v>278</v>
      </c>
      <c r="H309" s="14">
        <f>COUNTIF(jbp_bezci[ident],jbp_bezci[[#This Row],[ident]])</f>
        <v>1</v>
      </c>
      <c r="I309" s="2">
        <f>COUNTIF(registrace[prijmeni a jmeno],jbp_bezci[[#This Row],[prijmeni jmeno]])</f>
        <v>1</v>
      </c>
    </row>
    <row r="310" spans="2:9" hidden="1" x14ac:dyDescent="0.25">
      <c r="B310" s="21" t="str">
        <f>CONCATENATE(jbp_bezci[[#This Row],[rok_jbp]]," :: ",jbp_bezci[[#This Row],[prijmeni jmeno]]," :: ",jbp_bezci[[#This Row],[rok_nar]])</f>
        <v>2014 :: Souček Milan :: 1953</v>
      </c>
      <c r="C310" s="22">
        <v>2014</v>
      </c>
      <c r="D310" s="23" t="s">
        <v>163</v>
      </c>
      <c r="E310" s="22">
        <v>1953</v>
      </c>
      <c r="F310" s="24" t="s">
        <v>69</v>
      </c>
      <c r="G310" s="22" t="s">
        <v>278</v>
      </c>
      <c r="H310" s="14">
        <f>COUNTIF(jbp_bezci[ident],jbp_bezci[[#This Row],[ident]])</f>
        <v>1</v>
      </c>
      <c r="I310" s="2">
        <f>COUNTIF(registrace[prijmeni a jmeno],jbp_bezci[[#This Row],[prijmeni jmeno]])</f>
        <v>1</v>
      </c>
    </row>
    <row r="311" spans="2:9" hidden="1" x14ac:dyDescent="0.25">
      <c r="B311" s="21" t="str">
        <f>CONCATENATE(jbp_bezci[[#This Row],[rok_jbp]]," :: ",jbp_bezci[[#This Row],[prijmeni jmeno]]," :: ",jbp_bezci[[#This Row],[rok_nar]])</f>
        <v>2014 :: Soukup Josef :: 1987</v>
      </c>
      <c r="C311" s="22">
        <v>2014</v>
      </c>
      <c r="D311" s="23" t="s">
        <v>164</v>
      </c>
      <c r="E311" s="22">
        <v>1987</v>
      </c>
      <c r="F311" s="24" t="s">
        <v>70</v>
      </c>
      <c r="G311" s="22" t="s">
        <v>278</v>
      </c>
      <c r="H311" s="14">
        <f>COUNTIF(jbp_bezci[ident],jbp_bezci[[#This Row],[ident]])</f>
        <v>1</v>
      </c>
      <c r="I311" s="2">
        <f>COUNTIF(registrace[prijmeni a jmeno],jbp_bezci[[#This Row],[prijmeni jmeno]])</f>
        <v>1</v>
      </c>
    </row>
    <row r="312" spans="2:9" hidden="1" x14ac:dyDescent="0.25">
      <c r="B312" s="21" t="str">
        <f>CONCATENATE(jbp_bezci[[#This Row],[rok_jbp]]," :: ",jbp_bezci[[#This Row],[prijmeni jmeno]]," :: ",jbp_bezci[[#This Row],[rok_nar]])</f>
        <v>2014 :: Soukupová Valerie :: 1989</v>
      </c>
      <c r="C312" s="22">
        <v>2014</v>
      </c>
      <c r="D312" s="23" t="s">
        <v>165</v>
      </c>
      <c r="E312" s="22">
        <v>1989</v>
      </c>
      <c r="F312" s="24" t="s">
        <v>10</v>
      </c>
      <c r="G312" s="22" t="s">
        <v>438</v>
      </c>
      <c r="H312" s="14">
        <f>COUNTIF(jbp_bezci[ident],jbp_bezci[[#This Row],[ident]])</f>
        <v>1</v>
      </c>
      <c r="I312" s="2">
        <f>COUNTIF(registrace[prijmeni a jmeno],jbp_bezci[[#This Row],[prijmeni jmeno]])</f>
        <v>1</v>
      </c>
    </row>
    <row r="313" spans="2:9" hidden="1" x14ac:dyDescent="0.25">
      <c r="B313" s="21" t="str">
        <f>CONCATENATE(jbp_bezci[[#This Row],[rok_jbp]]," :: ",jbp_bezci[[#This Row],[prijmeni jmeno]]," :: ",jbp_bezci[[#This Row],[rok_nar]])</f>
        <v>2014 :: Šoustar Lubomír :: 1941</v>
      </c>
      <c r="C313" s="22">
        <v>2014</v>
      </c>
      <c r="D313" s="23" t="s">
        <v>166</v>
      </c>
      <c r="E313" s="22">
        <v>1941</v>
      </c>
      <c r="F313" s="24" t="s">
        <v>408</v>
      </c>
      <c r="G313" s="22" t="s">
        <v>278</v>
      </c>
      <c r="H313" s="14">
        <f>COUNTIF(jbp_bezci[ident],jbp_bezci[[#This Row],[ident]])</f>
        <v>1</v>
      </c>
      <c r="I313" s="2">
        <f>COUNTIF(registrace[prijmeni a jmeno],jbp_bezci[[#This Row],[prijmeni jmeno]])</f>
        <v>1</v>
      </c>
    </row>
    <row r="314" spans="2:9" hidden="1" x14ac:dyDescent="0.25">
      <c r="B314" s="21" t="str">
        <f>CONCATENATE(jbp_bezci[[#This Row],[rok_jbp]]," :: ",jbp_bezci[[#This Row],[prijmeni jmeno]]," :: ",jbp_bezci[[#This Row],[rok_nar]])</f>
        <v>2014 :: Stárek Martin :: 1957</v>
      </c>
      <c r="C314" s="22">
        <v>2014</v>
      </c>
      <c r="D314" s="23" t="s">
        <v>167</v>
      </c>
      <c r="E314" s="22">
        <v>1957</v>
      </c>
      <c r="F314" s="24" t="s">
        <v>1065</v>
      </c>
      <c r="G314" s="22" t="s">
        <v>278</v>
      </c>
      <c r="H314" s="14">
        <f>COUNTIF(jbp_bezci[ident],jbp_bezci[[#This Row],[ident]])</f>
        <v>1</v>
      </c>
      <c r="I314" s="2">
        <f>COUNTIF(registrace[prijmeni a jmeno],jbp_bezci[[#This Row],[prijmeni jmeno]])</f>
        <v>1</v>
      </c>
    </row>
    <row r="315" spans="2:9" x14ac:dyDescent="0.25">
      <c r="B315" s="21" t="str">
        <f>CONCATENATE(jbp_bezci[[#This Row],[rok_jbp]]," :: ",jbp_bezci[[#This Row],[prijmeni jmeno]]," :: ",jbp_bezci[[#This Row],[rok_nar]])</f>
        <v>2014 :: Stejskal Ladislav :: 1977</v>
      </c>
      <c r="C315" s="22">
        <v>2014</v>
      </c>
      <c r="D315" s="23" t="s">
        <v>227</v>
      </c>
      <c r="E315" s="22">
        <v>1977</v>
      </c>
      <c r="F315" s="24" t="s">
        <v>1115</v>
      </c>
      <c r="G315" s="22" t="s">
        <v>278</v>
      </c>
      <c r="H315" s="14">
        <f>COUNTIF(jbp_bezci[ident],jbp_bezci[[#This Row],[ident]])</f>
        <v>1</v>
      </c>
      <c r="I315" s="2">
        <f>COUNTIF(registrace[prijmeni a jmeno],jbp_bezci[[#This Row],[prijmeni jmeno]])</f>
        <v>2</v>
      </c>
    </row>
    <row r="316" spans="2:9" hidden="1" x14ac:dyDescent="0.25">
      <c r="B316" s="21" t="str">
        <f>CONCATENATE(jbp_bezci[[#This Row],[rok_jbp]]," :: ",jbp_bezci[[#This Row],[prijmeni jmeno]]," :: ",jbp_bezci[[#This Row],[rok_nar]])</f>
        <v>2014 :: Šustr Pavel :: 1966</v>
      </c>
      <c r="C316" s="22">
        <v>2014</v>
      </c>
      <c r="D316" s="23" t="s">
        <v>168</v>
      </c>
      <c r="E316" s="22">
        <v>1966</v>
      </c>
      <c r="F316" s="24" t="s">
        <v>1</v>
      </c>
      <c r="G316" s="22" t="s">
        <v>278</v>
      </c>
      <c r="H316" s="14">
        <f>COUNTIF(jbp_bezci[ident],jbp_bezci[[#This Row],[ident]])</f>
        <v>1</v>
      </c>
      <c r="I316" s="2">
        <f>COUNTIF(registrace[prijmeni a jmeno],jbp_bezci[[#This Row],[prijmeni jmeno]])</f>
        <v>1</v>
      </c>
    </row>
    <row r="317" spans="2:9" hidden="1" x14ac:dyDescent="0.25">
      <c r="B317" s="21" t="str">
        <f>CONCATENATE(jbp_bezci[[#This Row],[rok_jbp]]," :: ",jbp_bezci[[#This Row],[prijmeni jmeno]]," :: ",jbp_bezci[[#This Row],[rok_nar]])</f>
        <v>2014 :: Svoboda Václav :: 1949</v>
      </c>
      <c r="C317" s="22">
        <v>2014</v>
      </c>
      <c r="D317" s="23" t="s">
        <v>169</v>
      </c>
      <c r="E317" s="22">
        <v>1949</v>
      </c>
      <c r="F317" s="24" t="s">
        <v>2</v>
      </c>
      <c r="G317" s="22" t="s">
        <v>278</v>
      </c>
      <c r="H317" s="14">
        <f>COUNTIF(jbp_bezci[ident],jbp_bezci[[#This Row],[ident]])</f>
        <v>1</v>
      </c>
      <c r="I317" s="2">
        <f>COUNTIF(registrace[prijmeni a jmeno],jbp_bezci[[#This Row],[prijmeni jmeno]])</f>
        <v>1</v>
      </c>
    </row>
    <row r="318" spans="2:9" hidden="1" x14ac:dyDescent="0.25">
      <c r="B318" s="21" t="str">
        <f>CONCATENATE(jbp_bezci[[#This Row],[rok_jbp]]," :: ",jbp_bezci[[#This Row],[prijmeni jmeno]]," :: ",jbp_bezci[[#This Row],[rok_nar]])</f>
        <v>2014 :: Teplý Ondřej :: 1976</v>
      </c>
      <c r="C318" s="22">
        <v>2014</v>
      </c>
      <c r="D318" s="23" t="s">
        <v>170</v>
      </c>
      <c r="E318" s="22">
        <v>1976</v>
      </c>
      <c r="F318" s="24" t="s">
        <v>1065</v>
      </c>
      <c r="G318" s="22" t="s">
        <v>278</v>
      </c>
      <c r="H318" s="14">
        <f>COUNTIF(jbp_bezci[ident],jbp_bezci[[#This Row],[ident]])</f>
        <v>1</v>
      </c>
      <c r="I318" s="2">
        <f>COUNTIF(registrace[prijmeni a jmeno],jbp_bezci[[#This Row],[prijmeni jmeno]])</f>
        <v>2</v>
      </c>
    </row>
    <row r="319" spans="2:9" hidden="1" x14ac:dyDescent="0.25">
      <c r="B319" s="21" t="str">
        <f>CONCATENATE(jbp_bezci[[#This Row],[rok_jbp]]," :: ",jbp_bezci[[#This Row],[prijmeni jmeno]]," :: ",jbp_bezci[[#This Row],[rok_nar]])</f>
        <v>2014 :: Tichý Jiří :: 1975</v>
      </c>
      <c r="C319" s="22">
        <v>2014</v>
      </c>
      <c r="D319" s="23" t="s">
        <v>171</v>
      </c>
      <c r="E319" s="22">
        <v>1975</v>
      </c>
      <c r="F319" s="24" t="s">
        <v>73</v>
      </c>
      <c r="G319" s="22" t="s">
        <v>278</v>
      </c>
      <c r="H319" s="14">
        <f>COUNTIF(jbp_bezci[ident],jbp_bezci[[#This Row],[ident]])</f>
        <v>1</v>
      </c>
      <c r="I319" s="2">
        <f>COUNTIF(registrace[prijmeni a jmeno],jbp_bezci[[#This Row],[prijmeni jmeno]])</f>
        <v>2</v>
      </c>
    </row>
    <row r="320" spans="2:9" hidden="1" x14ac:dyDescent="0.25">
      <c r="B320" s="21" t="str">
        <f>CONCATENATE(jbp_bezci[[#This Row],[rok_jbp]]," :: ",jbp_bezci[[#This Row],[prijmeni jmeno]]," :: ",jbp_bezci[[#This Row],[rok_nar]])</f>
        <v>2014 :: Tomášová Gabriela :: 1969</v>
      </c>
      <c r="C320" s="22">
        <v>2014</v>
      </c>
      <c r="D320" s="23" t="s">
        <v>172</v>
      </c>
      <c r="E320" s="22">
        <v>1969</v>
      </c>
      <c r="F320" s="24" t="s">
        <v>395</v>
      </c>
      <c r="G320" s="22" t="s">
        <v>438</v>
      </c>
      <c r="H320" s="14">
        <f>COUNTIF(jbp_bezci[ident],jbp_bezci[[#This Row],[ident]])</f>
        <v>1</v>
      </c>
      <c r="I320" s="2">
        <f>COUNTIF(registrace[prijmeni a jmeno],jbp_bezci[[#This Row],[prijmeni jmeno]])</f>
        <v>1</v>
      </c>
    </row>
    <row r="321" spans="2:9" hidden="1" x14ac:dyDescent="0.25">
      <c r="B321" s="21" t="str">
        <f>CONCATENATE(jbp_bezci[[#This Row],[rok_jbp]]," :: ",jbp_bezci[[#This Row],[prijmeni jmeno]]," :: ",jbp_bezci[[#This Row],[rok_nar]])</f>
        <v>2014 :: Trnka Jiří :: 1963</v>
      </c>
      <c r="C321" s="22">
        <v>2014</v>
      </c>
      <c r="D321" s="23" t="s">
        <v>174</v>
      </c>
      <c r="E321" s="22">
        <v>1963</v>
      </c>
      <c r="F321" s="24" t="s">
        <v>73</v>
      </c>
      <c r="G321" s="22" t="s">
        <v>278</v>
      </c>
      <c r="H321" s="14">
        <f>COUNTIF(jbp_bezci[ident],jbp_bezci[[#This Row],[ident]])</f>
        <v>1</v>
      </c>
      <c r="I321" s="2">
        <f>COUNTIF(registrace[prijmeni a jmeno],jbp_bezci[[#This Row],[prijmeni jmeno]])</f>
        <v>1</v>
      </c>
    </row>
    <row r="322" spans="2:9" hidden="1" x14ac:dyDescent="0.25">
      <c r="B322" s="21" t="str">
        <f>CONCATENATE(jbp_bezci[[#This Row],[rok_jbp]]," :: ",jbp_bezci[[#This Row],[prijmeni jmeno]]," :: ",jbp_bezci[[#This Row],[rok_nar]])</f>
        <v>2014 :: Tůma Jaroslav :: 1963</v>
      </c>
      <c r="C322" s="22">
        <v>2014</v>
      </c>
      <c r="D322" s="23" t="s">
        <v>176</v>
      </c>
      <c r="E322" s="22">
        <v>1963</v>
      </c>
      <c r="F322" s="24" t="s">
        <v>1065</v>
      </c>
      <c r="G322" s="22" t="s">
        <v>278</v>
      </c>
      <c r="H322" s="14">
        <f>COUNTIF(jbp_bezci[ident],jbp_bezci[[#This Row],[ident]])</f>
        <v>1</v>
      </c>
      <c r="I322" s="2">
        <f>COUNTIF(registrace[prijmeni a jmeno],jbp_bezci[[#This Row],[prijmeni jmeno]])</f>
        <v>1</v>
      </c>
    </row>
    <row r="323" spans="2:9" hidden="1" x14ac:dyDescent="0.25">
      <c r="B323" s="21" t="str">
        <f>CONCATENATE(jbp_bezci[[#This Row],[rok_jbp]]," :: ",jbp_bezci[[#This Row],[prijmeni jmeno]]," :: ",jbp_bezci[[#This Row],[rok_nar]])</f>
        <v>2014 :: Turoňová Magdalena :: 1982</v>
      </c>
      <c r="C323" s="22">
        <v>2014</v>
      </c>
      <c r="D323" s="23" t="s">
        <v>177</v>
      </c>
      <c r="E323" s="22">
        <v>1982</v>
      </c>
      <c r="F323" s="24" t="s">
        <v>46</v>
      </c>
      <c r="G323" s="22" t="s">
        <v>438</v>
      </c>
      <c r="H323" s="14">
        <f>COUNTIF(jbp_bezci[ident],jbp_bezci[[#This Row],[ident]])</f>
        <v>1</v>
      </c>
      <c r="I323" s="2">
        <f>COUNTIF(registrace[prijmeni a jmeno],jbp_bezci[[#This Row],[prijmeni jmeno]])</f>
        <v>1</v>
      </c>
    </row>
    <row r="324" spans="2:9" hidden="1" x14ac:dyDescent="0.25">
      <c r="B324" s="21" t="str">
        <f>CONCATENATE(jbp_bezci[[#This Row],[rok_jbp]]," :: ",jbp_bezci[[#This Row],[prijmeni jmeno]]," :: ",jbp_bezci[[#This Row],[rok_nar]])</f>
        <v>2014 :: Urban Martin :: 1972</v>
      </c>
      <c r="C324" s="22">
        <v>2014</v>
      </c>
      <c r="D324" s="23" t="s">
        <v>178</v>
      </c>
      <c r="E324" s="22">
        <v>1972</v>
      </c>
      <c r="F324" s="24" t="s">
        <v>395</v>
      </c>
      <c r="G324" s="22" t="s">
        <v>278</v>
      </c>
      <c r="H324" s="14">
        <f>COUNTIF(jbp_bezci[ident],jbp_bezci[[#This Row],[ident]])</f>
        <v>1</v>
      </c>
      <c r="I324" s="2">
        <f>COUNTIF(registrace[prijmeni a jmeno],jbp_bezci[[#This Row],[prijmeni jmeno]])</f>
        <v>1</v>
      </c>
    </row>
    <row r="325" spans="2:9" hidden="1" x14ac:dyDescent="0.25">
      <c r="B325" s="21" t="str">
        <f>CONCATENATE(jbp_bezci[[#This Row],[rok_jbp]]," :: ",jbp_bezci[[#This Row],[prijmeni jmeno]]," :: ",jbp_bezci[[#This Row],[rok_nar]])</f>
        <v>2014 :: Valdová Marie :: 1977</v>
      </c>
      <c r="C325" s="22">
        <v>2014</v>
      </c>
      <c r="D325" s="23" t="s">
        <v>179</v>
      </c>
      <c r="E325" s="22">
        <v>1977</v>
      </c>
      <c r="F325" s="24" t="s">
        <v>1021</v>
      </c>
      <c r="G325" s="22" t="s">
        <v>438</v>
      </c>
      <c r="H325" s="14">
        <f>COUNTIF(jbp_bezci[ident],jbp_bezci[[#This Row],[ident]])</f>
        <v>1</v>
      </c>
      <c r="I325" s="2">
        <f>COUNTIF(registrace[prijmeni a jmeno],jbp_bezci[[#This Row],[prijmeni jmeno]])</f>
        <v>1</v>
      </c>
    </row>
    <row r="326" spans="2:9" hidden="1" x14ac:dyDescent="0.25">
      <c r="B326" s="21" t="str">
        <f>CONCATENATE(jbp_bezci[[#This Row],[rok_jbp]]," :: ",jbp_bezci[[#This Row],[prijmeni jmeno]]," :: ",jbp_bezci[[#This Row],[rok_nar]])</f>
        <v>2014 :: Valter Pavel :: 1975</v>
      </c>
      <c r="C326" s="22">
        <v>2014</v>
      </c>
      <c r="D326" s="23" t="s">
        <v>180</v>
      </c>
      <c r="E326" s="22">
        <v>1975</v>
      </c>
      <c r="F326" s="24" t="s">
        <v>37</v>
      </c>
      <c r="G326" s="22" t="s">
        <v>278</v>
      </c>
      <c r="H326" s="14">
        <f>COUNTIF(jbp_bezci[ident],jbp_bezci[[#This Row],[ident]])</f>
        <v>1</v>
      </c>
      <c r="I326" s="2">
        <f>COUNTIF(registrace[prijmeni a jmeno],jbp_bezci[[#This Row],[prijmeni jmeno]])</f>
        <v>1</v>
      </c>
    </row>
    <row r="327" spans="2:9" hidden="1" x14ac:dyDescent="0.25">
      <c r="B327" s="21" t="str">
        <f>CONCATENATE(jbp_bezci[[#This Row],[rok_jbp]]," :: ",jbp_bezci[[#This Row],[prijmeni jmeno]]," :: ",jbp_bezci[[#This Row],[rok_nar]])</f>
        <v>2014 :: Vaněček Michael :: 1979</v>
      </c>
      <c r="C327" s="22">
        <v>2014</v>
      </c>
      <c r="D327" s="23" t="s">
        <v>181</v>
      </c>
      <c r="E327" s="22">
        <v>1979</v>
      </c>
      <c r="F327" s="24" t="s">
        <v>407</v>
      </c>
      <c r="G327" s="22" t="s">
        <v>278</v>
      </c>
      <c r="H327" s="14">
        <f>COUNTIF(jbp_bezci[ident],jbp_bezci[[#This Row],[ident]])</f>
        <v>1</v>
      </c>
      <c r="I327" s="2">
        <f>COUNTIF(registrace[prijmeni a jmeno],jbp_bezci[[#This Row],[prijmeni jmeno]])</f>
        <v>1</v>
      </c>
    </row>
    <row r="328" spans="2:9" hidden="1" x14ac:dyDescent="0.25">
      <c r="B328" s="21" t="str">
        <f>CONCATENATE(jbp_bezci[[#This Row],[rok_jbp]]," :: ",jbp_bezci[[#This Row],[prijmeni jmeno]]," :: ",jbp_bezci[[#This Row],[rok_nar]])</f>
        <v>2014 :: Vařáková Pavla :: 1969</v>
      </c>
      <c r="C328" s="22">
        <v>2014</v>
      </c>
      <c r="D328" s="23" t="s">
        <v>182</v>
      </c>
      <c r="E328" s="22">
        <v>1969</v>
      </c>
      <c r="F328" s="24" t="s">
        <v>48</v>
      </c>
      <c r="G328" s="22" t="s">
        <v>438</v>
      </c>
      <c r="H328" s="14">
        <f>COUNTIF(jbp_bezci[ident],jbp_bezci[[#This Row],[ident]])</f>
        <v>1</v>
      </c>
      <c r="I328" s="2">
        <f>COUNTIF(registrace[prijmeni a jmeno],jbp_bezci[[#This Row],[prijmeni jmeno]])</f>
        <v>1</v>
      </c>
    </row>
    <row r="329" spans="2:9" hidden="1" x14ac:dyDescent="0.25">
      <c r="B329" s="21" t="str">
        <f>CONCATENATE(jbp_bezci[[#This Row],[rok_jbp]]," :: ",jbp_bezci[[#This Row],[prijmeni jmeno]]," :: ",jbp_bezci[[#This Row],[rok_nar]])</f>
        <v>2014 :: Vašková Pavla :: 1990</v>
      </c>
      <c r="C329" s="22">
        <v>2014</v>
      </c>
      <c r="D329" s="23" t="s">
        <v>183</v>
      </c>
      <c r="E329" s="22">
        <v>1990</v>
      </c>
      <c r="F329" s="24" t="s">
        <v>56</v>
      </c>
      <c r="G329" s="22" t="s">
        <v>438</v>
      </c>
      <c r="H329" s="14">
        <f>COUNTIF(jbp_bezci[ident],jbp_bezci[[#This Row],[ident]])</f>
        <v>1</v>
      </c>
      <c r="I329" s="2">
        <f>COUNTIF(registrace[prijmeni a jmeno],jbp_bezci[[#This Row],[prijmeni jmeno]])</f>
        <v>1</v>
      </c>
    </row>
    <row r="330" spans="2:9" hidden="1" x14ac:dyDescent="0.25">
      <c r="B330" s="21" t="str">
        <f>CONCATENATE(jbp_bezci[[#This Row],[rok_jbp]]," :: ",jbp_bezci[[#This Row],[prijmeni jmeno]]," :: ",jbp_bezci[[#This Row],[rok_nar]])</f>
        <v>2014 :: Vojč Karel :: 1976</v>
      </c>
      <c r="C330" s="22">
        <v>2014</v>
      </c>
      <c r="D330" s="23" t="s">
        <v>184</v>
      </c>
      <c r="E330" s="22">
        <v>1976</v>
      </c>
      <c r="F330" s="24" t="s">
        <v>78</v>
      </c>
      <c r="G330" s="22" t="s">
        <v>278</v>
      </c>
      <c r="H330" s="14">
        <f>COUNTIF(jbp_bezci[ident],jbp_bezci[[#This Row],[ident]])</f>
        <v>1</v>
      </c>
      <c r="I330" s="2">
        <f>COUNTIF(registrace[prijmeni a jmeno],jbp_bezci[[#This Row],[prijmeni jmeno]])</f>
        <v>1</v>
      </c>
    </row>
    <row r="331" spans="2:9" hidden="1" x14ac:dyDescent="0.25">
      <c r="B331" s="21" t="str">
        <f>CONCATENATE(jbp_bezci[[#This Row],[rok_jbp]]," :: ",jbp_bezci[[#This Row],[prijmeni jmeno]]," :: ",jbp_bezci[[#This Row],[rok_nar]])</f>
        <v>2014 :: Voráček Karel :: 1962</v>
      </c>
      <c r="C331" s="22">
        <v>2014</v>
      </c>
      <c r="D331" s="23" t="s">
        <v>238</v>
      </c>
      <c r="E331" s="22">
        <v>1962</v>
      </c>
      <c r="F331" s="24" t="s">
        <v>79</v>
      </c>
      <c r="G331" s="22" t="s">
        <v>278</v>
      </c>
      <c r="H331" s="14">
        <f>COUNTIF(jbp_bezci[ident],jbp_bezci[[#This Row],[ident]])</f>
        <v>1</v>
      </c>
      <c r="I331" s="2">
        <f>COUNTIF(registrace[prijmeni a jmeno],jbp_bezci[[#This Row],[prijmeni jmeno]])</f>
        <v>1</v>
      </c>
    </row>
    <row r="332" spans="2:9" hidden="1" x14ac:dyDescent="0.25">
      <c r="B332" s="21" t="str">
        <f>CONCATENATE(jbp_bezci[[#This Row],[rok_jbp]]," :: ",jbp_bezci[[#This Row],[prijmeni jmeno]]," :: ",jbp_bezci[[#This Row],[rok_nar]])</f>
        <v>2014 :: Vorel Jan :: 1960</v>
      </c>
      <c r="C332" s="22">
        <v>2014</v>
      </c>
      <c r="D332" s="23" t="s">
        <v>185</v>
      </c>
      <c r="E332" s="22">
        <v>1960</v>
      </c>
      <c r="F332" s="24" t="s">
        <v>37</v>
      </c>
      <c r="G332" s="22" t="s">
        <v>278</v>
      </c>
      <c r="H332" s="14">
        <f>COUNTIF(jbp_bezci[ident],jbp_bezci[[#This Row],[ident]])</f>
        <v>1</v>
      </c>
      <c r="I332" s="2">
        <f>COUNTIF(registrace[prijmeni a jmeno],jbp_bezci[[#This Row],[prijmeni jmeno]])</f>
        <v>1</v>
      </c>
    </row>
    <row r="333" spans="2:9" hidden="1" x14ac:dyDescent="0.25">
      <c r="B333" s="21" t="str">
        <f>CONCATENATE(jbp_bezci[[#This Row],[rok_jbp]]," :: ",jbp_bezci[[#This Row],[prijmeni jmeno]]," :: ",jbp_bezci[[#This Row],[rok_nar]])</f>
        <v>2014 :: Vorel Michal :: 1989</v>
      </c>
      <c r="C333" s="22">
        <v>2014</v>
      </c>
      <c r="D333" s="23" t="s">
        <v>186</v>
      </c>
      <c r="E333" s="22">
        <v>1989</v>
      </c>
      <c r="F333" s="24" t="s">
        <v>37</v>
      </c>
      <c r="G333" s="22" t="s">
        <v>278</v>
      </c>
      <c r="H333" s="14">
        <f>COUNTIF(jbp_bezci[ident],jbp_bezci[[#This Row],[ident]])</f>
        <v>1</v>
      </c>
      <c r="I333" s="2">
        <f>COUNTIF(registrace[prijmeni a jmeno],jbp_bezci[[#This Row],[prijmeni jmeno]])</f>
        <v>1</v>
      </c>
    </row>
    <row r="334" spans="2:9" hidden="1" x14ac:dyDescent="0.25">
      <c r="B334" s="21" t="str">
        <f>CONCATENATE(jbp_bezci[[#This Row],[rok_jbp]]," :: ",jbp_bezci[[#This Row],[prijmeni jmeno]]," :: ",jbp_bezci[[#This Row],[rok_nar]])</f>
        <v>2014 :: Vorlová Dana :: 1962</v>
      </c>
      <c r="C334" s="22">
        <v>2014</v>
      </c>
      <c r="D334" s="23" t="s">
        <v>187</v>
      </c>
      <c r="E334" s="22">
        <v>1962</v>
      </c>
      <c r="F334" s="24" t="s">
        <v>37</v>
      </c>
      <c r="G334" s="22" t="s">
        <v>438</v>
      </c>
      <c r="H334" s="14">
        <f>COUNTIF(jbp_bezci[ident],jbp_bezci[[#This Row],[ident]])</f>
        <v>1</v>
      </c>
      <c r="I334" s="2">
        <f>COUNTIF(registrace[prijmeni a jmeno],jbp_bezci[[#This Row],[prijmeni jmeno]])</f>
        <v>1</v>
      </c>
    </row>
    <row r="335" spans="2:9" hidden="1" x14ac:dyDescent="0.25">
      <c r="B335" s="21" t="str">
        <f>CONCATENATE(jbp_bezci[[#This Row],[rok_jbp]]," :: ",jbp_bezci[[#This Row],[prijmeni jmeno]]," :: ",jbp_bezci[[#This Row],[rok_nar]])</f>
        <v>2014 :: Wagner Rostislav :: 1973</v>
      </c>
      <c r="C335" s="22">
        <v>2014</v>
      </c>
      <c r="D335" s="23" t="s">
        <v>188</v>
      </c>
      <c r="E335" s="22">
        <v>1973</v>
      </c>
      <c r="F335" s="24" t="s">
        <v>80</v>
      </c>
      <c r="G335" s="22" t="s">
        <v>278</v>
      </c>
      <c r="H335" s="14">
        <f>COUNTIF(jbp_bezci[ident],jbp_bezci[[#This Row],[ident]])</f>
        <v>1</v>
      </c>
      <c r="I335" s="2">
        <f>COUNTIF(registrace[prijmeni a jmeno],jbp_bezci[[#This Row],[prijmeni jmeno]])</f>
        <v>1</v>
      </c>
    </row>
  </sheetData>
  <conditionalFormatting sqref="H3:H335">
    <cfRule type="cellIs" dxfId="49" priority="4" operator="notEqual">
      <formula>1</formula>
    </cfRule>
  </conditionalFormatting>
  <conditionalFormatting sqref="H2">
    <cfRule type="expression" dxfId="48" priority="1">
      <formula>COUNTIF($H$3:$H$335,2)&gt;0</formula>
    </cfRule>
  </conditionalFormatting>
  <pageMargins left="0.7" right="0.7" top="0.78740157499999996" bottom="0.78740157499999996" header="0.3" footer="0.3"/>
  <pageSetup orientation="portrait" horizontalDpi="4294967294" verticalDpi="0" r:id="rId1"/>
  <picture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2"/>
  <sheetViews>
    <sheetView topLeftCell="A2" workbookViewId="0">
      <selection activeCell="A2" sqref="A2"/>
    </sheetView>
  </sheetViews>
  <sheetFormatPr defaultRowHeight="15" x14ac:dyDescent="0.25"/>
  <cols>
    <col min="1" max="1" width="5" bestFit="1" customWidth="1"/>
    <col min="2" max="2" width="22.5703125" bestFit="1" customWidth="1"/>
    <col min="3" max="3" width="5" bestFit="1" customWidth="1"/>
    <col min="4" max="4" width="28.42578125" bestFit="1" customWidth="1"/>
    <col min="6" max="6" width="19.5703125" bestFit="1" customWidth="1"/>
    <col min="7" max="7" width="5" bestFit="1" customWidth="1"/>
    <col min="8" max="8" width="28.42578125" bestFit="1" customWidth="1"/>
    <col min="10" max="10" width="19.28515625" bestFit="1" customWidth="1"/>
    <col min="11" max="11" width="5" bestFit="1" customWidth="1"/>
    <col min="12" max="12" width="24.85546875" bestFit="1" customWidth="1"/>
    <col min="14" max="14" width="22.5703125" bestFit="1" customWidth="1"/>
    <col min="15" max="15" width="5" bestFit="1" customWidth="1"/>
    <col min="16" max="16" width="24.85546875" bestFit="1" customWidth="1"/>
  </cols>
  <sheetData>
    <row r="2" spans="1:20" x14ac:dyDescent="0.25">
      <c r="A2">
        <v>2014</v>
      </c>
      <c r="B2" t="s">
        <v>88</v>
      </c>
      <c r="C2">
        <v>1971</v>
      </c>
      <c r="D2" t="s">
        <v>0</v>
      </c>
      <c r="F2" t="s">
        <v>191</v>
      </c>
      <c r="G2">
        <v>1967</v>
      </c>
      <c r="H2" t="s">
        <v>126</v>
      </c>
      <c r="J2" t="s">
        <v>88</v>
      </c>
      <c r="K2">
        <v>1971</v>
      </c>
      <c r="L2" t="s">
        <v>0</v>
      </c>
      <c r="N2" t="s">
        <v>263</v>
      </c>
      <c r="O2">
        <v>1976</v>
      </c>
      <c r="P2" t="s">
        <v>264</v>
      </c>
      <c r="R2" s="3">
        <v>43344</v>
      </c>
      <c r="S2">
        <v>834</v>
      </c>
      <c r="T2">
        <v>0</v>
      </c>
    </row>
    <row r="3" spans="1:20" x14ac:dyDescent="0.25">
      <c r="A3">
        <v>2014</v>
      </c>
      <c r="B3" t="s">
        <v>89</v>
      </c>
      <c r="C3">
        <v>1970</v>
      </c>
      <c r="D3" t="s">
        <v>2</v>
      </c>
      <c r="F3" t="s">
        <v>88</v>
      </c>
      <c r="G3">
        <v>1971</v>
      </c>
      <c r="H3" t="s">
        <v>0</v>
      </c>
      <c r="J3" t="s">
        <v>192</v>
      </c>
      <c r="K3">
        <v>1947</v>
      </c>
      <c r="L3" t="s">
        <v>1</v>
      </c>
      <c r="N3" t="s">
        <v>88</v>
      </c>
      <c r="O3">
        <v>1971</v>
      </c>
      <c r="P3" t="s">
        <v>0</v>
      </c>
      <c r="R3" s="3">
        <v>43282</v>
      </c>
      <c r="S3">
        <v>657</v>
      </c>
      <c r="T3">
        <v>0</v>
      </c>
    </row>
    <row r="4" spans="1:20" x14ac:dyDescent="0.25">
      <c r="A4">
        <v>2014</v>
      </c>
      <c r="B4" t="s">
        <v>90</v>
      </c>
      <c r="C4">
        <v>1972</v>
      </c>
      <c r="D4" t="s">
        <v>3</v>
      </c>
      <c r="F4" t="s">
        <v>192</v>
      </c>
      <c r="G4">
        <v>1947</v>
      </c>
      <c r="H4" t="s">
        <v>1</v>
      </c>
      <c r="J4" t="s">
        <v>90</v>
      </c>
      <c r="K4">
        <v>1972</v>
      </c>
      <c r="L4" t="s">
        <v>3</v>
      </c>
      <c r="N4" t="s">
        <v>192</v>
      </c>
      <c r="O4">
        <v>1947</v>
      </c>
      <c r="P4" t="s">
        <v>1</v>
      </c>
      <c r="R4" s="3">
        <v>43344</v>
      </c>
      <c r="S4">
        <v>382</v>
      </c>
      <c r="T4">
        <v>0</v>
      </c>
    </row>
    <row r="5" spans="1:20" x14ac:dyDescent="0.25">
      <c r="A5">
        <v>2014</v>
      </c>
      <c r="B5" t="s">
        <v>91</v>
      </c>
      <c r="C5">
        <v>1977</v>
      </c>
      <c r="D5" t="s">
        <v>7</v>
      </c>
      <c r="F5" t="s">
        <v>89</v>
      </c>
      <c r="G5">
        <v>1970</v>
      </c>
      <c r="H5" t="s">
        <v>2</v>
      </c>
      <c r="J5" t="s">
        <v>193</v>
      </c>
      <c r="K5">
        <v>1968</v>
      </c>
      <c r="L5" t="s">
        <v>6</v>
      </c>
      <c r="N5" t="s">
        <v>89</v>
      </c>
      <c r="O5">
        <v>1970</v>
      </c>
      <c r="P5" t="s">
        <v>2</v>
      </c>
      <c r="R5" s="3">
        <v>43160</v>
      </c>
      <c r="S5">
        <v>174</v>
      </c>
      <c r="T5">
        <v>0</v>
      </c>
    </row>
    <row r="6" spans="1:20" x14ac:dyDescent="0.25">
      <c r="A6">
        <v>2014</v>
      </c>
      <c r="B6" t="s">
        <v>92</v>
      </c>
      <c r="C6">
        <v>1971</v>
      </c>
      <c r="D6" t="s">
        <v>8</v>
      </c>
      <c r="F6" t="s">
        <v>193</v>
      </c>
      <c r="G6">
        <v>1968</v>
      </c>
      <c r="H6" t="s">
        <v>6</v>
      </c>
      <c r="J6" t="s">
        <v>194</v>
      </c>
      <c r="K6">
        <v>1969</v>
      </c>
      <c r="L6" t="s">
        <v>6</v>
      </c>
      <c r="N6" t="s">
        <v>90</v>
      </c>
      <c r="O6">
        <v>1972</v>
      </c>
      <c r="P6" t="s">
        <v>3</v>
      </c>
      <c r="R6" t="s">
        <v>260</v>
      </c>
      <c r="S6">
        <v>947</v>
      </c>
      <c r="T6">
        <v>12</v>
      </c>
    </row>
    <row r="7" spans="1:20" x14ac:dyDescent="0.25">
      <c r="A7">
        <v>2014</v>
      </c>
      <c r="B7" t="s">
        <v>93</v>
      </c>
      <c r="C7">
        <v>1975</v>
      </c>
      <c r="D7" t="s">
        <v>9</v>
      </c>
      <c r="F7" t="s">
        <v>194</v>
      </c>
      <c r="G7">
        <v>1969</v>
      </c>
      <c r="H7" t="s">
        <v>6</v>
      </c>
      <c r="J7" t="s">
        <v>195</v>
      </c>
      <c r="K7">
        <v>1975</v>
      </c>
      <c r="L7" t="s">
        <v>196</v>
      </c>
      <c r="N7" t="s">
        <v>265</v>
      </c>
      <c r="O7">
        <v>1971</v>
      </c>
      <c r="P7" t="s">
        <v>4</v>
      </c>
      <c r="R7" s="3">
        <v>43160</v>
      </c>
      <c r="S7">
        <v>274</v>
      </c>
      <c r="T7">
        <v>0</v>
      </c>
    </row>
    <row r="8" spans="1:20" x14ac:dyDescent="0.25">
      <c r="A8">
        <v>2014</v>
      </c>
      <c r="B8" t="s">
        <v>94</v>
      </c>
      <c r="C8">
        <v>1964</v>
      </c>
      <c r="D8" t="s">
        <v>11</v>
      </c>
      <c r="F8" t="s">
        <v>195</v>
      </c>
      <c r="G8">
        <v>1975</v>
      </c>
      <c r="H8" t="s">
        <v>196</v>
      </c>
      <c r="J8" t="s">
        <v>91</v>
      </c>
      <c r="K8">
        <v>1977</v>
      </c>
      <c r="L8" t="s">
        <v>7</v>
      </c>
      <c r="N8" t="s">
        <v>266</v>
      </c>
      <c r="O8">
        <v>1969</v>
      </c>
      <c r="P8" t="s">
        <v>5</v>
      </c>
      <c r="R8" s="3">
        <v>43160</v>
      </c>
      <c r="S8">
        <v>287</v>
      </c>
      <c r="T8">
        <v>0</v>
      </c>
    </row>
    <row r="9" spans="1:20" x14ac:dyDescent="0.25">
      <c r="A9">
        <v>2014</v>
      </c>
      <c r="B9" t="s">
        <v>95</v>
      </c>
      <c r="C9">
        <v>1950</v>
      </c>
      <c r="D9" t="s">
        <v>3</v>
      </c>
      <c r="F9" t="s">
        <v>91</v>
      </c>
      <c r="G9">
        <v>1977</v>
      </c>
      <c r="H9" t="s">
        <v>7</v>
      </c>
      <c r="J9" t="s">
        <v>93</v>
      </c>
      <c r="K9">
        <v>1975</v>
      </c>
      <c r="L9" t="s">
        <v>9</v>
      </c>
      <c r="N9" t="s">
        <v>193</v>
      </c>
      <c r="O9">
        <v>1968</v>
      </c>
      <c r="P9" t="s">
        <v>6</v>
      </c>
      <c r="R9" s="3">
        <v>43221</v>
      </c>
      <c r="S9">
        <v>213</v>
      </c>
      <c r="T9">
        <v>0</v>
      </c>
    </row>
    <row r="10" spans="1:20" x14ac:dyDescent="0.25">
      <c r="A10">
        <v>2014</v>
      </c>
      <c r="B10" t="s">
        <v>96</v>
      </c>
      <c r="C10">
        <v>1969</v>
      </c>
      <c r="F10" t="s">
        <v>93</v>
      </c>
      <c r="G10">
        <v>1975</v>
      </c>
      <c r="H10" t="s">
        <v>9</v>
      </c>
      <c r="J10" t="s">
        <v>242</v>
      </c>
      <c r="K10">
        <v>1992</v>
      </c>
      <c r="L10" t="s">
        <v>10</v>
      </c>
      <c r="N10" t="s">
        <v>194</v>
      </c>
      <c r="O10">
        <v>1969</v>
      </c>
      <c r="P10" t="s">
        <v>6</v>
      </c>
      <c r="R10" s="3">
        <v>43160</v>
      </c>
      <c r="S10">
        <v>188</v>
      </c>
      <c r="T10">
        <v>0</v>
      </c>
    </row>
    <row r="11" spans="1:20" x14ac:dyDescent="0.25">
      <c r="A11">
        <v>2014</v>
      </c>
      <c r="B11" t="s">
        <v>97</v>
      </c>
      <c r="C11">
        <v>1968</v>
      </c>
      <c r="D11" t="s">
        <v>16</v>
      </c>
      <c r="F11" t="s">
        <v>197</v>
      </c>
      <c r="G11">
        <v>1955</v>
      </c>
      <c r="H11" t="s">
        <v>1</v>
      </c>
      <c r="J11" t="s">
        <v>197</v>
      </c>
      <c r="K11">
        <v>1955</v>
      </c>
      <c r="L11" t="s">
        <v>1</v>
      </c>
      <c r="N11" t="s">
        <v>195</v>
      </c>
      <c r="O11">
        <v>1975</v>
      </c>
      <c r="P11" t="s">
        <v>196</v>
      </c>
      <c r="R11" s="3">
        <v>43132</v>
      </c>
      <c r="S11">
        <v>200</v>
      </c>
      <c r="T11">
        <v>6</v>
      </c>
    </row>
    <row r="12" spans="1:20" x14ac:dyDescent="0.25">
      <c r="A12">
        <v>2014</v>
      </c>
      <c r="B12" t="s">
        <v>98</v>
      </c>
      <c r="C12">
        <v>1972</v>
      </c>
      <c r="D12" t="s">
        <v>17</v>
      </c>
      <c r="F12" t="s">
        <v>94</v>
      </c>
      <c r="G12">
        <v>1964</v>
      </c>
      <c r="H12" t="s">
        <v>11</v>
      </c>
      <c r="J12" t="s">
        <v>94</v>
      </c>
      <c r="K12">
        <v>1964</v>
      </c>
      <c r="L12" t="s">
        <v>11</v>
      </c>
      <c r="N12" t="s">
        <v>91</v>
      </c>
      <c r="O12">
        <v>1977</v>
      </c>
      <c r="P12" t="s">
        <v>7</v>
      </c>
      <c r="R12" s="3">
        <v>43221</v>
      </c>
      <c r="S12">
        <v>287</v>
      </c>
      <c r="T12">
        <v>0</v>
      </c>
    </row>
    <row r="13" spans="1:20" x14ac:dyDescent="0.25">
      <c r="A13">
        <v>2014</v>
      </c>
      <c r="B13" t="s">
        <v>99</v>
      </c>
      <c r="C13">
        <v>1974</v>
      </c>
      <c r="D13" t="s">
        <v>18</v>
      </c>
      <c r="F13" t="s">
        <v>198</v>
      </c>
      <c r="G13">
        <v>1957</v>
      </c>
      <c r="H13" t="s">
        <v>14</v>
      </c>
      <c r="J13" t="s">
        <v>243</v>
      </c>
      <c r="K13">
        <v>1954</v>
      </c>
      <c r="L13" t="s">
        <v>12</v>
      </c>
      <c r="N13" t="s">
        <v>92</v>
      </c>
      <c r="O13">
        <v>1971</v>
      </c>
      <c r="P13" t="s">
        <v>8</v>
      </c>
      <c r="R13" s="3">
        <v>43132</v>
      </c>
      <c r="S13">
        <v>149</v>
      </c>
      <c r="T13">
        <v>6</v>
      </c>
    </row>
    <row r="14" spans="1:20" x14ac:dyDescent="0.25">
      <c r="A14">
        <v>2014</v>
      </c>
      <c r="B14" t="s">
        <v>100</v>
      </c>
      <c r="C14">
        <v>1988</v>
      </c>
      <c r="D14" t="s">
        <v>101</v>
      </c>
      <c r="F14" t="s">
        <v>199</v>
      </c>
      <c r="G14">
        <v>1989</v>
      </c>
      <c r="H14" t="s">
        <v>14</v>
      </c>
      <c r="J14" t="s">
        <v>95</v>
      </c>
      <c r="K14">
        <v>1987</v>
      </c>
      <c r="L14" t="s">
        <v>13</v>
      </c>
      <c r="N14" t="s">
        <v>93</v>
      </c>
      <c r="O14">
        <v>1975</v>
      </c>
      <c r="P14" t="s">
        <v>9</v>
      </c>
      <c r="R14" s="3">
        <v>43132</v>
      </c>
      <c r="S14">
        <v>161</v>
      </c>
      <c r="T14">
        <v>0</v>
      </c>
    </row>
    <row r="15" spans="1:20" x14ac:dyDescent="0.25">
      <c r="A15">
        <v>2014</v>
      </c>
      <c r="B15" t="s">
        <v>102</v>
      </c>
      <c r="C15">
        <v>1968</v>
      </c>
      <c r="D15" t="s">
        <v>20</v>
      </c>
      <c r="F15" t="s">
        <v>97</v>
      </c>
      <c r="G15">
        <v>1968</v>
      </c>
      <c r="H15" t="s">
        <v>16</v>
      </c>
      <c r="J15" t="s">
        <v>244</v>
      </c>
      <c r="K15">
        <v>1986</v>
      </c>
      <c r="L15" t="s">
        <v>206</v>
      </c>
      <c r="N15" t="s">
        <v>242</v>
      </c>
      <c r="O15">
        <v>1992</v>
      </c>
      <c r="P15" t="s">
        <v>10</v>
      </c>
      <c r="R15" s="3">
        <v>43374</v>
      </c>
      <c r="S15">
        <v>965</v>
      </c>
      <c r="T15">
        <v>12</v>
      </c>
    </row>
    <row r="16" spans="1:20" x14ac:dyDescent="0.25">
      <c r="A16">
        <v>2014</v>
      </c>
      <c r="B16" t="s">
        <v>103</v>
      </c>
      <c r="C16">
        <v>1987</v>
      </c>
      <c r="D16" t="s">
        <v>22</v>
      </c>
      <c r="F16" t="s">
        <v>200</v>
      </c>
      <c r="G16">
        <v>1962</v>
      </c>
      <c r="H16" t="s">
        <v>126</v>
      </c>
      <c r="J16" t="s">
        <v>97</v>
      </c>
      <c r="K16">
        <v>1968</v>
      </c>
      <c r="L16" t="s">
        <v>16</v>
      </c>
      <c r="N16" t="s">
        <v>197</v>
      </c>
      <c r="O16">
        <v>1955</v>
      </c>
      <c r="P16" t="s">
        <v>1</v>
      </c>
      <c r="R16" s="3">
        <v>43374</v>
      </c>
      <c r="S16">
        <v>637</v>
      </c>
      <c r="T16">
        <v>0</v>
      </c>
    </row>
    <row r="17" spans="1:20" x14ac:dyDescent="0.25">
      <c r="A17">
        <v>2014</v>
      </c>
      <c r="B17" t="s">
        <v>104</v>
      </c>
      <c r="C17">
        <v>1973</v>
      </c>
      <c r="D17" t="s">
        <v>24</v>
      </c>
      <c r="F17" t="s">
        <v>201</v>
      </c>
      <c r="G17">
        <v>1969</v>
      </c>
      <c r="H17" t="s">
        <v>126</v>
      </c>
      <c r="J17" t="s">
        <v>99</v>
      </c>
      <c r="K17">
        <v>1974</v>
      </c>
      <c r="L17" t="s">
        <v>18</v>
      </c>
      <c r="N17" t="s">
        <v>94</v>
      </c>
      <c r="O17">
        <v>1964</v>
      </c>
      <c r="P17" t="s">
        <v>11</v>
      </c>
      <c r="R17" s="3">
        <v>43191</v>
      </c>
      <c r="S17">
        <v>243</v>
      </c>
      <c r="T17">
        <v>6</v>
      </c>
    </row>
    <row r="18" spans="1:20" x14ac:dyDescent="0.25">
      <c r="A18">
        <v>2014</v>
      </c>
      <c r="B18" t="s">
        <v>105</v>
      </c>
      <c r="C18">
        <v>1954</v>
      </c>
      <c r="D18" t="s">
        <v>23</v>
      </c>
      <c r="F18" t="s">
        <v>99</v>
      </c>
      <c r="G18">
        <v>1974</v>
      </c>
      <c r="H18" t="s">
        <v>18</v>
      </c>
      <c r="J18" t="s">
        <v>100</v>
      </c>
      <c r="K18">
        <v>1988</v>
      </c>
      <c r="L18" t="s">
        <v>101</v>
      </c>
      <c r="N18" t="s">
        <v>267</v>
      </c>
      <c r="O18">
        <v>1974</v>
      </c>
      <c r="P18" t="s">
        <v>2</v>
      </c>
      <c r="R18" s="3">
        <v>43101</v>
      </c>
      <c r="S18">
        <v>21</v>
      </c>
      <c r="T18">
        <v>6</v>
      </c>
    </row>
    <row r="19" spans="1:20" x14ac:dyDescent="0.25">
      <c r="A19">
        <v>2014</v>
      </c>
      <c r="B19" t="s">
        <v>106</v>
      </c>
      <c r="C19">
        <v>1976</v>
      </c>
      <c r="D19" t="s">
        <v>107</v>
      </c>
      <c r="F19" t="s">
        <v>202</v>
      </c>
      <c r="G19">
        <v>1951</v>
      </c>
      <c r="H19" t="s">
        <v>19</v>
      </c>
      <c r="J19" t="s">
        <v>202</v>
      </c>
      <c r="K19">
        <v>1951</v>
      </c>
      <c r="L19" t="s">
        <v>19</v>
      </c>
      <c r="N19" t="s">
        <v>244</v>
      </c>
      <c r="O19">
        <v>1986</v>
      </c>
      <c r="P19" t="s">
        <v>206</v>
      </c>
      <c r="R19" s="3">
        <v>43132</v>
      </c>
      <c r="S19">
        <v>189</v>
      </c>
      <c r="T19">
        <v>6</v>
      </c>
    </row>
    <row r="20" spans="1:20" x14ac:dyDescent="0.25">
      <c r="A20">
        <v>2014</v>
      </c>
      <c r="B20" t="s">
        <v>108</v>
      </c>
      <c r="C20">
        <v>1973</v>
      </c>
      <c r="D20" t="s">
        <v>25</v>
      </c>
      <c r="F20" t="s">
        <v>108</v>
      </c>
      <c r="G20">
        <v>1973</v>
      </c>
      <c r="H20" t="s">
        <v>25</v>
      </c>
      <c r="J20" t="s">
        <v>245</v>
      </c>
      <c r="K20">
        <v>1981</v>
      </c>
      <c r="L20" t="s">
        <v>21</v>
      </c>
      <c r="N20" t="s">
        <v>97</v>
      </c>
      <c r="O20">
        <v>1968</v>
      </c>
      <c r="P20" t="s">
        <v>16</v>
      </c>
      <c r="R20" t="s">
        <v>260</v>
      </c>
      <c r="S20">
        <v>773</v>
      </c>
      <c r="T20">
        <v>12</v>
      </c>
    </row>
    <row r="21" spans="1:20" x14ac:dyDescent="0.25">
      <c r="A21">
        <v>2014</v>
      </c>
      <c r="B21" t="s">
        <v>109</v>
      </c>
      <c r="C21">
        <v>1974</v>
      </c>
      <c r="D21" t="s">
        <v>28</v>
      </c>
      <c r="F21" t="s">
        <v>203</v>
      </c>
      <c r="G21">
        <v>1959</v>
      </c>
      <c r="H21" t="s">
        <v>204</v>
      </c>
      <c r="J21" t="s">
        <v>246</v>
      </c>
      <c r="K21">
        <v>1990</v>
      </c>
      <c r="L21" t="s">
        <v>23</v>
      </c>
      <c r="N21" t="s">
        <v>99</v>
      </c>
      <c r="O21">
        <v>1974</v>
      </c>
      <c r="P21" t="s">
        <v>18</v>
      </c>
      <c r="R21" s="3">
        <v>43374</v>
      </c>
      <c r="S21">
        <v>931</v>
      </c>
      <c r="T21">
        <v>0</v>
      </c>
    </row>
    <row r="22" spans="1:20" x14ac:dyDescent="0.25">
      <c r="A22">
        <v>2014</v>
      </c>
      <c r="B22" t="s">
        <v>110</v>
      </c>
      <c r="C22">
        <v>1957</v>
      </c>
      <c r="D22" t="s">
        <v>29</v>
      </c>
      <c r="F22" t="s">
        <v>205</v>
      </c>
      <c r="G22">
        <v>1967</v>
      </c>
      <c r="H22" t="s">
        <v>206</v>
      </c>
      <c r="J22" t="s">
        <v>247</v>
      </c>
      <c r="K22">
        <v>1960</v>
      </c>
      <c r="L22" t="s">
        <v>26</v>
      </c>
      <c r="N22" t="s">
        <v>100</v>
      </c>
      <c r="O22">
        <v>1988</v>
      </c>
      <c r="P22" t="s">
        <v>101</v>
      </c>
      <c r="R22" s="3">
        <v>43221</v>
      </c>
      <c r="S22">
        <v>485</v>
      </c>
      <c r="T22">
        <v>6</v>
      </c>
    </row>
    <row r="23" spans="1:20" x14ac:dyDescent="0.25">
      <c r="A23">
        <v>2014</v>
      </c>
      <c r="B23" t="s">
        <v>111</v>
      </c>
      <c r="C23">
        <v>1981</v>
      </c>
      <c r="D23" t="s">
        <v>112</v>
      </c>
      <c r="F23" t="s">
        <v>207</v>
      </c>
      <c r="G23">
        <v>1966</v>
      </c>
      <c r="H23" t="s">
        <v>10</v>
      </c>
      <c r="J23" t="s">
        <v>205</v>
      </c>
      <c r="K23">
        <v>1967</v>
      </c>
      <c r="L23" t="s">
        <v>206</v>
      </c>
      <c r="N23" t="s">
        <v>202</v>
      </c>
      <c r="O23">
        <v>1951</v>
      </c>
      <c r="P23" t="s">
        <v>19</v>
      </c>
      <c r="R23" s="3">
        <v>43191</v>
      </c>
      <c r="S23">
        <v>88</v>
      </c>
      <c r="T23">
        <v>0</v>
      </c>
    </row>
    <row r="24" spans="1:20" x14ac:dyDescent="0.25">
      <c r="A24">
        <v>2014</v>
      </c>
      <c r="B24" t="s">
        <v>113</v>
      </c>
      <c r="C24">
        <v>1976</v>
      </c>
      <c r="D24" t="s">
        <v>17</v>
      </c>
      <c r="F24" t="s">
        <v>110</v>
      </c>
      <c r="G24">
        <v>1957</v>
      </c>
      <c r="H24" t="s">
        <v>29</v>
      </c>
      <c r="J24" t="s">
        <v>207</v>
      </c>
      <c r="K24">
        <v>1966</v>
      </c>
      <c r="L24" t="s">
        <v>10</v>
      </c>
      <c r="N24" t="s">
        <v>268</v>
      </c>
      <c r="O24">
        <v>1987</v>
      </c>
      <c r="P24" t="s">
        <v>15</v>
      </c>
      <c r="R24" s="3">
        <v>43132</v>
      </c>
      <c r="S24">
        <v>161</v>
      </c>
      <c r="T24">
        <v>0</v>
      </c>
    </row>
    <row r="25" spans="1:20" x14ac:dyDescent="0.25">
      <c r="A25">
        <v>2014</v>
      </c>
      <c r="B25" t="s">
        <v>114</v>
      </c>
      <c r="C25">
        <v>1976</v>
      </c>
      <c r="D25" t="s">
        <v>32</v>
      </c>
      <c r="F25" t="s">
        <v>208</v>
      </c>
      <c r="G25">
        <v>1945</v>
      </c>
      <c r="H25" t="s">
        <v>34</v>
      </c>
      <c r="J25" t="s">
        <v>110</v>
      </c>
      <c r="K25">
        <v>1957</v>
      </c>
      <c r="L25" t="s">
        <v>29</v>
      </c>
      <c r="N25" t="s">
        <v>245</v>
      </c>
      <c r="O25">
        <v>1981</v>
      </c>
      <c r="P25" t="s">
        <v>21</v>
      </c>
      <c r="R25" s="3">
        <v>43313</v>
      </c>
      <c r="S25">
        <v>790</v>
      </c>
      <c r="T25">
        <v>0</v>
      </c>
    </row>
    <row r="26" spans="1:20" x14ac:dyDescent="0.25">
      <c r="A26">
        <v>2014</v>
      </c>
      <c r="B26" t="s">
        <v>115</v>
      </c>
      <c r="C26">
        <v>1978</v>
      </c>
      <c r="D26" t="s">
        <v>32</v>
      </c>
      <c r="F26" t="s">
        <v>118</v>
      </c>
      <c r="G26">
        <v>1966</v>
      </c>
      <c r="H26" t="s">
        <v>38</v>
      </c>
      <c r="J26" t="s">
        <v>248</v>
      </c>
      <c r="K26">
        <v>1959</v>
      </c>
      <c r="L26" t="s">
        <v>30</v>
      </c>
      <c r="N26" t="s">
        <v>105</v>
      </c>
      <c r="O26">
        <v>1954</v>
      </c>
      <c r="P26" t="s">
        <v>23</v>
      </c>
      <c r="R26" s="3">
        <v>43313</v>
      </c>
      <c r="S26">
        <v>743</v>
      </c>
      <c r="T26">
        <v>6</v>
      </c>
    </row>
    <row r="27" spans="1:20" x14ac:dyDescent="0.25">
      <c r="A27">
        <v>2014</v>
      </c>
      <c r="B27" t="s">
        <v>116</v>
      </c>
      <c r="C27">
        <v>1980</v>
      </c>
      <c r="D27" t="s">
        <v>35</v>
      </c>
      <c r="F27" t="s">
        <v>209</v>
      </c>
      <c r="G27">
        <v>1969</v>
      </c>
      <c r="H27" t="s">
        <v>130</v>
      </c>
      <c r="J27" t="s">
        <v>249</v>
      </c>
      <c r="K27">
        <v>1971</v>
      </c>
      <c r="L27" t="s">
        <v>31</v>
      </c>
      <c r="N27" t="s">
        <v>108</v>
      </c>
      <c r="O27">
        <v>1973</v>
      </c>
      <c r="P27" t="s">
        <v>25</v>
      </c>
      <c r="R27" s="3">
        <v>43160</v>
      </c>
      <c r="S27">
        <v>211</v>
      </c>
      <c r="T27">
        <v>0</v>
      </c>
    </row>
    <row r="28" spans="1:20" x14ac:dyDescent="0.25">
      <c r="A28">
        <v>2014</v>
      </c>
      <c r="B28" t="s">
        <v>117</v>
      </c>
      <c r="C28">
        <v>1970</v>
      </c>
      <c r="D28" t="s">
        <v>37</v>
      </c>
      <c r="F28" t="s">
        <v>210</v>
      </c>
      <c r="G28">
        <v>1985</v>
      </c>
      <c r="H28" t="s">
        <v>40</v>
      </c>
      <c r="J28" t="s">
        <v>250</v>
      </c>
      <c r="K28">
        <v>1971</v>
      </c>
      <c r="L28" t="s">
        <v>33</v>
      </c>
      <c r="N28" t="s">
        <v>207</v>
      </c>
      <c r="O28">
        <v>1966</v>
      </c>
      <c r="P28" t="s">
        <v>10</v>
      </c>
      <c r="R28" s="3">
        <v>43374</v>
      </c>
      <c r="S28">
        <v>911</v>
      </c>
      <c r="T28">
        <v>0</v>
      </c>
    </row>
    <row r="29" spans="1:20" x14ac:dyDescent="0.25">
      <c r="A29">
        <v>2014</v>
      </c>
      <c r="B29" t="s">
        <v>118</v>
      </c>
      <c r="C29">
        <v>1966</v>
      </c>
      <c r="D29" t="s">
        <v>38</v>
      </c>
      <c r="F29" t="s">
        <v>121</v>
      </c>
      <c r="G29">
        <v>1937</v>
      </c>
      <c r="H29" t="s">
        <v>122</v>
      </c>
      <c r="J29" t="s">
        <v>208</v>
      </c>
      <c r="K29">
        <v>1945</v>
      </c>
      <c r="L29" t="s">
        <v>34</v>
      </c>
      <c r="N29" t="s">
        <v>110</v>
      </c>
      <c r="O29">
        <v>1957</v>
      </c>
      <c r="P29" t="s">
        <v>29</v>
      </c>
      <c r="R29" s="3">
        <v>43344</v>
      </c>
      <c r="S29">
        <v>659</v>
      </c>
      <c r="T29">
        <v>6</v>
      </c>
    </row>
    <row r="30" spans="1:20" x14ac:dyDescent="0.25">
      <c r="A30">
        <v>2014</v>
      </c>
      <c r="B30" t="s">
        <v>119</v>
      </c>
      <c r="C30">
        <v>1965</v>
      </c>
      <c r="D30" t="s">
        <v>22</v>
      </c>
      <c r="F30" t="s">
        <v>123</v>
      </c>
      <c r="G30">
        <v>1952</v>
      </c>
      <c r="H30" t="s">
        <v>29</v>
      </c>
      <c r="J30" t="s">
        <v>116</v>
      </c>
      <c r="K30">
        <v>1977</v>
      </c>
      <c r="L30" t="s">
        <v>36</v>
      </c>
      <c r="N30" t="s">
        <v>248</v>
      </c>
      <c r="O30">
        <v>1959</v>
      </c>
      <c r="P30" t="s">
        <v>30</v>
      </c>
      <c r="R30" s="3">
        <v>43160</v>
      </c>
      <c r="S30">
        <v>255</v>
      </c>
      <c r="T30">
        <v>6</v>
      </c>
    </row>
    <row r="31" spans="1:20" x14ac:dyDescent="0.25">
      <c r="A31">
        <v>2014</v>
      </c>
      <c r="B31" t="s">
        <v>120</v>
      </c>
      <c r="C31">
        <v>1980</v>
      </c>
      <c r="D31" t="s">
        <v>39</v>
      </c>
      <c r="F31" t="s">
        <v>211</v>
      </c>
      <c r="G31">
        <v>1996</v>
      </c>
      <c r="H31" t="s">
        <v>41</v>
      </c>
      <c r="J31" t="s">
        <v>118</v>
      </c>
      <c r="K31">
        <v>1966</v>
      </c>
      <c r="L31" t="s">
        <v>38</v>
      </c>
      <c r="N31" t="s">
        <v>250</v>
      </c>
      <c r="O31">
        <v>1971</v>
      </c>
      <c r="P31" t="s">
        <v>33</v>
      </c>
      <c r="R31" s="3">
        <v>43101</v>
      </c>
      <c r="S31">
        <v>17</v>
      </c>
      <c r="T31">
        <v>6</v>
      </c>
    </row>
    <row r="32" spans="1:20" x14ac:dyDescent="0.25">
      <c r="A32">
        <v>2014</v>
      </c>
      <c r="B32" t="s">
        <v>121</v>
      </c>
      <c r="C32">
        <v>1937</v>
      </c>
      <c r="D32" t="s">
        <v>122</v>
      </c>
      <c r="F32" t="s">
        <v>212</v>
      </c>
      <c r="G32">
        <v>1959</v>
      </c>
      <c r="H32" t="s">
        <v>43</v>
      </c>
      <c r="J32" t="s">
        <v>209</v>
      </c>
      <c r="K32">
        <v>1969</v>
      </c>
      <c r="L32" t="s">
        <v>130</v>
      </c>
      <c r="N32" t="s">
        <v>116</v>
      </c>
      <c r="O32">
        <v>1980</v>
      </c>
      <c r="P32" t="s">
        <v>35</v>
      </c>
      <c r="R32" s="3">
        <v>43160</v>
      </c>
      <c r="S32">
        <v>178</v>
      </c>
      <c r="T32">
        <v>0</v>
      </c>
    </row>
    <row r="33" spans="1:20" x14ac:dyDescent="0.25">
      <c r="A33">
        <v>2014</v>
      </c>
      <c r="B33" t="s">
        <v>123</v>
      </c>
      <c r="C33">
        <v>1952</v>
      </c>
      <c r="D33" t="s">
        <v>29</v>
      </c>
      <c r="F33" t="s">
        <v>125</v>
      </c>
      <c r="G33">
        <v>1972</v>
      </c>
      <c r="H33" t="s">
        <v>126</v>
      </c>
      <c r="J33" t="s">
        <v>119</v>
      </c>
      <c r="K33">
        <v>1965</v>
      </c>
      <c r="L33" t="s">
        <v>22</v>
      </c>
      <c r="N33" t="s">
        <v>117</v>
      </c>
      <c r="O33">
        <v>1970</v>
      </c>
      <c r="P33" t="s">
        <v>37</v>
      </c>
      <c r="R33" s="3">
        <v>43252</v>
      </c>
      <c r="S33">
        <v>288</v>
      </c>
      <c r="T33">
        <v>0</v>
      </c>
    </row>
    <row r="34" spans="1:20" x14ac:dyDescent="0.25">
      <c r="A34">
        <v>2014</v>
      </c>
      <c r="B34" t="s">
        <v>124</v>
      </c>
      <c r="C34">
        <v>1973</v>
      </c>
      <c r="D34" t="s">
        <v>42</v>
      </c>
      <c r="F34" t="s">
        <v>213</v>
      </c>
      <c r="G34">
        <v>1969</v>
      </c>
      <c r="H34" t="s">
        <v>44</v>
      </c>
      <c r="J34" t="s">
        <v>210</v>
      </c>
      <c r="K34">
        <v>1985</v>
      </c>
      <c r="L34" t="s">
        <v>40</v>
      </c>
      <c r="N34" t="s">
        <v>209</v>
      </c>
      <c r="O34">
        <v>1969</v>
      </c>
      <c r="P34" t="s">
        <v>130</v>
      </c>
      <c r="R34" s="3">
        <v>43282</v>
      </c>
      <c r="S34">
        <v>573</v>
      </c>
      <c r="T34">
        <v>0</v>
      </c>
    </row>
    <row r="35" spans="1:20" x14ac:dyDescent="0.25">
      <c r="A35">
        <v>2014</v>
      </c>
      <c r="B35" t="s">
        <v>125</v>
      </c>
      <c r="C35">
        <v>1972</v>
      </c>
      <c r="D35" t="s">
        <v>126</v>
      </c>
      <c r="F35" t="s">
        <v>129</v>
      </c>
      <c r="G35">
        <v>1969</v>
      </c>
      <c r="H35" t="s">
        <v>130</v>
      </c>
      <c r="J35" t="s">
        <v>121</v>
      </c>
      <c r="K35">
        <v>1937</v>
      </c>
      <c r="L35" t="s">
        <v>122</v>
      </c>
      <c r="N35" t="s">
        <v>119</v>
      </c>
      <c r="O35">
        <v>1965</v>
      </c>
      <c r="P35" t="s">
        <v>22</v>
      </c>
      <c r="R35" s="3">
        <v>43405</v>
      </c>
      <c r="S35">
        <v>610</v>
      </c>
      <c r="T35">
        <v>12</v>
      </c>
    </row>
    <row r="36" spans="1:20" x14ac:dyDescent="0.25">
      <c r="A36">
        <v>2014</v>
      </c>
      <c r="B36" t="s">
        <v>127</v>
      </c>
      <c r="C36">
        <v>1966</v>
      </c>
      <c r="D36" t="s">
        <v>3</v>
      </c>
      <c r="F36" t="s">
        <v>131</v>
      </c>
      <c r="G36">
        <v>1981</v>
      </c>
      <c r="H36" t="s">
        <v>45</v>
      </c>
      <c r="J36" t="s">
        <v>123</v>
      </c>
      <c r="K36">
        <v>1952</v>
      </c>
      <c r="L36" t="s">
        <v>29</v>
      </c>
      <c r="N36" t="s">
        <v>123</v>
      </c>
      <c r="O36">
        <v>1952</v>
      </c>
      <c r="P36" t="s">
        <v>29</v>
      </c>
      <c r="R36" t="s">
        <v>269</v>
      </c>
      <c r="S36">
        <v>813</v>
      </c>
      <c r="T36">
        <v>6</v>
      </c>
    </row>
    <row r="37" spans="1:20" x14ac:dyDescent="0.25">
      <c r="A37">
        <v>2014</v>
      </c>
      <c r="B37" t="s">
        <v>128</v>
      </c>
      <c r="C37">
        <v>1967</v>
      </c>
      <c r="D37" t="s">
        <v>20</v>
      </c>
      <c r="F37" t="s">
        <v>137</v>
      </c>
      <c r="G37">
        <v>1969</v>
      </c>
      <c r="H37" t="s">
        <v>136</v>
      </c>
      <c r="J37" t="s">
        <v>252</v>
      </c>
      <c r="K37">
        <v>1983</v>
      </c>
      <c r="L37" t="s">
        <v>233</v>
      </c>
      <c r="N37" t="s">
        <v>125</v>
      </c>
      <c r="O37">
        <v>1972</v>
      </c>
      <c r="P37" t="s">
        <v>126</v>
      </c>
      <c r="R37" s="3">
        <v>43221</v>
      </c>
      <c r="S37">
        <v>464</v>
      </c>
      <c r="T37">
        <v>0</v>
      </c>
    </row>
    <row r="38" spans="1:20" x14ac:dyDescent="0.25">
      <c r="A38">
        <v>2014</v>
      </c>
      <c r="B38" t="s">
        <v>129</v>
      </c>
      <c r="C38">
        <v>1969</v>
      </c>
      <c r="D38" t="s">
        <v>130</v>
      </c>
      <c r="F38" t="s">
        <v>214</v>
      </c>
      <c r="G38">
        <v>1996</v>
      </c>
      <c r="H38" t="s">
        <v>206</v>
      </c>
      <c r="J38" t="s">
        <v>125</v>
      </c>
      <c r="K38">
        <v>1972</v>
      </c>
      <c r="L38" t="s">
        <v>126</v>
      </c>
      <c r="N38" t="s">
        <v>253</v>
      </c>
      <c r="O38">
        <v>1979</v>
      </c>
      <c r="P38" t="s">
        <v>126</v>
      </c>
      <c r="R38" s="3">
        <v>43160</v>
      </c>
      <c r="S38">
        <v>302</v>
      </c>
      <c r="T38">
        <v>0</v>
      </c>
    </row>
    <row r="39" spans="1:20" x14ac:dyDescent="0.25">
      <c r="A39">
        <v>2014</v>
      </c>
      <c r="B39" t="s">
        <v>131</v>
      </c>
      <c r="C39">
        <v>1981</v>
      </c>
      <c r="D39" t="s">
        <v>45</v>
      </c>
      <c r="F39" t="s">
        <v>215</v>
      </c>
      <c r="G39">
        <v>1965</v>
      </c>
      <c r="H39" t="s">
        <v>206</v>
      </c>
      <c r="J39" t="s">
        <v>253</v>
      </c>
      <c r="K39">
        <v>1979</v>
      </c>
      <c r="L39" t="s">
        <v>126</v>
      </c>
      <c r="N39" t="s">
        <v>270</v>
      </c>
      <c r="O39">
        <v>1992</v>
      </c>
      <c r="R39" t="s">
        <v>251</v>
      </c>
      <c r="S39">
        <v>0</v>
      </c>
      <c r="T39">
        <v>0</v>
      </c>
    </row>
    <row r="40" spans="1:20" x14ac:dyDescent="0.25">
      <c r="A40">
        <v>2014</v>
      </c>
      <c r="B40" t="s">
        <v>132</v>
      </c>
      <c r="C40">
        <v>1979</v>
      </c>
      <c r="D40" t="s">
        <v>46</v>
      </c>
      <c r="F40" t="s">
        <v>141</v>
      </c>
      <c r="G40">
        <v>1965</v>
      </c>
      <c r="H40" t="s">
        <v>47</v>
      </c>
      <c r="J40" t="s">
        <v>129</v>
      </c>
      <c r="K40">
        <v>1969</v>
      </c>
      <c r="L40" t="s">
        <v>130</v>
      </c>
      <c r="N40" t="s">
        <v>129</v>
      </c>
      <c r="O40">
        <v>1969</v>
      </c>
      <c r="P40" t="s">
        <v>130</v>
      </c>
      <c r="R40" s="3">
        <v>43313</v>
      </c>
      <c r="S40">
        <v>674</v>
      </c>
      <c r="T40">
        <v>12</v>
      </c>
    </row>
    <row r="41" spans="1:20" x14ac:dyDescent="0.25">
      <c r="A41">
        <v>2014</v>
      </c>
      <c r="B41" t="s">
        <v>133</v>
      </c>
      <c r="C41">
        <v>1979</v>
      </c>
      <c r="D41" t="s">
        <v>46</v>
      </c>
      <c r="F41" t="s">
        <v>216</v>
      </c>
      <c r="G41">
        <v>1999</v>
      </c>
      <c r="H41" t="s">
        <v>217</v>
      </c>
      <c r="J41" t="s">
        <v>131</v>
      </c>
      <c r="K41">
        <v>1981</v>
      </c>
      <c r="L41" t="s">
        <v>45</v>
      </c>
      <c r="N41" t="s">
        <v>131</v>
      </c>
      <c r="O41">
        <v>1981</v>
      </c>
      <c r="P41" t="s">
        <v>45</v>
      </c>
      <c r="R41" s="3">
        <v>43282</v>
      </c>
      <c r="S41">
        <v>625</v>
      </c>
      <c r="T41">
        <v>0</v>
      </c>
    </row>
    <row r="42" spans="1:20" x14ac:dyDescent="0.25">
      <c r="A42">
        <v>2014</v>
      </c>
      <c r="B42" t="s">
        <v>134</v>
      </c>
      <c r="C42">
        <v>1966</v>
      </c>
      <c r="D42" t="s">
        <v>20</v>
      </c>
      <c r="F42" t="s">
        <v>142</v>
      </c>
      <c r="G42">
        <v>1972</v>
      </c>
      <c r="H42" t="s">
        <v>16</v>
      </c>
      <c r="J42" t="s">
        <v>132</v>
      </c>
      <c r="K42">
        <v>1979</v>
      </c>
      <c r="L42" t="s">
        <v>46</v>
      </c>
      <c r="N42" t="s">
        <v>132</v>
      </c>
      <c r="O42">
        <v>1979</v>
      </c>
      <c r="P42" t="s">
        <v>46</v>
      </c>
      <c r="R42" s="3">
        <v>43160</v>
      </c>
      <c r="S42">
        <v>192</v>
      </c>
      <c r="T42">
        <v>6</v>
      </c>
    </row>
    <row r="43" spans="1:20" x14ac:dyDescent="0.25">
      <c r="A43">
        <v>2014</v>
      </c>
      <c r="B43" t="s">
        <v>135</v>
      </c>
      <c r="C43">
        <v>1991</v>
      </c>
      <c r="D43" t="s">
        <v>136</v>
      </c>
      <c r="F43" t="s">
        <v>143</v>
      </c>
      <c r="G43">
        <v>1945</v>
      </c>
      <c r="H43" t="s">
        <v>49</v>
      </c>
      <c r="J43" t="s">
        <v>214</v>
      </c>
      <c r="K43">
        <v>1996</v>
      </c>
      <c r="L43" t="s">
        <v>206</v>
      </c>
      <c r="N43" t="s">
        <v>133</v>
      </c>
      <c r="O43">
        <v>1979</v>
      </c>
      <c r="P43" t="s">
        <v>46</v>
      </c>
      <c r="R43" s="3">
        <v>43160</v>
      </c>
      <c r="S43">
        <v>192</v>
      </c>
      <c r="T43">
        <v>6</v>
      </c>
    </row>
    <row r="44" spans="1:20" x14ac:dyDescent="0.25">
      <c r="A44">
        <v>2014</v>
      </c>
      <c r="B44" t="s">
        <v>137</v>
      </c>
      <c r="C44">
        <v>1969</v>
      </c>
      <c r="D44" t="s">
        <v>136</v>
      </c>
      <c r="F44" t="s">
        <v>218</v>
      </c>
      <c r="G44">
        <v>1966</v>
      </c>
      <c r="H44" t="s">
        <v>50</v>
      </c>
      <c r="J44" t="s">
        <v>215</v>
      </c>
      <c r="K44">
        <v>1965</v>
      </c>
      <c r="L44" t="s">
        <v>206</v>
      </c>
      <c r="N44" t="s">
        <v>139</v>
      </c>
      <c r="O44">
        <v>1973</v>
      </c>
      <c r="P44" t="s">
        <v>3</v>
      </c>
      <c r="R44" t="s">
        <v>269</v>
      </c>
      <c r="S44">
        <v>1419</v>
      </c>
      <c r="T44">
        <v>10</v>
      </c>
    </row>
    <row r="45" spans="1:20" x14ac:dyDescent="0.25">
      <c r="A45">
        <v>2014</v>
      </c>
      <c r="B45" t="s">
        <v>138</v>
      </c>
      <c r="C45">
        <v>1982</v>
      </c>
      <c r="D45" t="s">
        <v>16</v>
      </c>
      <c r="F45" t="s">
        <v>144</v>
      </c>
      <c r="G45">
        <v>1964</v>
      </c>
      <c r="H45" t="s">
        <v>145</v>
      </c>
      <c r="J45" t="s">
        <v>139</v>
      </c>
      <c r="K45">
        <v>1973</v>
      </c>
      <c r="L45" t="s">
        <v>3</v>
      </c>
      <c r="N45" t="s">
        <v>140</v>
      </c>
      <c r="O45">
        <v>1976</v>
      </c>
      <c r="P45" t="s">
        <v>29</v>
      </c>
      <c r="R45" s="3">
        <v>43344</v>
      </c>
      <c r="S45">
        <v>869</v>
      </c>
      <c r="T45">
        <v>6</v>
      </c>
    </row>
    <row r="46" spans="1:20" x14ac:dyDescent="0.25">
      <c r="A46">
        <v>2014</v>
      </c>
      <c r="B46" t="s">
        <v>139</v>
      </c>
      <c r="C46">
        <v>1973</v>
      </c>
      <c r="D46" t="s">
        <v>3</v>
      </c>
      <c r="F46" t="s">
        <v>150</v>
      </c>
      <c r="G46">
        <v>1939</v>
      </c>
      <c r="H46" t="s">
        <v>43</v>
      </c>
      <c r="J46" t="s">
        <v>216</v>
      </c>
      <c r="K46">
        <v>1999</v>
      </c>
      <c r="L46" t="s">
        <v>217</v>
      </c>
      <c r="N46" t="s">
        <v>271</v>
      </c>
      <c r="O46">
        <v>1983</v>
      </c>
      <c r="P46" t="s">
        <v>48</v>
      </c>
      <c r="R46" s="3">
        <v>43313</v>
      </c>
      <c r="S46">
        <v>651</v>
      </c>
      <c r="T46">
        <v>6</v>
      </c>
    </row>
    <row r="47" spans="1:20" x14ac:dyDescent="0.25">
      <c r="A47">
        <v>2014</v>
      </c>
      <c r="B47" t="s">
        <v>140</v>
      </c>
      <c r="C47">
        <v>1976</v>
      </c>
      <c r="D47" t="s">
        <v>29</v>
      </c>
      <c r="F47" t="s">
        <v>154</v>
      </c>
      <c r="G47">
        <v>1968</v>
      </c>
      <c r="H47" t="s">
        <v>60</v>
      </c>
      <c r="J47" t="s">
        <v>142</v>
      </c>
      <c r="K47">
        <v>1972</v>
      </c>
      <c r="L47" t="s">
        <v>16</v>
      </c>
      <c r="N47" t="s">
        <v>216</v>
      </c>
      <c r="O47">
        <v>1999</v>
      </c>
      <c r="P47" t="s">
        <v>217</v>
      </c>
      <c r="R47" s="3">
        <v>43221</v>
      </c>
      <c r="S47">
        <v>296</v>
      </c>
      <c r="T47">
        <v>0</v>
      </c>
    </row>
    <row r="48" spans="1:20" x14ac:dyDescent="0.25">
      <c r="A48">
        <v>2014</v>
      </c>
      <c r="B48" t="s">
        <v>141</v>
      </c>
      <c r="C48">
        <v>1965</v>
      </c>
      <c r="D48" t="s">
        <v>47</v>
      </c>
      <c r="F48" t="s">
        <v>219</v>
      </c>
      <c r="G48">
        <v>1970</v>
      </c>
      <c r="H48" t="s">
        <v>126</v>
      </c>
      <c r="J48" t="s">
        <v>143</v>
      </c>
      <c r="K48">
        <v>1945</v>
      </c>
      <c r="L48" t="s">
        <v>49</v>
      </c>
      <c r="N48" t="s">
        <v>142</v>
      </c>
      <c r="O48">
        <v>1972</v>
      </c>
      <c r="P48" t="s">
        <v>16</v>
      </c>
      <c r="R48" s="3">
        <v>43221</v>
      </c>
      <c r="S48">
        <v>378</v>
      </c>
      <c r="T48">
        <v>0</v>
      </c>
    </row>
    <row r="49" spans="1:20" x14ac:dyDescent="0.25">
      <c r="A49">
        <v>2014</v>
      </c>
      <c r="B49" t="s">
        <v>142</v>
      </c>
      <c r="C49">
        <v>1972</v>
      </c>
      <c r="D49" t="s">
        <v>16</v>
      </c>
      <c r="F49" t="s">
        <v>220</v>
      </c>
      <c r="G49">
        <v>1975</v>
      </c>
      <c r="H49" t="s">
        <v>61</v>
      </c>
      <c r="J49" t="s">
        <v>218</v>
      </c>
      <c r="K49">
        <v>1966</v>
      </c>
      <c r="L49" t="s">
        <v>50</v>
      </c>
      <c r="N49" t="s">
        <v>143</v>
      </c>
      <c r="O49">
        <v>1945</v>
      </c>
      <c r="P49" t="s">
        <v>49</v>
      </c>
      <c r="R49" s="3">
        <v>43221</v>
      </c>
      <c r="S49">
        <v>182</v>
      </c>
      <c r="T49">
        <v>6</v>
      </c>
    </row>
    <row r="50" spans="1:20" x14ac:dyDescent="0.25">
      <c r="A50">
        <v>2014</v>
      </c>
      <c r="B50" t="s">
        <v>143</v>
      </c>
      <c r="C50">
        <v>1945</v>
      </c>
      <c r="D50" t="s">
        <v>49</v>
      </c>
      <c r="F50" t="s">
        <v>156</v>
      </c>
      <c r="G50">
        <v>1939</v>
      </c>
      <c r="H50" t="s">
        <v>10</v>
      </c>
      <c r="J50" t="s">
        <v>255</v>
      </c>
      <c r="K50">
        <v>1966</v>
      </c>
      <c r="L50" t="s">
        <v>51</v>
      </c>
      <c r="N50" t="s">
        <v>146</v>
      </c>
      <c r="O50">
        <v>1996</v>
      </c>
      <c r="P50" t="s">
        <v>52</v>
      </c>
      <c r="R50" s="3">
        <v>43132</v>
      </c>
      <c r="S50">
        <v>171</v>
      </c>
      <c r="T50">
        <v>0</v>
      </c>
    </row>
    <row r="51" spans="1:20" x14ac:dyDescent="0.25">
      <c r="A51">
        <v>2014</v>
      </c>
      <c r="B51" t="s">
        <v>144</v>
      </c>
      <c r="C51">
        <v>1964</v>
      </c>
      <c r="D51" t="s">
        <v>145</v>
      </c>
      <c r="F51" t="s">
        <v>221</v>
      </c>
      <c r="G51">
        <v>1969</v>
      </c>
      <c r="H51" t="s">
        <v>62</v>
      </c>
      <c r="J51" t="s">
        <v>256</v>
      </c>
      <c r="K51">
        <v>1960</v>
      </c>
      <c r="L51" t="s">
        <v>257</v>
      </c>
      <c r="N51" t="s">
        <v>256</v>
      </c>
      <c r="O51">
        <v>1960</v>
      </c>
      <c r="P51" t="s">
        <v>257</v>
      </c>
      <c r="R51" t="s">
        <v>251</v>
      </c>
      <c r="S51">
        <v>0</v>
      </c>
      <c r="T51">
        <v>0</v>
      </c>
    </row>
    <row r="52" spans="1:20" x14ac:dyDescent="0.25">
      <c r="A52">
        <v>2014</v>
      </c>
      <c r="B52" t="s">
        <v>146</v>
      </c>
      <c r="C52">
        <v>1996</v>
      </c>
      <c r="D52" t="s">
        <v>52</v>
      </c>
      <c r="F52" t="s">
        <v>158</v>
      </c>
      <c r="G52">
        <v>1959</v>
      </c>
      <c r="H52" t="s">
        <v>10</v>
      </c>
      <c r="J52" t="s">
        <v>149</v>
      </c>
      <c r="K52">
        <v>1986</v>
      </c>
      <c r="L52" t="s">
        <v>55</v>
      </c>
      <c r="N52" t="s">
        <v>148</v>
      </c>
      <c r="O52">
        <v>1973</v>
      </c>
      <c r="P52" t="s">
        <v>54</v>
      </c>
      <c r="R52" s="3">
        <v>43405</v>
      </c>
      <c r="S52">
        <v>761</v>
      </c>
      <c r="T52">
        <v>6</v>
      </c>
    </row>
    <row r="53" spans="1:20" x14ac:dyDescent="0.25">
      <c r="A53">
        <v>2014</v>
      </c>
      <c r="B53" t="s">
        <v>147</v>
      </c>
      <c r="C53">
        <v>1959</v>
      </c>
      <c r="D53" t="s">
        <v>53</v>
      </c>
      <c r="F53" t="s">
        <v>222</v>
      </c>
      <c r="G53">
        <v>1951</v>
      </c>
      <c r="H53" t="s">
        <v>61</v>
      </c>
      <c r="J53" t="s">
        <v>153</v>
      </c>
      <c r="K53">
        <v>1952</v>
      </c>
      <c r="L53" t="s">
        <v>59</v>
      </c>
      <c r="N53" t="s">
        <v>149</v>
      </c>
      <c r="O53">
        <v>1986</v>
      </c>
      <c r="P53" t="s">
        <v>55</v>
      </c>
      <c r="R53" s="3">
        <v>43344</v>
      </c>
      <c r="S53">
        <v>663</v>
      </c>
      <c r="T53">
        <v>0</v>
      </c>
    </row>
    <row r="54" spans="1:20" x14ac:dyDescent="0.25">
      <c r="A54">
        <v>2014</v>
      </c>
      <c r="B54" t="s">
        <v>148</v>
      </c>
      <c r="C54">
        <v>1973</v>
      </c>
      <c r="D54" t="s">
        <v>54</v>
      </c>
      <c r="F54" t="s">
        <v>223</v>
      </c>
      <c r="G54">
        <v>1971</v>
      </c>
      <c r="H54" t="s">
        <v>64</v>
      </c>
      <c r="J54" t="s">
        <v>154</v>
      </c>
      <c r="K54">
        <v>1968</v>
      </c>
      <c r="L54" t="s">
        <v>60</v>
      </c>
      <c r="N54" t="s">
        <v>150</v>
      </c>
      <c r="O54">
        <v>1939</v>
      </c>
      <c r="P54" t="s">
        <v>43</v>
      </c>
      <c r="R54" s="3">
        <v>43221</v>
      </c>
      <c r="S54">
        <v>198</v>
      </c>
      <c r="T54">
        <v>0</v>
      </c>
    </row>
    <row r="55" spans="1:20" x14ac:dyDescent="0.25">
      <c r="A55">
        <v>2014</v>
      </c>
      <c r="B55" t="s">
        <v>149</v>
      </c>
      <c r="C55">
        <v>1986</v>
      </c>
      <c r="D55" t="s">
        <v>55</v>
      </c>
      <c r="F55" t="s">
        <v>161</v>
      </c>
      <c r="G55">
        <v>1966</v>
      </c>
      <c r="H55" t="s">
        <v>3</v>
      </c>
      <c r="J55" t="s">
        <v>220</v>
      </c>
      <c r="K55">
        <v>1975</v>
      </c>
      <c r="L55" t="s">
        <v>61</v>
      </c>
      <c r="N55" t="s">
        <v>151</v>
      </c>
      <c r="O55">
        <v>1973</v>
      </c>
      <c r="P55" t="s">
        <v>56</v>
      </c>
      <c r="R55" s="3">
        <v>43160</v>
      </c>
      <c r="S55">
        <v>99</v>
      </c>
      <c r="T55">
        <v>0</v>
      </c>
    </row>
    <row r="56" spans="1:20" x14ac:dyDescent="0.25">
      <c r="A56">
        <v>2014</v>
      </c>
      <c r="B56" t="s">
        <v>150</v>
      </c>
      <c r="C56">
        <v>1939</v>
      </c>
      <c r="D56" t="s">
        <v>43</v>
      </c>
      <c r="F56" t="s">
        <v>224</v>
      </c>
      <c r="G56">
        <v>1953</v>
      </c>
      <c r="H56" t="s">
        <v>68</v>
      </c>
      <c r="J56" t="s">
        <v>156</v>
      </c>
      <c r="K56">
        <v>1939</v>
      </c>
      <c r="L56" t="s">
        <v>10</v>
      </c>
      <c r="N56" t="s">
        <v>272</v>
      </c>
      <c r="O56">
        <v>1964</v>
      </c>
      <c r="P56" t="s">
        <v>57</v>
      </c>
      <c r="R56" s="3">
        <v>43132</v>
      </c>
      <c r="S56">
        <v>167</v>
      </c>
      <c r="T56">
        <v>6</v>
      </c>
    </row>
    <row r="57" spans="1:20" x14ac:dyDescent="0.25">
      <c r="A57">
        <v>2014</v>
      </c>
      <c r="B57" t="s">
        <v>151</v>
      </c>
      <c r="C57">
        <v>1973</v>
      </c>
      <c r="D57" t="s">
        <v>56</v>
      </c>
      <c r="F57" t="s">
        <v>225</v>
      </c>
      <c r="G57">
        <v>1950</v>
      </c>
      <c r="H57" t="s">
        <v>217</v>
      </c>
      <c r="J57" t="s">
        <v>157</v>
      </c>
      <c r="K57">
        <v>1987</v>
      </c>
      <c r="L57" t="s">
        <v>55</v>
      </c>
      <c r="N57" t="s">
        <v>153</v>
      </c>
      <c r="O57">
        <v>1952</v>
      </c>
      <c r="P57" t="s">
        <v>59</v>
      </c>
      <c r="R57" s="3">
        <v>43374</v>
      </c>
      <c r="S57">
        <v>696</v>
      </c>
      <c r="T57">
        <v>12</v>
      </c>
    </row>
    <row r="58" spans="1:20" x14ac:dyDescent="0.25">
      <c r="A58">
        <v>2014</v>
      </c>
      <c r="B58" t="s">
        <v>152</v>
      </c>
      <c r="C58">
        <v>1977</v>
      </c>
      <c r="D58" t="s">
        <v>58</v>
      </c>
      <c r="F58" t="s">
        <v>166</v>
      </c>
      <c r="G58">
        <v>1941</v>
      </c>
      <c r="H58" t="s">
        <v>71</v>
      </c>
      <c r="J58" t="s">
        <v>158</v>
      </c>
      <c r="K58">
        <v>1959</v>
      </c>
      <c r="L58" t="s">
        <v>10</v>
      </c>
      <c r="N58" t="s">
        <v>154</v>
      </c>
      <c r="O58">
        <v>1968</v>
      </c>
      <c r="P58" t="s">
        <v>60</v>
      </c>
      <c r="R58" s="3">
        <v>43313</v>
      </c>
      <c r="S58">
        <v>522</v>
      </c>
      <c r="T58">
        <v>6</v>
      </c>
    </row>
    <row r="59" spans="1:20" x14ac:dyDescent="0.25">
      <c r="A59">
        <v>2014</v>
      </c>
      <c r="B59" t="s">
        <v>153</v>
      </c>
      <c r="C59">
        <v>1952</v>
      </c>
      <c r="D59" t="s">
        <v>59</v>
      </c>
      <c r="F59" t="s">
        <v>226</v>
      </c>
      <c r="G59">
        <v>1985</v>
      </c>
      <c r="H59" t="s">
        <v>173</v>
      </c>
      <c r="J59" t="s">
        <v>222</v>
      </c>
      <c r="K59">
        <v>1951</v>
      </c>
      <c r="L59" t="s">
        <v>61</v>
      </c>
      <c r="N59" t="s">
        <v>156</v>
      </c>
      <c r="O59">
        <v>1939</v>
      </c>
      <c r="P59" t="s">
        <v>10</v>
      </c>
      <c r="R59" s="3">
        <v>43191</v>
      </c>
      <c r="S59">
        <v>127</v>
      </c>
      <c r="T59">
        <v>0</v>
      </c>
    </row>
    <row r="60" spans="1:20" x14ac:dyDescent="0.25">
      <c r="A60">
        <v>2014</v>
      </c>
      <c r="B60" t="s">
        <v>154</v>
      </c>
      <c r="C60">
        <v>1968</v>
      </c>
      <c r="D60" t="s">
        <v>60</v>
      </c>
      <c r="F60" t="s">
        <v>227</v>
      </c>
      <c r="G60">
        <v>1977</v>
      </c>
      <c r="H60" t="s">
        <v>206</v>
      </c>
      <c r="J60" t="s">
        <v>223</v>
      </c>
      <c r="K60">
        <v>1971</v>
      </c>
      <c r="L60" t="s">
        <v>64</v>
      </c>
      <c r="N60" t="s">
        <v>157</v>
      </c>
      <c r="O60">
        <v>1987</v>
      </c>
      <c r="P60" t="s">
        <v>55</v>
      </c>
      <c r="R60" s="3">
        <v>43313</v>
      </c>
      <c r="S60">
        <v>786</v>
      </c>
      <c r="T60">
        <v>0</v>
      </c>
    </row>
    <row r="61" spans="1:20" x14ac:dyDescent="0.25">
      <c r="A61">
        <v>2014</v>
      </c>
      <c r="B61" t="s">
        <v>155</v>
      </c>
      <c r="C61">
        <v>1990</v>
      </c>
      <c r="D61" t="s">
        <v>25</v>
      </c>
      <c r="F61" t="s">
        <v>168</v>
      </c>
      <c r="G61">
        <v>1966</v>
      </c>
      <c r="H61" t="s">
        <v>1</v>
      </c>
      <c r="J61" t="s">
        <v>258</v>
      </c>
      <c r="K61">
        <v>1970</v>
      </c>
      <c r="L61" t="s">
        <v>65</v>
      </c>
      <c r="N61" t="s">
        <v>273</v>
      </c>
      <c r="O61">
        <v>1964</v>
      </c>
      <c r="P61" t="s">
        <v>27</v>
      </c>
      <c r="R61" s="3">
        <v>43252</v>
      </c>
      <c r="S61">
        <v>547</v>
      </c>
      <c r="T61">
        <v>6</v>
      </c>
    </row>
    <row r="62" spans="1:20" x14ac:dyDescent="0.25">
      <c r="A62">
        <v>2014</v>
      </c>
      <c r="B62" t="s">
        <v>156</v>
      </c>
      <c r="C62">
        <v>1939</v>
      </c>
      <c r="D62" t="s">
        <v>10</v>
      </c>
      <c r="F62" t="s">
        <v>228</v>
      </c>
      <c r="G62">
        <v>1990</v>
      </c>
      <c r="H62" t="s">
        <v>3</v>
      </c>
      <c r="J62" t="s">
        <v>161</v>
      </c>
      <c r="K62">
        <v>1966</v>
      </c>
      <c r="L62" t="s">
        <v>3</v>
      </c>
      <c r="N62" t="s">
        <v>158</v>
      </c>
      <c r="O62">
        <v>1959</v>
      </c>
      <c r="P62" t="s">
        <v>10</v>
      </c>
      <c r="R62" s="3">
        <v>43435</v>
      </c>
      <c r="S62">
        <v>1029</v>
      </c>
      <c r="T62">
        <v>6</v>
      </c>
    </row>
    <row r="63" spans="1:20" x14ac:dyDescent="0.25">
      <c r="A63">
        <v>2014</v>
      </c>
      <c r="B63" t="s">
        <v>157</v>
      </c>
      <c r="C63">
        <v>1987</v>
      </c>
      <c r="D63" t="s">
        <v>55</v>
      </c>
      <c r="F63" t="s">
        <v>169</v>
      </c>
      <c r="G63">
        <v>1949</v>
      </c>
      <c r="H63" t="s">
        <v>2</v>
      </c>
      <c r="J63" t="s">
        <v>259</v>
      </c>
      <c r="K63">
        <v>1978</v>
      </c>
      <c r="L63" t="s">
        <v>67</v>
      </c>
      <c r="N63" t="s">
        <v>223</v>
      </c>
      <c r="O63">
        <v>1971</v>
      </c>
      <c r="P63" t="s">
        <v>64</v>
      </c>
      <c r="R63" s="3">
        <v>43313</v>
      </c>
      <c r="S63">
        <v>814</v>
      </c>
      <c r="T63">
        <v>0</v>
      </c>
    </row>
    <row r="64" spans="1:20" x14ac:dyDescent="0.25">
      <c r="A64">
        <v>2014</v>
      </c>
      <c r="B64" t="s">
        <v>158</v>
      </c>
      <c r="C64">
        <v>1959</v>
      </c>
      <c r="D64" t="s">
        <v>10</v>
      </c>
      <c r="F64" t="s">
        <v>229</v>
      </c>
      <c r="G64">
        <v>1981</v>
      </c>
      <c r="H64" t="s">
        <v>72</v>
      </c>
      <c r="J64" t="s">
        <v>225</v>
      </c>
      <c r="K64">
        <v>1950</v>
      </c>
      <c r="L64" t="s">
        <v>217</v>
      </c>
      <c r="N64" t="s">
        <v>161</v>
      </c>
      <c r="O64">
        <v>1966</v>
      </c>
      <c r="P64" t="s">
        <v>3</v>
      </c>
      <c r="R64" t="s">
        <v>254</v>
      </c>
      <c r="S64">
        <v>1058</v>
      </c>
      <c r="T64">
        <v>12</v>
      </c>
    </row>
    <row r="65" spans="1:20" x14ac:dyDescent="0.25">
      <c r="A65">
        <v>2014</v>
      </c>
      <c r="B65" t="s">
        <v>159</v>
      </c>
      <c r="C65">
        <v>1959</v>
      </c>
      <c r="D65" t="s">
        <v>63</v>
      </c>
      <c r="F65" t="s">
        <v>230</v>
      </c>
      <c r="G65">
        <v>1957</v>
      </c>
      <c r="H65" t="s">
        <v>74</v>
      </c>
      <c r="J65" t="s">
        <v>165</v>
      </c>
      <c r="K65">
        <v>1989</v>
      </c>
      <c r="L65" t="s">
        <v>10</v>
      </c>
      <c r="N65" t="s">
        <v>274</v>
      </c>
      <c r="O65">
        <v>1973</v>
      </c>
      <c r="P65" t="s">
        <v>66</v>
      </c>
      <c r="R65" s="3">
        <v>43132</v>
      </c>
      <c r="S65">
        <v>129</v>
      </c>
      <c r="T65">
        <v>0</v>
      </c>
    </row>
    <row r="66" spans="1:20" x14ac:dyDescent="0.25">
      <c r="A66">
        <v>2014</v>
      </c>
      <c r="B66" t="s">
        <v>160</v>
      </c>
      <c r="C66">
        <v>1976</v>
      </c>
      <c r="D66" t="s">
        <v>15</v>
      </c>
      <c r="F66" t="s">
        <v>174</v>
      </c>
      <c r="G66">
        <v>1963</v>
      </c>
      <c r="H66" t="s">
        <v>175</v>
      </c>
      <c r="J66" t="s">
        <v>166</v>
      </c>
      <c r="K66">
        <v>1941</v>
      </c>
      <c r="L66" t="s">
        <v>71</v>
      </c>
      <c r="N66" t="s">
        <v>225</v>
      </c>
      <c r="O66">
        <v>1950</v>
      </c>
      <c r="P66" t="s">
        <v>217</v>
      </c>
      <c r="R66" s="3">
        <v>43160</v>
      </c>
      <c r="S66">
        <v>146</v>
      </c>
      <c r="T66">
        <v>6</v>
      </c>
    </row>
    <row r="67" spans="1:20" x14ac:dyDescent="0.25">
      <c r="A67">
        <v>2014</v>
      </c>
      <c r="B67" t="s">
        <v>161</v>
      </c>
      <c r="C67">
        <v>1966</v>
      </c>
      <c r="D67" t="s">
        <v>3</v>
      </c>
      <c r="F67" t="s">
        <v>231</v>
      </c>
      <c r="G67">
        <v>1970</v>
      </c>
      <c r="H67" t="s">
        <v>75</v>
      </c>
      <c r="J67" t="s">
        <v>227</v>
      </c>
      <c r="K67">
        <v>1977</v>
      </c>
      <c r="L67" t="s">
        <v>206</v>
      </c>
      <c r="N67" t="s">
        <v>164</v>
      </c>
      <c r="O67">
        <v>1987</v>
      </c>
      <c r="P67" t="s">
        <v>70</v>
      </c>
      <c r="R67" s="3">
        <v>43374</v>
      </c>
      <c r="S67">
        <v>943</v>
      </c>
      <c r="T67">
        <v>0</v>
      </c>
    </row>
    <row r="68" spans="1:20" x14ac:dyDescent="0.25">
      <c r="A68">
        <v>2014</v>
      </c>
      <c r="B68" t="s">
        <v>162</v>
      </c>
      <c r="C68">
        <v>1976</v>
      </c>
      <c r="D68" t="s">
        <v>63</v>
      </c>
      <c r="F68" t="s">
        <v>232</v>
      </c>
      <c r="G68">
        <v>1967</v>
      </c>
      <c r="H68" t="s">
        <v>233</v>
      </c>
      <c r="J68" t="s">
        <v>168</v>
      </c>
      <c r="K68">
        <v>1966</v>
      </c>
      <c r="L68" t="s">
        <v>1</v>
      </c>
      <c r="N68" t="s">
        <v>165</v>
      </c>
      <c r="O68">
        <v>1989</v>
      </c>
      <c r="P68" t="s">
        <v>10</v>
      </c>
      <c r="R68" s="3">
        <v>43313</v>
      </c>
      <c r="S68">
        <v>820</v>
      </c>
      <c r="T68">
        <v>0</v>
      </c>
    </row>
    <row r="69" spans="1:20" x14ac:dyDescent="0.25">
      <c r="A69">
        <v>2014</v>
      </c>
      <c r="B69" t="s">
        <v>163</v>
      </c>
      <c r="C69">
        <v>1953</v>
      </c>
      <c r="D69" t="s">
        <v>69</v>
      </c>
      <c r="F69" t="s">
        <v>234</v>
      </c>
      <c r="G69">
        <v>1968</v>
      </c>
      <c r="H69" t="s">
        <v>217</v>
      </c>
      <c r="J69" t="s">
        <v>228</v>
      </c>
      <c r="K69">
        <v>1990</v>
      </c>
      <c r="L69" t="s">
        <v>3</v>
      </c>
      <c r="N69" t="s">
        <v>166</v>
      </c>
      <c r="O69">
        <v>1941</v>
      </c>
      <c r="P69" t="s">
        <v>71</v>
      </c>
      <c r="R69" s="3">
        <v>43435</v>
      </c>
      <c r="S69">
        <v>613</v>
      </c>
      <c r="T69">
        <v>0</v>
      </c>
    </row>
    <row r="70" spans="1:20" x14ac:dyDescent="0.25">
      <c r="A70">
        <v>2014</v>
      </c>
      <c r="B70" t="s">
        <v>164</v>
      </c>
      <c r="C70">
        <v>1987</v>
      </c>
      <c r="D70" t="s">
        <v>70</v>
      </c>
      <c r="F70" t="s">
        <v>235</v>
      </c>
      <c r="G70">
        <v>1992</v>
      </c>
      <c r="H70" t="s">
        <v>217</v>
      </c>
      <c r="J70" t="s">
        <v>169</v>
      </c>
      <c r="K70">
        <v>1949</v>
      </c>
      <c r="L70" t="s">
        <v>2</v>
      </c>
      <c r="N70" t="s">
        <v>227</v>
      </c>
      <c r="O70">
        <v>1977</v>
      </c>
      <c r="P70" t="s">
        <v>206</v>
      </c>
      <c r="R70" s="3">
        <v>43374</v>
      </c>
      <c r="S70">
        <v>913</v>
      </c>
      <c r="T70">
        <v>10</v>
      </c>
    </row>
    <row r="71" spans="1:20" x14ac:dyDescent="0.25">
      <c r="A71">
        <v>2014</v>
      </c>
      <c r="B71" t="s">
        <v>165</v>
      </c>
      <c r="C71">
        <v>1989</v>
      </c>
      <c r="D71" t="s">
        <v>10</v>
      </c>
      <c r="F71" t="s">
        <v>236</v>
      </c>
      <c r="G71">
        <v>1974</v>
      </c>
      <c r="H71" t="s">
        <v>76</v>
      </c>
      <c r="J71" t="s">
        <v>229</v>
      </c>
      <c r="K71">
        <v>1981</v>
      </c>
      <c r="L71" t="s">
        <v>72</v>
      </c>
      <c r="N71" t="s">
        <v>168</v>
      </c>
      <c r="O71">
        <v>1966</v>
      </c>
      <c r="P71" t="s">
        <v>1</v>
      </c>
      <c r="R71" s="3">
        <v>43344</v>
      </c>
      <c r="S71">
        <v>738</v>
      </c>
      <c r="T71">
        <v>6</v>
      </c>
    </row>
    <row r="72" spans="1:20" x14ac:dyDescent="0.25">
      <c r="A72">
        <v>2014</v>
      </c>
      <c r="B72" t="s">
        <v>166</v>
      </c>
      <c r="C72">
        <v>1941</v>
      </c>
      <c r="D72" t="s">
        <v>71</v>
      </c>
      <c r="F72" t="s">
        <v>237</v>
      </c>
      <c r="G72">
        <v>1973</v>
      </c>
      <c r="H72" t="s">
        <v>77</v>
      </c>
      <c r="J72" t="s">
        <v>174</v>
      </c>
      <c r="K72">
        <v>1963</v>
      </c>
      <c r="L72" t="s">
        <v>175</v>
      </c>
      <c r="N72" t="s">
        <v>169</v>
      </c>
      <c r="O72">
        <v>1949</v>
      </c>
      <c r="P72" t="s">
        <v>2</v>
      </c>
      <c r="R72" s="3">
        <v>43374</v>
      </c>
      <c r="S72">
        <v>640</v>
      </c>
      <c r="T72">
        <v>0</v>
      </c>
    </row>
    <row r="73" spans="1:20" x14ac:dyDescent="0.25">
      <c r="A73">
        <v>2014</v>
      </c>
      <c r="B73" t="s">
        <v>167</v>
      </c>
      <c r="C73">
        <v>1957</v>
      </c>
      <c r="D73" t="s">
        <v>28</v>
      </c>
      <c r="F73" t="s">
        <v>238</v>
      </c>
      <c r="G73">
        <v>1962</v>
      </c>
      <c r="H73" t="s">
        <v>79</v>
      </c>
      <c r="J73" t="s">
        <v>232</v>
      </c>
      <c r="K73">
        <v>1967</v>
      </c>
      <c r="L73" t="s">
        <v>233</v>
      </c>
      <c r="N73" t="s">
        <v>275</v>
      </c>
      <c r="O73">
        <v>1977</v>
      </c>
      <c r="P73" t="s">
        <v>217</v>
      </c>
      <c r="R73" t="s">
        <v>251</v>
      </c>
      <c r="S73">
        <v>0</v>
      </c>
      <c r="T73">
        <v>0</v>
      </c>
    </row>
    <row r="74" spans="1:20" x14ac:dyDescent="0.25">
      <c r="A74">
        <v>2014</v>
      </c>
      <c r="B74" t="s">
        <v>168</v>
      </c>
      <c r="C74">
        <v>1966</v>
      </c>
      <c r="D74" t="s">
        <v>1</v>
      </c>
      <c r="F74" t="s">
        <v>239</v>
      </c>
      <c r="G74">
        <v>1962</v>
      </c>
      <c r="H74" t="s">
        <v>240</v>
      </c>
      <c r="J74" t="s">
        <v>234</v>
      </c>
      <c r="K74">
        <v>1968</v>
      </c>
      <c r="L74" t="s">
        <v>217</v>
      </c>
      <c r="N74" t="s">
        <v>229</v>
      </c>
      <c r="O74">
        <v>1981</v>
      </c>
      <c r="P74" t="s">
        <v>72</v>
      </c>
      <c r="R74" s="3">
        <v>43282</v>
      </c>
      <c r="S74">
        <v>607</v>
      </c>
      <c r="T74">
        <v>4</v>
      </c>
    </row>
    <row r="75" spans="1:20" x14ac:dyDescent="0.25">
      <c r="A75">
        <v>2014</v>
      </c>
      <c r="B75" t="s">
        <v>169</v>
      </c>
      <c r="C75">
        <v>1949</v>
      </c>
      <c r="D75" t="s">
        <v>2</v>
      </c>
      <c r="F75" t="s">
        <v>241</v>
      </c>
      <c r="G75">
        <v>1976</v>
      </c>
      <c r="H75" t="s">
        <v>81</v>
      </c>
      <c r="J75" t="s">
        <v>235</v>
      </c>
      <c r="K75">
        <v>1992</v>
      </c>
      <c r="L75" t="s">
        <v>217</v>
      </c>
      <c r="N75" t="s">
        <v>174</v>
      </c>
      <c r="O75">
        <v>1963</v>
      </c>
      <c r="P75" t="s">
        <v>175</v>
      </c>
      <c r="R75" s="3">
        <v>43160</v>
      </c>
      <c r="S75">
        <v>168</v>
      </c>
      <c r="T75">
        <v>0</v>
      </c>
    </row>
    <row r="76" spans="1:20" x14ac:dyDescent="0.25">
      <c r="A76">
        <v>2014</v>
      </c>
      <c r="B76" t="s">
        <v>170</v>
      </c>
      <c r="C76">
        <v>1976</v>
      </c>
      <c r="D76" t="s">
        <v>28</v>
      </c>
      <c r="J76" t="s">
        <v>237</v>
      </c>
      <c r="K76">
        <v>1973</v>
      </c>
      <c r="L76" t="s">
        <v>77</v>
      </c>
      <c r="N76" t="s">
        <v>176</v>
      </c>
      <c r="O76">
        <v>1963</v>
      </c>
      <c r="P76" t="s">
        <v>28</v>
      </c>
      <c r="R76" t="s">
        <v>251</v>
      </c>
      <c r="S76">
        <v>0</v>
      </c>
      <c r="T76">
        <v>0</v>
      </c>
    </row>
    <row r="77" spans="1:20" x14ac:dyDescent="0.25">
      <c r="A77">
        <v>2014</v>
      </c>
      <c r="B77" t="s">
        <v>171</v>
      </c>
      <c r="C77">
        <v>1975</v>
      </c>
      <c r="D77" t="s">
        <v>73</v>
      </c>
      <c r="J77" t="s">
        <v>238</v>
      </c>
      <c r="K77">
        <v>1962</v>
      </c>
      <c r="L77" t="s">
        <v>79</v>
      </c>
      <c r="N77" t="s">
        <v>232</v>
      </c>
      <c r="O77">
        <v>1967</v>
      </c>
      <c r="P77" t="s">
        <v>233</v>
      </c>
      <c r="R77" s="3">
        <v>43252</v>
      </c>
      <c r="S77">
        <v>547</v>
      </c>
      <c r="T77">
        <v>6</v>
      </c>
    </row>
    <row r="78" spans="1:20" x14ac:dyDescent="0.25">
      <c r="A78">
        <v>2014</v>
      </c>
      <c r="B78" t="s">
        <v>172</v>
      </c>
      <c r="C78">
        <v>1969</v>
      </c>
      <c r="D78" t="s">
        <v>173</v>
      </c>
      <c r="J78" t="s">
        <v>188</v>
      </c>
      <c r="K78">
        <v>1973</v>
      </c>
      <c r="L78" t="s">
        <v>80</v>
      </c>
      <c r="N78" t="s">
        <v>178</v>
      </c>
      <c r="O78">
        <v>1972</v>
      </c>
      <c r="P78" t="s">
        <v>173</v>
      </c>
      <c r="R78" s="3">
        <v>43160</v>
      </c>
      <c r="S78">
        <v>82</v>
      </c>
      <c r="T78">
        <v>0</v>
      </c>
    </row>
    <row r="79" spans="1:20" x14ac:dyDescent="0.25">
      <c r="A79">
        <v>2014</v>
      </c>
      <c r="B79" t="s">
        <v>174</v>
      </c>
      <c r="C79">
        <v>1963</v>
      </c>
      <c r="D79" t="s">
        <v>175</v>
      </c>
      <c r="J79" t="s">
        <v>239</v>
      </c>
      <c r="K79">
        <v>1962</v>
      </c>
      <c r="L79" t="s">
        <v>240</v>
      </c>
      <c r="N79" t="s">
        <v>180</v>
      </c>
      <c r="O79">
        <v>1975</v>
      </c>
      <c r="P79" t="s">
        <v>37</v>
      </c>
      <c r="R79" s="3">
        <v>43282</v>
      </c>
      <c r="S79">
        <v>331</v>
      </c>
      <c r="T79">
        <v>0</v>
      </c>
    </row>
    <row r="80" spans="1:20" x14ac:dyDescent="0.25">
      <c r="A80">
        <v>2014</v>
      </c>
      <c r="B80" t="s">
        <v>176</v>
      </c>
      <c r="C80">
        <v>1963</v>
      </c>
      <c r="D80" t="s">
        <v>28</v>
      </c>
      <c r="J80" t="s">
        <v>261</v>
      </c>
      <c r="K80">
        <v>1965</v>
      </c>
      <c r="L80" t="s">
        <v>262</v>
      </c>
      <c r="N80" t="s">
        <v>182</v>
      </c>
      <c r="O80">
        <v>1969</v>
      </c>
      <c r="P80" t="s">
        <v>48</v>
      </c>
      <c r="R80" s="3">
        <v>43344</v>
      </c>
      <c r="S80">
        <v>724</v>
      </c>
      <c r="T80">
        <v>0</v>
      </c>
    </row>
    <row r="81" spans="1:20" x14ac:dyDescent="0.25">
      <c r="A81">
        <v>2014</v>
      </c>
      <c r="B81" t="s">
        <v>177</v>
      </c>
      <c r="C81">
        <v>1982</v>
      </c>
      <c r="D81" t="s">
        <v>46</v>
      </c>
      <c r="N81" t="s">
        <v>276</v>
      </c>
      <c r="O81">
        <v>1977</v>
      </c>
      <c r="P81" t="s">
        <v>48</v>
      </c>
      <c r="R81" s="3">
        <v>43252</v>
      </c>
      <c r="S81">
        <v>539</v>
      </c>
      <c r="T81">
        <v>0</v>
      </c>
    </row>
    <row r="82" spans="1:20" x14ac:dyDescent="0.25">
      <c r="A82">
        <v>2014</v>
      </c>
      <c r="B82" t="s">
        <v>178</v>
      </c>
      <c r="C82">
        <v>1972</v>
      </c>
      <c r="D82" t="s">
        <v>173</v>
      </c>
      <c r="N82" t="s">
        <v>185</v>
      </c>
      <c r="O82">
        <v>1960</v>
      </c>
      <c r="P82" t="s">
        <v>37</v>
      </c>
      <c r="R82" s="3">
        <v>43221</v>
      </c>
      <c r="S82">
        <v>293</v>
      </c>
      <c r="T82">
        <v>0</v>
      </c>
    </row>
    <row r="83" spans="1:20" x14ac:dyDescent="0.25">
      <c r="A83">
        <v>2014</v>
      </c>
      <c r="B83" t="s">
        <v>179</v>
      </c>
      <c r="C83">
        <v>1977</v>
      </c>
      <c r="D83" t="s">
        <v>17</v>
      </c>
      <c r="N83" t="s">
        <v>187</v>
      </c>
      <c r="O83">
        <v>1962</v>
      </c>
      <c r="P83" t="s">
        <v>37</v>
      </c>
      <c r="R83" s="3">
        <v>43374</v>
      </c>
      <c r="S83">
        <v>906</v>
      </c>
      <c r="T83">
        <v>0</v>
      </c>
    </row>
    <row r="84" spans="1:20" x14ac:dyDescent="0.25">
      <c r="A84">
        <v>2014</v>
      </c>
      <c r="B84" t="s">
        <v>180</v>
      </c>
      <c r="C84">
        <v>1975</v>
      </c>
      <c r="D84" t="s">
        <v>37</v>
      </c>
      <c r="N84" t="s">
        <v>188</v>
      </c>
      <c r="O84">
        <v>1973</v>
      </c>
      <c r="P84" t="s">
        <v>80</v>
      </c>
      <c r="R84" s="3">
        <v>43221</v>
      </c>
      <c r="S84">
        <v>347</v>
      </c>
      <c r="T84">
        <v>6</v>
      </c>
    </row>
    <row r="85" spans="1:20" x14ac:dyDescent="0.25">
      <c r="A85">
        <v>2014</v>
      </c>
      <c r="B85" t="s">
        <v>181</v>
      </c>
      <c r="C85">
        <v>1979</v>
      </c>
      <c r="D85" t="s">
        <v>23</v>
      </c>
      <c r="N85" t="s">
        <v>277</v>
      </c>
      <c r="O85">
        <v>1972</v>
      </c>
      <c r="R85" t="s">
        <v>251</v>
      </c>
      <c r="S85">
        <v>0</v>
      </c>
      <c r="T85">
        <v>0</v>
      </c>
    </row>
    <row r="86" spans="1:20" x14ac:dyDescent="0.25">
      <c r="A86">
        <v>2014</v>
      </c>
      <c r="B86" t="s">
        <v>182</v>
      </c>
      <c r="C86">
        <v>1969</v>
      </c>
      <c r="D86" t="s">
        <v>48</v>
      </c>
      <c r="N86" t="s">
        <v>261</v>
      </c>
      <c r="O86">
        <v>1965</v>
      </c>
      <c r="P86" t="s">
        <v>262</v>
      </c>
      <c r="R86" s="3">
        <v>43160</v>
      </c>
      <c r="S86">
        <v>198</v>
      </c>
      <c r="T86">
        <v>6</v>
      </c>
    </row>
    <row r="87" spans="1:20" x14ac:dyDescent="0.25">
      <c r="A87">
        <v>2014</v>
      </c>
      <c r="B87" t="s">
        <v>183</v>
      </c>
      <c r="C87">
        <v>1990</v>
      </c>
      <c r="D87" t="s">
        <v>56</v>
      </c>
    </row>
    <row r="88" spans="1:20" x14ac:dyDescent="0.25">
      <c r="A88">
        <v>2014</v>
      </c>
      <c r="B88" t="s">
        <v>184</v>
      </c>
      <c r="C88">
        <v>1976</v>
      </c>
      <c r="D88" t="s">
        <v>78</v>
      </c>
    </row>
    <row r="89" spans="1:20" x14ac:dyDescent="0.25">
      <c r="A89">
        <v>2014</v>
      </c>
      <c r="B89" t="s">
        <v>185</v>
      </c>
      <c r="C89">
        <v>1960</v>
      </c>
      <c r="D89" t="s">
        <v>37</v>
      </c>
    </row>
    <row r="90" spans="1:20" x14ac:dyDescent="0.25">
      <c r="A90">
        <v>2014</v>
      </c>
      <c r="B90" t="s">
        <v>186</v>
      </c>
      <c r="C90">
        <v>1989</v>
      </c>
      <c r="D90" t="s">
        <v>37</v>
      </c>
    </row>
    <row r="91" spans="1:20" x14ac:dyDescent="0.25">
      <c r="A91">
        <v>2014</v>
      </c>
      <c r="B91" t="s">
        <v>187</v>
      </c>
      <c r="C91">
        <v>1962</v>
      </c>
      <c r="D91" t="s">
        <v>37</v>
      </c>
    </row>
    <row r="92" spans="1:20" x14ac:dyDescent="0.25">
      <c r="A92">
        <v>2014</v>
      </c>
      <c r="B92" t="s">
        <v>188</v>
      </c>
      <c r="C92">
        <v>1973</v>
      </c>
      <c r="D92" t="s">
        <v>80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S612"/>
  <sheetViews>
    <sheetView showGridLines="0" workbookViewId="0">
      <pane ySplit="3" topLeftCell="A96" activePane="bottomLeft" state="frozen"/>
      <selection pane="bottomLeft" activeCell="F99" sqref="F99"/>
    </sheetView>
  </sheetViews>
  <sheetFormatPr defaultColWidth="9.140625" defaultRowHeight="15.75" x14ac:dyDescent="0.25"/>
  <cols>
    <col min="1" max="1" width="2.7109375" style="111" customWidth="1"/>
    <col min="2" max="2" width="19.140625" style="167" hidden="1" customWidth="1"/>
    <col min="3" max="3" width="7.5703125" style="176" customWidth="1"/>
    <col min="4" max="4" width="10.85546875" style="71" bestFit="1" customWidth="1"/>
    <col min="5" max="5" width="8.5703125" style="167" bestFit="1" customWidth="1"/>
    <col min="6" max="6" width="20.5703125" style="167" bestFit="1" customWidth="1"/>
    <col min="7" max="7" width="5.85546875" style="176" bestFit="1" customWidth="1"/>
    <col min="8" max="8" width="28.42578125" style="176" bestFit="1" customWidth="1"/>
    <col min="9" max="9" width="6.42578125" style="177" bestFit="1" customWidth="1"/>
    <col min="10" max="10" width="10.28515625" style="176" bestFit="1" customWidth="1"/>
    <col min="11" max="11" width="46" style="167" customWidth="1"/>
    <col min="12" max="12" width="12.5703125" style="167" bestFit="1" customWidth="1"/>
    <col min="13" max="13" width="5.5703125" style="176" hidden="1" customWidth="1"/>
    <col min="14" max="14" width="19.5703125" style="167" hidden="1" customWidth="1"/>
    <col min="15" max="15" width="24.5703125" style="71" hidden="1" customWidth="1"/>
    <col min="16" max="16" width="10.7109375" style="11" customWidth="1"/>
    <col min="17" max="19" width="9.140625" style="11" customWidth="1"/>
    <col min="20" max="16384" width="9.140625" style="5"/>
  </cols>
  <sheetData>
    <row r="1" spans="1:19" ht="30" customHeight="1" x14ac:dyDescent="0.4">
      <c r="B1" s="71"/>
      <c r="C1" s="166" t="s">
        <v>1047</v>
      </c>
      <c r="D1" s="167"/>
      <c r="G1" s="167"/>
      <c r="H1" s="167"/>
      <c r="I1" s="167"/>
      <c r="J1" s="167"/>
      <c r="L1" s="168"/>
      <c r="M1" s="71"/>
      <c r="N1" s="71"/>
      <c r="O1" s="168"/>
      <c r="P1" s="5"/>
      <c r="Q1" s="5"/>
      <c r="R1" s="5"/>
      <c r="S1" s="5"/>
    </row>
    <row r="2" spans="1:19" s="183" customFormat="1" x14ac:dyDescent="0.25">
      <c r="A2" s="179"/>
      <c r="B2" s="180"/>
      <c r="C2" s="180" t="s">
        <v>989</v>
      </c>
      <c r="D2" s="181" t="s">
        <v>290</v>
      </c>
      <c r="E2" s="181" t="s">
        <v>282</v>
      </c>
      <c r="F2" s="181" t="s">
        <v>282</v>
      </c>
      <c r="G2" s="181" t="s">
        <v>282</v>
      </c>
      <c r="H2" s="181" t="s">
        <v>282</v>
      </c>
      <c r="I2" s="181" t="s">
        <v>388</v>
      </c>
      <c r="J2" s="182" t="s">
        <v>388</v>
      </c>
      <c r="K2" s="181" t="s">
        <v>282</v>
      </c>
      <c r="L2" s="180"/>
      <c r="M2" s="180"/>
      <c r="N2" s="180" t="s">
        <v>978</v>
      </c>
      <c r="O2" s="180" t="s">
        <v>284</v>
      </c>
    </row>
    <row r="3" spans="1:19" s="229" customFormat="1" x14ac:dyDescent="0.25">
      <c r="A3" s="228"/>
      <c r="B3" s="180" t="s">
        <v>966</v>
      </c>
      <c r="C3" s="229" t="s">
        <v>413</v>
      </c>
      <c r="D3" s="230" t="s">
        <v>320</v>
      </c>
      <c r="E3" s="230" t="s">
        <v>285</v>
      </c>
      <c r="F3" s="230" t="s">
        <v>190</v>
      </c>
      <c r="G3" s="230" t="s">
        <v>286</v>
      </c>
      <c r="H3" s="230" t="s">
        <v>1050</v>
      </c>
      <c r="I3" s="230" t="s">
        <v>83</v>
      </c>
      <c r="J3" s="231" t="s">
        <v>291</v>
      </c>
      <c r="K3" s="230" t="s">
        <v>288</v>
      </c>
      <c r="L3" s="180" t="s">
        <v>990</v>
      </c>
      <c r="M3" s="180" t="s">
        <v>957</v>
      </c>
      <c r="N3" s="180" t="s">
        <v>977</v>
      </c>
      <c r="O3" s="180" t="s">
        <v>289</v>
      </c>
    </row>
    <row r="4" spans="1:19" x14ac:dyDescent="0.25">
      <c r="B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" s="220">
        <v>2014</v>
      </c>
      <c r="D4" s="169"/>
      <c r="E4" s="101"/>
      <c r="F4" s="9" t="s">
        <v>685</v>
      </c>
      <c r="G4" s="170">
        <v>2008</v>
      </c>
      <c r="H4" s="9" t="s">
        <v>357</v>
      </c>
      <c r="I4" s="171" t="str">
        <f>IF(ISBLANK(registrace[[#This Row],[prijmeni a jmeno]]),"-",IF(RIGHT(LEFT(registrace[[#This Row],[prijmeni a jmeno]],SEARCH(" ",registrace[[#This Row],[prijmeni a jmeno]])-1),1)="á","Z","M"))</f>
        <v>M</v>
      </c>
      <c r="J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" s="38"/>
      <c r="L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" s="219" t="str">
        <f>LEFT(registrace[[#This Row],[prijmeni a jmeno]],1)</f>
        <v>A</v>
      </c>
      <c r="N4" s="172" t="str">
        <f>CONCATENATE(registrace[[#This Row],[prijmeni a jmeno]],", ",registrace[[#This Row],[nar]])</f>
        <v>Adam Nikolas, 2008</v>
      </c>
      <c r="O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4" s="5"/>
      <c r="Q4" s="5"/>
      <c r="R4" s="5"/>
      <c r="S4" s="5"/>
    </row>
    <row r="5" spans="1:19" x14ac:dyDescent="0.25">
      <c r="B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závod::2</v>
      </c>
      <c r="C5" s="220">
        <v>2014</v>
      </c>
      <c r="D5" s="169" t="s">
        <v>1025</v>
      </c>
      <c r="E5" s="101">
        <v>2</v>
      </c>
      <c r="F5" s="9" t="s">
        <v>1049</v>
      </c>
      <c r="G5" s="170">
        <v>1983</v>
      </c>
      <c r="H5" s="169" t="s">
        <v>395</v>
      </c>
      <c r="I5" s="171" t="str">
        <f>IF(ISBLANK(registrace[[#This Row],[prijmeni a jmeno]]),"-",IF(RIGHT(LEFT(registrace[[#This Row],[prijmeni a jmeno]],SEARCH(" ",registrace[[#This Row],[prijmeni a jmeno]])-1),1)="á","Z","M"))</f>
        <v>M</v>
      </c>
      <c r="J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5" s="38"/>
      <c r="L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" s="219" t="str">
        <f>LEFT(registrace[[#This Row],[prijmeni a jmeno]],1)</f>
        <v>A</v>
      </c>
      <c r="N5" s="175" t="str">
        <f>CONCATENATE(registrace[[#This Row],[prijmeni a jmeno]],", ",registrace[[#This Row],[nar]])</f>
        <v>Adámek Jiří, 1983</v>
      </c>
      <c r="O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5" s="5"/>
      <c r="Q5" s="5"/>
      <c r="R5" s="5"/>
      <c r="S5" s="5"/>
    </row>
    <row r="6" spans="1:19" x14ac:dyDescent="0.25">
      <c r="B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" s="220">
        <v>2014</v>
      </c>
      <c r="D6" s="169"/>
      <c r="E6" s="101"/>
      <c r="F6" s="9" t="s">
        <v>570</v>
      </c>
      <c r="G6" s="170">
        <v>1996</v>
      </c>
      <c r="H6" s="9" t="s">
        <v>739</v>
      </c>
      <c r="I6" s="171" t="str">
        <f>IF(ISBLANK(registrace[[#This Row],[prijmeni a jmeno]]),"-",IF(RIGHT(LEFT(registrace[[#This Row],[prijmeni a jmeno]],SEARCH(" ",registrace[[#This Row],[prijmeni a jmeno]])-1),1)="á","Z","M"))</f>
        <v>Z</v>
      </c>
      <c r="J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" s="38"/>
      <c r="L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" s="219" t="str">
        <f>LEFT(registrace[[#This Row],[prijmeni a jmeno]],1)</f>
        <v>A</v>
      </c>
      <c r="N6" s="172" t="str">
        <f>CONCATENATE(registrace[[#This Row],[prijmeni a jmeno]],", ",registrace[[#This Row],[nar]])</f>
        <v>Adámková Dominika, 1996</v>
      </c>
      <c r="O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6" s="5"/>
      <c r="Q6" s="5"/>
      <c r="R6" s="5"/>
      <c r="S6" s="5"/>
    </row>
    <row r="7" spans="1:19" x14ac:dyDescent="0.25">
      <c r="B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7" s="220">
        <v>2014</v>
      </c>
      <c r="D7" s="169"/>
      <c r="E7" s="101"/>
      <c r="F7" s="9" t="s">
        <v>542</v>
      </c>
      <c r="G7" s="170">
        <v>2005</v>
      </c>
      <c r="H7" s="9" t="s">
        <v>530</v>
      </c>
      <c r="I7" s="171" t="str">
        <f>IF(ISBLANK(registrace[[#This Row],[prijmeni a jmeno]]),"-",IF(RIGHT(LEFT(registrace[[#This Row],[prijmeni a jmeno]],SEARCH(" ",registrace[[#This Row],[prijmeni a jmeno]])-1),1)="á","Z","M"))</f>
        <v>Z</v>
      </c>
      <c r="J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" s="38"/>
      <c r="L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7" s="219" t="str">
        <f>LEFT(registrace[[#This Row],[prijmeni a jmeno]],1)</f>
        <v>A</v>
      </c>
      <c r="N7" s="172" t="str">
        <f>CONCATENATE(registrace[[#This Row],[prijmeni a jmeno]],", ",registrace[[#This Row],[nar]])</f>
        <v>Adámková Nicola, 2005</v>
      </c>
      <c r="O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7" s="5"/>
      <c r="Q7" s="5"/>
      <c r="R7" s="5"/>
      <c r="S7" s="5"/>
    </row>
    <row r="8" spans="1:19" x14ac:dyDescent="0.25">
      <c r="B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8" s="220">
        <v>2014</v>
      </c>
      <c r="D8" s="169"/>
      <c r="E8" s="101"/>
      <c r="F8" s="9" t="s">
        <v>580</v>
      </c>
      <c r="G8" s="170">
        <v>1998</v>
      </c>
      <c r="H8" s="9"/>
      <c r="I8" s="171" t="str">
        <f>IF(ISBLANK(registrace[[#This Row],[prijmeni a jmeno]]),"-",IF(RIGHT(LEFT(registrace[[#This Row],[prijmeni a jmeno]],SEARCH(" ",registrace[[#This Row],[prijmeni a jmeno]])-1),1)="á","Z","M"))</f>
        <v>Z</v>
      </c>
      <c r="J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" s="38"/>
      <c r="L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8" s="219" t="str">
        <f>LEFT(registrace[[#This Row],[prijmeni a jmeno]],1)</f>
        <v>A</v>
      </c>
      <c r="N8" s="172" t="str">
        <f>CONCATENATE(registrace[[#This Row],[prijmeni a jmeno]],", ",registrace[[#This Row],[nar]])</f>
        <v>Andršová Eliška, 1998</v>
      </c>
      <c r="O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8" s="5"/>
      <c r="Q8" s="5"/>
      <c r="R8" s="5"/>
      <c r="S8" s="5"/>
    </row>
    <row r="9" spans="1:19" x14ac:dyDescent="0.25">
      <c r="B9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závod::101</v>
      </c>
      <c r="C9" s="220">
        <v>2014</v>
      </c>
      <c r="D9" s="169" t="s">
        <v>1025</v>
      </c>
      <c r="E9" s="101">
        <v>101</v>
      </c>
      <c r="F9" s="9" t="s">
        <v>1082</v>
      </c>
      <c r="G9" s="170">
        <v>1970</v>
      </c>
      <c r="H9" s="169" t="s">
        <v>1083</v>
      </c>
      <c r="I9" s="171" t="str">
        <f>IF(ISBLANK(registrace[[#This Row],[prijmeni a jmeno]]),"-",IF(RIGHT(LEFT(registrace[[#This Row],[prijmeni a jmeno]],SEARCH(" ",registrace[[#This Row],[prijmeni a jmeno]])-1),1)="á","Z","M"))</f>
        <v>Z</v>
      </c>
      <c r="J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9" s="38"/>
      <c r="L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9" s="219" t="str">
        <f>LEFT(registrace[[#This Row],[prijmeni a jmeno]],1)</f>
        <v>A</v>
      </c>
      <c r="N9" s="175" t="str">
        <f>CONCATENATE(registrace[[#This Row],[prijmeni a jmeno]],", ",registrace[[#This Row],[nar]])</f>
        <v>Antonnová Zdeňka, 1970</v>
      </c>
      <c r="O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9" s="5"/>
      <c r="Q9" s="5"/>
      <c r="R9" s="5"/>
      <c r="S9" s="5"/>
    </row>
    <row r="10" spans="1:19" x14ac:dyDescent="0.25">
      <c r="B1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0" s="220">
        <v>2014</v>
      </c>
      <c r="D10" s="169"/>
      <c r="E10" s="101"/>
      <c r="F10" s="9" t="s">
        <v>548</v>
      </c>
      <c r="G10" s="170">
        <v>2005</v>
      </c>
      <c r="H10" s="9" t="s">
        <v>342</v>
      </c>
      <c r="I10" s="171" t="str">
        <f>IF(ISBLANK(registrace[[#This Row],[prijmeni a jmeno]]),"-",IF(RIGHT(LEFT(registrace[[#This Row],[prijmeni a jmeno]],SEARCH(" ",registrace[[#This Row],[prijmeni a jmeno]])-1),1)="á","Z","M"))</f>
        <v>M</v>
      </c>
      <c r="J1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" s="38"/>
      <c r="L1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0" s="219" t="str">
        <f>LEFT(registrace[[#This Row],[prijmeni a jmeno]],1)</f>
        <v>B</v>
      </c>
      <c r="N10" s="172" t="str">
        <f>CONCATENATE(registrace[[#This Row],[prijmeni a jmeno]],", ",registrace[[#This Row],[nar]])</f>
        <v>Ballák Petr, 2005</v>
      </c>
      <c r="O1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0" s="5"/>
      <c r="Q10" s="5"/>
      <c r="R10" s="5"/>
      <c r="S10" s="5"/>
    </row>
    <row r="11" spans="1:19" x14ac:dyDescent="0.25">
      <c r="B1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1" s="220">
        <v>2014</v>
      </c>
      <c r="D11" s="169"/>
      <c r="E11" s="101"/>
      <c r="F11" s="9" t="s">
        <v>362</v>
      </c>
      <c r="G11" s="170">
        <v>2003</v>
      </c>
      <c r="H11" s="9" t="s">
        <v>451</v>
      </c>
      <c r="I11" s="171" t="str">
        <f>IF(ISBLANK(registrace[[#This Row],[prijmeni a jmeno]]),"-",IF(RIGHT(LEFT(registrace[[#This Row],[prijmeni a jmeno]],SEARCH(" ",registrace[[#This Row],[prijmeni a jmeno]])-1),1)="á","Z","M"))</f>
        <v>Z</v>
      </c>
      <c r="J1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" s="38"/>
      <c r="L1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1" s="219" t="str">
        <f>LEFT(registrace[[#This Row],[prijmeni a jmeno]],1)</f>
        <v>B</v>
      </c>
      <c r="N11" s="172" t="str">
        <f>CONCATENATE(registrace[[#This Row],[prijmeni a jmeno]],", ",registrace[[#This Row],[nar]])</f>
        <v>Balláková Barbora, 2003</v>
      </c>
      <c r="O1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1" s="5"/>
      <c r="Q11" s="5"/>
      <c r="R11" s="5"/>
      <c r="S11" s="5"/>
    </row>
    <row r="12" spans="1:19" x14ac:dyDescent="0.25">
      <c r="B1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2014::Dětský::15 - 16::M::68</v>
      </c>
      <c r="C12" s="220">
        <v>2014</v>
      </c>
      <c r="D12" s="169" t="s">
        <v>1028</v>
      </c>
      <c r="E12" s="101">
        <v>68</v>
      </c>
      <c r="F12" s="9" t="s">
        <v>337</v>
      </c>
      <c r="G12" s="170">
        <v>2000</v>
      </c>
      <c r="H12" s="9" t="s">
        <v>392</v>
      </c>
      <c r="I12" s="171" t="str">
        <f>IF(ISBLANK(registrace[[#This Row],[prijmeni a jmeno]]),"-",IF(RIGHT(LEFT(registrace[[#This Row],[prijmeni a jmeno]],SEARCH(" ",registrace[[#This Row],[prijmeni a jmeno]])-1),1)="á","Z","M"))</f>
        <v>M</v>
      </c>
      <c r="J12" s="171" t="s">
        <v>401</v>
      </c>
      <c r="K12" s="38"/>
      <c r="L1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2" s="219" t="str">
        <f>LEFT(registrace[[#This Row],[prijmeni a jmeno]],1)</f>
        <v>B</v>
      </c>
      <c r="N12" s="172" t="str">
        <f>CONCATENATE(registrace[[#This Row],[prijmeni a jmeno]],", ",registrace[[#This Row],[nar]])</f>
        <v>Bárta Filip, 2000</v>
      </c>
      <c r="O1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2" s="5"/>
      <c r="Q12" s="5"/>
      <c r="R12" s="5"/>
      <c r="S12" s="5"/>
    </row>
    <row r="13" spans="1:19" x14ac:dyDescent="0.25">
      <c r="B1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3" s="220">
        <v>2014</v>
      </c>
      <c r="D13" s="169"/>
      <c r="E13" s="101"/>
      <c r="F13" s="9" t="s">
        <v>344</v>
      </c>
      <c r="G13" s="170">
        <v>2000</v>
      </c>
      <c r="H13" s="9" t="s">
        <v>453</v>
      </c>
      <c r="I13" s="171" t="str">
        <f>IF(ISBLANK(registrace[[#This Row],[prijmeni a jmeno]]),"-",IF(RIGHT(LEFT(registrace[[#This Row],[prijmeni a jmeno]],SEARCH(" ",registrace[[#This Row],[prijmeni a jmeno]])-1),1)="á","Z","M"))</f>
        <v>M</v>
      </c>
      <c r="J1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" s="38"/>
      <c r="L1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3" s="219" t="str">
        <f>LEFT(registrace[[#This Row],[prijmeni a jmeno]],1)</f>
        <v>B</v>
      </c>
      <c r="N13" s="172" t="str">
        <f>CONCATENATE(registrace[[#This Row],[prijmeni a jmeno]],", ",registrace[[#This Row],[nar]])</f>
        <v>Barták Jiří, 2000</v>
      </c>
      <c r="O1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3" s="5"/>
      <c r="Q13" s="5"/>
      <c r="R13" s="5"/>
      <c r="S13" s="5"/>
    </row>
    <row r="14" spans="1:19" x14ac:dyDescent="0.25">
      <c r="B1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4" s="220">
        <v>2014</v>
      </c>
      <c r="D14" s="169"/>
      <c r="E14" s="101"/>
      <c r="F14" s="9" t="s">
        <v>359</v>
      </c>
      <c r="G14" s="170">
        <v>2006</v>
      </c>
      <c r="H14" s="9" t="s">
        <v>451</v>
      </c>
      <c r="I14" s="171" t="str">
        <f>IF(ISBLANK(registrace[[#This Row],[prijmeni a jmeno]]),"-",IF(RIGHT(LEFT(registrace[[#This Row],[prijmeni a jmeno]],SEARCH(" ",registrace[[#This Row],[prijmeni a jmeno]])-1),1)="á","Z","M"))</f>
        <v>M</v>
      </c>
      <c r="J1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" s="38"/>
      <c r="L1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4" s="219" t="str">
        <f>LEFT(registrace[[#This Row],[prijmeni a jmeno]],1)</f>
        <v>B</v>
      </c>
      <c r="N14" s="172" t="str">
        <f>CONCATENATE(registrace[[#This Row],[prijmeni a jmeno]],", ",registrace[[#This Row],[nar]])</f>
        <v>Barták Ondřej, 2006</v>
      </c>
      <c r="O1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4" s="5"/>
      <c r="Q14" s="5"/>
      <c r="R14" s="5"/>
      <c r="S14" s="5"/>
    </row>
    <row r="15" spans="1:19" x14ac:dyDescent="0.25">
      <c r="B1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5" s="220">
        <v>2014</v>
      </c>
      <c r="D15" s="169"/>
      <c r="E15" s="101"/>
      <c r="F15" s="9" t="s">
        <v>310</v>
      </c>
      <c r="G15" s="170">
        <v>1982</v>
      </c>
      <c r="H15" s="9" t="s">
        <v>395</v>
      </c>
      <c r="I15" s="171" t="str">
        <f>IF(ISBLANK(registrace[[#This Row],[prijmeni a jmeno]]),"-",IF(RIGHT(LEFT(registrace[[#This Row],[prijmeni a jmeno]],SEARCH(" ",registrace[[#This Row],[prijmeni a jmeno]])-1),1)="á","Z","M"))</f>
        <v>M</v>
      </c>
      <c r="J1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" s="38"/>
      <c r="L1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5" s="219" t="str">
        <f>LEFT(registrace[[#This Row],[prijmeni a jmeno]],1)</f>
        <v>B</v>
      </c>
      <c r="N15" s="172" t="str">
        <f>CONCATENATE(registrace[[#This Row],[prijmeni a jmeno]],", ",registrace[[#This Row],[nar]])</f>
        <v>Bauer Tomáš, 1982</v>
      </c>
      <c r="O1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5" s="5"/>
      <c r="Q15" s="5"/>
      <c r="R15" s="5"/>
      <c r="S15" s="5"/>
    </row>
    <row r="16" spans="1:19" x14ac:dyDescent="0.25">
      <c r="B1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6" s="220">
        <v>2014</v>
      </c>
      <c r="D16" s="169"/>
      <c r="E16" s="101"/>
      <c r="F16" s="9" t="s">
        <v>481</v>
      </c>
      <c r="G16" s="170">
        <v>2001</v>
      </c>
      <c r="H16" s="9" t="s">
        <v>984</v>
      </c>
      <c r="I16" s="171" t="str">
        <f>IF(ISBLANK(registrace[[#This Row],[prijmeni a jmeno]]),"-",IF(RIGHT(LEFT(registrace[[#This Row],[prijmeni a jmeno]],SEARCH(" ",registrace[[#This Row],[prijmeni a jmeno]])-1),1)="á","Z","M"))</f>
        <v>Z</v>
      </c>
      <c r="J1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" s="38"/>
      <c r="L1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6" s="219" t="str">
        <f>LEFT(registrace[[#This Row],[prijmeni a jmeno]],1)</f>
        <v>B</v>
      </c>
      <c r="N16" s="172" t="str">
        <f>CONCATENATE(registrace[[#This Row],[prijmeni a jmeno]],", ",registrace[[#This Row],[nar]])</f>
        <v>Baxová Zuzana, 2001</v>
      </c>
      <c r="O1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6" s="5"/>
      <c r="Q16" s="5"/>
      <c r="R16" s="5"/>
      <c r="S16" s="5"/>
    </row>
    <row r="17" spans="2:19" x14ac:dyDescent="0.25">
      <c r="B1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7" s="220">
        <v>2014</v>
      </c>
      <c r="D17" s="169"/>
      <c r="E17" s="101"/>
      <c r="F17" s="9" t="s">
        <v>447</v>
      </c>
      <c r="G17" s="170">
        <v>1963</v>
      </c>
      <c r="H17" s="9" t="s">
        <v>395</v>
      </c>
      <c r="I17" s="171" t="str">
        <f>IF(ISBLANK(registrace[[#This Row],[prijmeni a jmeno]]),"-",IF(RIGHT(LEFT(registrace[[#This Row],[prijmeni a jmeno]],SEARCH(" ",registrace[[#This Row],[prijmeni a jmeno]])-1),1)="á","Z","M"))</f>
        <v>Z</v>
      </c>
      <c r="J1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" s="38"/>
      <c r="L1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7" s="219" t="str">
        <f>LEFT(registrace[[#This Row],[prijmeni a jmeno]],1)</f>
        <v>B</v>
      </c>
      <c r="N17" s="172" t="str">
        <f>CONCATENATE(registrace[[#This Row],[prijmeni a jmeno]],", ",registrace[[#This Row],[nar]])</f>
        <v>Bazaalová Eva, 1963</v>
      </c>
      <c r="O1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7" s="5"/>
      <c r="Q17" s="5"/>
      <c r="R17" s="5"/>
      <c r="S17" s="5"/>
    </row>
    <row r="18" spans="2:19" x14ac:dyDescent="0.25">
      <c r="B1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8" s="220">
        <v>2014</v>
      </c>
      <c r="D18" s="169"/>
      <c r="E18" s="101"/>
      <c r="F18" s="9" t="s">
        <v>464</v>
      </c>
      <c r="G18" s="170">
        <v>1994</v>
      </c>
      <c r="H18" s="9" t="s">
        <v>395</v>
      </c>
      <c r="I18" s="171" t="str">
        <f>IF(ISBLANK(registrace[[#This Row],[prijmeni a jmeno]]),"-",IF(RIGHT(LEFT(registrace[[#This Row],[prijmeni a jmeno]],SEARCH(" ",registrace[[#This Row],[prijmeni a jmeno]])-1),1)="á","Z","M"))</f>
        <v>M</v>
      </c>
      <c r="J1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" s="38"/>
      <c r="L1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8" s="219" t="str">
        <f>LEFT(registrace[[#This Row],[prijmeni a jmeno]],1)</f>
        <v>B</v>
      </c>
      <c r="N18" s="172" t="str">
        <f>CONCATENATE(registrace[[#This Row],[prijmeni a jmeno]],", ",registrace[[#This Row],[nar]])</f>
        <v>Bazal Lukáš, 1994</v>
      </c>
      <c r="O1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8" s="5"/>
      <c r="Q18" s="5"/>
      <c r="R18" s="5"/>
      <c r="S18" s="5"/>
    </row>
    <row r="19" spans="2:19" x14ac:dyDescent="0.25">
      <c r="B1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2014::Dětský::05 - 07::Z::7</v>
      </c>
      <c r="C19" s="220">
        <v>2014</v>
      </c>
      <c r="D19" s="169" t="s">
        <v>1028</v>
      </c>
      <c r="E19" s="101">
        <v>7</v>
      </c>
      <c r="F19" s="9" t="s">
        <v>938</v>
      </c>
      <c r="G19" s="170">
        <v>2007</v>
      </c>
      <c r="H19" s="9" t="s">
        <v>984</v>
      </c>
      <c r="I19" s="171" t="str">
        <f>IF(ISBLANK(registrace[[#This Row],[prijmeni a jmeno]]),"-",IF(RIGHT(LEFT(registrace[[#This Row],[prijmeni a jmeno]],SEARCH(" ",registrace[[#This Row],[prijmeni a jmeno]])-1),1)="á","Z","M"))</f>
        <v>Z</v>
      </c>
      <c r="J1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05 - 07</v>
      </c>
      <c r="K19" s="38"/>
      <c r="L1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9" s="219" t="str">
        <f>LEFT(registrace[[#This Row],[prijmeni a jmeno]],1)</f>
        <v>B</v>
      </c>
      <c r="N19" s="172" t="str">
        <f>CONCATENATE(registrace[[#This Row],[prijmeni a jmeno]],", ",registrace[[#This Row],[nar]])</f>
        <v>Bazsoová Eliška, 2007</v>
      </c>
      <c r="O1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9" s="5"/>
      <c r="Q19" s="5"/>
      <c r="R19" s="5"/>
      <c r="S19" s="5"/>
    </row>
    <row r="20" spans="2:19" x14ac:dyDescent="0.25">
      <c r="B2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0" s="220">
        <v>2014</v>
      </c>
      <c r="D20" s="169"/>
      <c r="E20" s="101"/>
      <c r="F20" s="9" t="s">
        <v>356</v>
      </c>
      <c r="G20" s="170">
        <v>2007</v>
      </c>
      <c r="H20" s="9" t="s">
        <v>357</v>
      </c>
      <c r="I20" s="171" t="str">
        <f>IF(ISBLANK(registrace[[#This Row],[prijmeni a jmeno]]),"-",IF(RIGHT(LEFT(registrace[[#This Row],[prijmeni a jmeno]],SEARCH(" ",registrace[[#This Row],[prijmeni a jmeno]])-1),1)="á","Z","M"))</f>
        <v>Z</v>
      </c>
      <c r="J2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" s="38"/>
      <c r="L2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0" s="219" t="str">
        <f>LEFT(registrace[[#This Row],[prijmeni a jmeno]],1)</f>
        <v>B</v>
      </c>
      <c r="N20" s="172" t="str">
        <f>CONCATENATE(registrace[[#This Row],[prijmeni a jmeno]],", ",registrace[[#This Row],[nar]])</f>
        <v>Bazsová Eliška, 2007</v>
      </c>
      <c r="O2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0" s="5"/>
      <c r="Q20" s="5"/>
      <c r="R20" s="5"/>
      <c r="S20" s="5"/>
    </row>
    <row r="21" spans="2:19" x14ac:dyDescent="0.25">
      <c r="B2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1" s="220">
        <v>2014</v>
      </c>
      <c r="D21" s="169"/>
      <c r="E21" s="101"/>
      <c r="F21" s="9" t="s">
        <v>442</v>
      </c>
      <c r="G21" s="170">
        <v>1990</v>
      </c>
      <c r="H21" s="9" t="s">
        <v>440</v>
      </c>
      <c r="I21" s="171" t="str">
        <f>IF(ISBLANK(registrace[[#This Row],[prijmeni a jmeno]]),"-",IF(RIGHT(LEFT(registrace[[#This Row],[prijmeni a jmeno]],SEARCH(" ",registrace[[#This Row],[prijmeni a jmeno]])-1),1)="á","Z","M"))</f>
        <v>M</v>
      </c>
      <c r="J2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" s="38"/>
      <c r="L2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1" s="219" t="str">
        <f>LEFT(registrace[[#This Row],[prijmeni a jmeno]],1)</f>
        <v>B</v>
      </c>
      <c r="N21" s="172" t="str">
        <f>CONCATENATE(registrace[[#This Row],[prijmeni a jmeno]],", ",registrace[[#This Row],[nar]])</f>
        <v>Bečvařík Michal, 1990</v>
      </c>
      <c r="O2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1" s="5"/>
      <c r="Q21" s="5"/>
      <c r="R21" s="5"/>
      <c r="S21" s="5"/>
    </row>
    <row r="22" spans="2:19" x14ac:dyDescent="0.25">
      <c r="B2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2" s="220">
        <v>2014</v>
      </c>
      <c r="D22" s="169"/>
      <c r="E22" s="101"/>
      <c r="F22" s="9" t="s">
        <v>492</v>
      </c>
      <c r="G22" s="170">
        <v>2004</v>
      </c>
      <c r="H22" s="9" t="s">
        <v>1007</v>
      </c>
      <c r="I22" s="171" t="str">
        <f>IF(ISBLANK(registrace[[#This Row],[prijmeni a jmeno]]),"-",IF(RIGHT(LEFT(registrace[[#This Row],[prijmeni a jmeno]],SEARCH(" ",registrace[[#This Row],[prijmeni a jmeno]])-1),1)="á","Z","M"))</f>
        <v>Z</v>
      </c>
      <c r="J2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2" s="38"/>
      <c r="L2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2" s="219" t="str">
        <f>LEFT(registrace[[#This Row],[prijmeni a jmeno]],1)</f>
        <v>B</v>
      </c>
      <c r="N22" s="172" t="str">
        <f>CONCATENATE(registrace[[#This Row],[prijmeni a jmeno]],", ",registrace[[#This Row],[nar]])</f>
        <v>Bělecká Žaneta, 2004</v>
      </c>
      <c r="O2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2" s="5"/>
      <c r="Q22" s="5"/>
      <c r="R22" s="5"/>
      <c r="S22" s="5"/>
    </row>
    <row r="23" spans="2:19" x14ac:dyDescent="0.25">
      <c r="B2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3" s="220">
        <v>2014</v>
      </c>
      <c r="D23" s="169"/>
      <c r="E23" s="101"/>
      <c r="F23" s="9" t="s">
        <v>553</v>
      </c>
      <c r="G23" s="170">
        <v>2002</v>
      </c>
      <c r="H23" s="9" t="s">
        <v>451</v>
      </c>
      <c r="I23" s="171" t="str">
        <f>IF(ISBLANK(registrace[[#This Row],[prijmeni a jmeno]]),"-",IF(RIGHT(LEFT(registrace[[#This Row],[prijmeni a jmeno]],SEARCH(" ",registrace[[#This Row],[prijmeni a jmeno]])-1),1)="á","Z","M"))</f>
        <v>Z</v>
      </c>
      <c r="J2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" s="38"/>
      <c r="L2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3" s="219" t="str">
        <f>LEFT(registrace[[#This Row],[prijmeni a jmeno]],1)</f>
        <v>B</v>
      </c>
      <c r="N23" s="172" t="str">
        <f>CONCATENATE(registrace[[#This Row],[prijmeni a jmeno]],", ",registrace[[#This Row],[nar]])</f>
        <v>Beluská Eliška, 2002</v>
      </c>
      <c r="O2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3" s="5"/>
      <c r="Q23" s="5"/>
      <c r="R23" s="5"/>
      <c r="S23" s="5"/>
    </row>
    <row r="24" spans="2:19" x14ac:dyDescent="0.25">
      <c r="B2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4" s="220">
        <v>2014</v>
      </c>
      <c r="D24" s="169"/>
      <c r="E24" s="101"/>
      <c r="F24" s="9" t="s">
        <v>555</v>
      </c>
      <c r="G24" s="170">
        <v>2003</v>
      </c>
      <c r="H24" s="9" t="s">
        <v>451</v>
      </c>
      <c r="I24" s="171" t="str">
        <f>IF(ISBLANK(registrace[[#This Row],[prijmeni a jmeno]]),"-",IF(RIGHT(LEFT(registrace[[#This Row],[prijmeni a jmeno]],SEARCH(" ",registrace[[#This Row],[prijmeni a jmeno]])-1),1)="á","Z","M"))</f>
        <v>Z</v>
      </c>
      <c r="J2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" s="38"/>
      <c r="L2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4" s="219" t="str">
        <f>LEFT(registrace[[#This Row],[prijmeni a jmeno]],1)</f>
        <v>B</v>
      </c>
      <c r="N24" s="172" t="str">
        <f>CONCATENATE(registrace[[#This Row],[prijmeni a jmeno]],", ",registrace[[#This Row],[nar]])</f>
        <v>Beluská Tereza, 2003</v>
      </c>
      <c r="O2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4" s="5"/>
      <c r="Q24" s="5"/>
      <c r="R24" s="5"/>
      <c r="S24" s="5"/>
    </row>
    <row r="25" spans="2:19" x14ac:dyDescent="0.25">
      <c r="B2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5" s="220">
        <v>2014</v>
      </c>
      <c r="D25" s="169"/>
      <c r="E25" s="101"/>
      <c r="F25" s="9" t="s">
        <v>371</v>
      </c>
      <c r="G25" s="170">
        <v>2005</v>
      </c>
      <c r="H25" s="9" t="s">
        <v>372</v>
      </c>
      <c r="I25" s="171" t="str">
        <f>IF(ISBLANK(registrace[[#This Row],[prijmeni a jmeno]]),"-",IF(RIGHT(LEFT(registrace[[#This Row],[prijmeni a jmeno]],SEARCH(" ",registrace[[#This Row],[prijmeni a jmeno]])-1),1)="á","Z","M"))</f>
        <v>M</v>
      </c>
      <c r="J2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" s="38"/>
      <c r="L2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5" s="219" t="str">
        <f>LEFT(registrace[[#This Row],[prijmeni a jmeno]],1)</f>
        <v>B</v>
      </c>
      <c r="N25" s="172" t="str">
        <f>CONCATENATE(registrace[[#This Row],[prijmeni a jmeno]],", ",registrace[[#This Row],[nar]])</f>
        <v>Beňo Pavel, 2005</v>
      </c>
      <c r="O2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5" s="5"/>
      <c r="Q25" s="5"/>
      <c r="R25" s="5"/>
      <c r="S25" s="5"/>
    </row>
    <row r="26" spans="2:19" x14ac:dyDescent="0.25">
      <c r="B2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6" s="220">
        <v>2014</v>
      </c>
      <c r="D26" s="169"/>
      <c r="E26" s="101"/>
      <c r="F26" s="9" t="s">
        <v>377</v>
      </c>
      <c r="G26" s="170">
        <v>2001</v>
      </c>
      <c r="H26" s="9" t="s">
        <v>372</v>
      </c>
      <c r="I26" s="171" t="str">
        <f>IF(ISBLANK(registrace[[#This Row],[prijmeni a jmeno]]),"-",IF(RIGHT(LEFT(registrace[[#This Row],[prijmeni a jmeno]],SEARCH(" ",registrace[[#This Row],[prijmeni a jmeno]])-1),1)="á","Z","M"))</f>
        <v>Z</v>
      </c>
      <c r="J2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" s="38"/>
      <c r="L2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6" s="219" t="str">
        <f>LEFT(registrace[[#This Row],[prijmeni a jmeno]],1)</f>
        <v>B</v>
      </c>
      <c r="N26" s="172" t="str">
        <f>CONCATENATE(registrace[[#This Row],[prijmeni a jmeno]],", ",registrace[[#This Row],[nar]])</f>
        <v>Beňová Kristýna, 2001</v>
      </c>
      <c r="O2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6" s="5"/>
      <c r="Q26" s="5"/>
      <c r="R26" s="5"/>
      <c r="S26" s="5"/>
    </row>
    <row r="27" spans="2:19" x14ac:dyDescent="0.25">
      <c r="B2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7" s="220">
        <v>2014</v>
      </c>
      <c r="D27" s="169"/>
      <c r="E27" s="101"/>
      <c r="F27" s="9" t="s">
        <v>928</v>
      </c>
      <c r="G27" s="170">
        <v>2006</v>
      </c>
      <c r="H27" s="9" t="s">
        <v>984</v>
      </c>
      <c r="I27" s="171" t="str">
        <f>IF(ISBLANK(registrace[[#This Row],[prijmeni a jmeno]]),"-",IF(RIGHT(LEFT(registrace[[#This Row],[prijmeni a jmeno]],SEARCH(" ",registrace[[#This Row],[prijmeni a jmeno]])-1),1)="á","Z","M"))</f>
        <v>M</v>
      </c>
      <c r="J2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7" s="38"/>
      <c r="L2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7" s="219" t="str">
        <f>LEFT(registrace[[#This Row],[prijmeni a jmeno]],1)</f>
        <v>B</v>
      </c>
      <c r="N27" s="172" t="str">
        <f>CONCATENATE(registrace[[#This Row],[prijmeni a jmeno]],", ",registrace[[#This Row],[nar]])</f>
        <v>Bernkopf Miroslav, 2006</v>
      </c>
      <c r="O2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7" s="5"/>
      <c r="Q27" s="5"/>
      <c r="R27" s="5"/>
      <c r="S27" s="5"/>
    </row>
    <row r="28" spans="2:19" x14ac:dyDescent="0.25">
      <c r="B2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8" s="220">
        <v>2014</v>
      </c>
      <c r="D28" s="169"/>
      <c r="E28" s="101"/>
      <c r="F28" s="9" t="s">
        <v>914</v>
      </c>
      <c r="G28" s="170">
        <v>2003</v>
      </c>
      <c r="H28" s="9" t="s">
        <v>834</v>
      </c>
      <c r="I28" s="171" t="str">
        <f>IF(ISBLANK(registrace[[#This Row],[prijmeni a jmeno]]),"-",IF(RIGHT(LEFT(registrace[[#This Row],[prijmeni a jmeno]],SEARCH(" ",registrace[[#This Row],[prijmeni a jmeno]])-1),1)="á","Z","M"))</f>
        <v>M</v>
      </c>
      <c r="J2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" s="38"/>
      <c r="L2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8" s="219" t="str">
        <f>LEFT(registrace[[#This Row],[prijmeni a jmeno]],1)</f>
        <v>B</v>
      </c>
      <c r="N28" s="172" t="str">
        <f>CONCATENATE(registrace[[#This Row],[prijmeni a jmeno]],", ",registrace[[#This Row],[nar]])</f>
        <v>Bernkopf Slavomír, 2003</v>
      </c>
      <c r="O2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8" s="5"/>
      <c r="Q28" s="5"/>
      <c r="R28" s="5"/>
      <c r="S28" s="5"/>
    </row>
    <row r="29" spans="2:19" x14ac:dyDescent="0.25">
      <c r="B2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9" s="220">
        <v>2014</v>
      </c>
      <c r="D29" s="169"/>
      <c r="E29" s="101"/>
      <c r="F29" s="9" t="s">
        <v>545</v>
      </c>
      <c r="G29" s="170">
        <v>2006</v>
      </c>
      <c r="H29" s="9" t="s">
        <v>1004</v>
      </c>
      <c r="I29" s="171" t="str">
        <f>IF(ISBLANK(registrace[[#This Row],[prijmeni a jmeno]]),"-",IF(RIGHT(LEFT(registrace[[#This Row],[prijmeni a jmeno]],SEARCH(" ",registrace[[#This Row],[prijmeni a jmeno]])-1),1)="á","Z","M"))</f>
        <v>M</v>
      </c>
      <c r="J2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" s="38"/>
      <c r="L2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9" s="219" t="str">
        <f>LEFT(registrace[[#This Row],[prijmeni a jmeno]],1)</f>
        <v>B</v>
      </c>
      <c r="N29" s="172" t="str">
        <f>CONCATENATE(registrace[[#This Row],[prijmeni a jmeno]],", ",registrace[[#This Row],[nar]])</f>
        <v>Bittner Michal, 2006</v>
      </c>
      <c r="O2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9" s="5"/>
      <c r="Q29" s="5"/>
      <c r="R29" s="5"/>
      <c r="S29" s="5"/>
    </row>
    <row r="30" spans="2:19" x14ac:dyDescent="0.25">
      <c r="B3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0" s="220">
        <v>2014</v>
      </c>
      <c r="D30" s="169"/>
      <c r="E30" s="101"/>
      <c r="F30" s="9" t="s">
        <v>88</v>
      </c>
      <c r="G30" s="170">
        <v>1971</v>
      </c>
      <c r="H30" s="9" t="s">
        <v>0</v>
      </c>
      <c r="I30" s="171" t="str">
        <f>IF(ISBLANK(registrace[[#This Row],[prijmeni a jmeno]]),"-",IF(RIGHT(LEFT(registrace[[#This Row],[prijmeni a jmeno]],SEARCH(" ",registrace[[#This Row],[prijmeni a jmeno]])-1),1)="á","Z","M"))</f>
        <v>M</v>
      </c>
      <c r="J3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" s="38"/>
      <c r="L3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0" s="219" t="str">
        <f>LEFT(registrace[[#This Row],[prijmeni a jmeno]],1)</f>
        <v>B</v>
      </c>
      <c r="N30" s="172" t="str">
        <f>CONCATENATE(registrace[[#This Row],[prijmeni a jmeno]],", ",registrace[[#This Row],[nar]])</f>
        <v>Bláha Jan, 1971</v>
      </c>
      <c r="O3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AK Kroměříž</v>
      </c>
      <c r="P30" s="5"/>
      <c r="Q30" s="5"/>
      <c r="R30" s="5"/>
      <c r="S30" s="5"/>
    </row>
    <row r="31" spans="2:19" x14ac:dyDescent="0.25">
      <c r="B3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1" s="220">
        <v>2014</v>
      </c>
      <c r="D31" s="169"/>
      <c r="E31" s="101"/>
      <c r="F31" s="9" t="s">
        <v>488</v>
      </c>
      <c r="G31" s="170">
        <v>2006</v>
      </c>
      <c r="H31" s="9" t="s">
        <v>342</v>
      </c>
      <c r="I31" s="171" t="str">
        <f>IF(ISBLANK(registrace[[#This Row],[prijmeni a jmeno]]),"-",IF(RIGHT(LEFT(registrace[[#This Row],[prijmeni a jmeno]],SEARCH(" ",registrace[[#This Row],[prijmeni a jmeno]])-1),1)="á","Z","M"))</f>
        <v>M</v>
      </c>
      <c r="J3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" s="38"/>
      <c r="L3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1" s="219" t="str">
        <f>LEFT(registrace[[#This Row],[prijmeni a jmeno]],1)</f>
        <v>B</v>
      </c>
      <c r="N31" s="172" t="str">
        <f>CONCATENATE(registrace[[#This Row],[prijmeni a jmeno]],", ",registrace[[#This Row],[nar]])</f>
        <v>Bláha Samuel, 2006</v>
      </c>
      <c r="O3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1" s="5"/>
      <c r="Q31" s="5"/>
      <c r="R31" s="5"/>
      <c r="S31" s="5"/>
    </row>
    <row r="32" spans="2:19" x14ac:dyDescent="0.25">
      <c r="B3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2" s="220">
        <v>2014</v>
      </c>
      <c r="D32" s="169"/>
      <c r="E32" s="101"/>
      <c r="F32" s="9" t="s">
        <v>759</v>
      </c>
      <c r="G32" s="170">
        <v>1979</v>
      </c>
      <c r="H32" s="9" t="s">
        <v>395</v>
      </c>
      <c r="I32" s="171" t="str">
        <f>IF(ISBLANK(registrace[[#This Row],[prijmeni a jmeno]]),"-",IF(RIGHT(LEFT(registrace[[#This Row],[prijmeni a jmeno]],SEARCH(" ",registrace[[#This Row],[prijmeni a jmeno]])-1),1)="á","Z","M"))</f>
        <v>Z</v>
      </c>
      <c r="J3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" s="38"/>
      <c r="L3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2" s="219" t="str">
        <f>LEFT(registrace[[#This Row],[prijmeni a jmeno]],1)</f>
        <v>B</v>
      </c>
      <c r="N32" s="172" t="str">
        <f>CONCATENATE(registrace[[#This Row],[prijmeni a jmeno]],", ",registrace[[#This Row],[nar]])</f>
        <v>Bláhová , 1979</v>
      </c>
      <c r="O3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2" s="5"/>
      <c r="Q32" s="5"/>
      <c r="R32" s="5"/>
      <c r="S32" s="5"/>
    </row>
    <row r="33" spans="2:19" x14ac:dyDescent="0.25">
      <c r="B3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3" s="220">
        <v>2014</v>
      </c>
      <c r="D33" s="169"/>
      <c r="E33" s="101"/>
      <c r="F33" s="9" t="s">
        <v>192</v>
      </c>
      <c r="G33" s="170">
        <v>1947</v>
      </c>
      <c r="H33" s="9" t="s">
        <v>1</v>
      </c>
      <c r="I33" s="171" t="str">
        <f>IF(ISBLANK(registrace[[#This Row],[prijmeni a jmeno]]),"-",IF(RIGHT(LEFT(registrace[[#This Row],[prijmeni a jmeno]],SEARCH(" ",registrace[[#This Row],[prijmeni a jmeno]])-1),1)="á","Z","M"))</f>
        <v>M</v>
      </c>
      <c r="J3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3" s="38"/>
      <c r="L3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3" s="219" t="str">
        <f>LEFT(registrace[[#This Row],[prijmeni a jmeno]],1)</f>
        <v>B</v>
      </c>
      <c r="N33" s="172" t="str">
        <f>CONCATENATE(registrace[[#This Row],[prijmeni a jmeno]],", ",registrace[[#This Row],[nar]])</f>
        <v>Boháč Karel, 1947</v>
      </c>
      <c r="O3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3" s="5"/>
      <c r="Q33" s="5"/>
      <c r="R33" s="5"/>
      <c r="S33" s="5"/>
    </row>
    <row r="34" spans="2:19" x14ac:dyDescent="0.25">
      <c r="B3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4" s="220">
        <v>2014</v>
      </c>
      <c r="D34" s="169"/>
      <c r="E34" s="101"/>
      <c r="F34" s="9" t="s">
        <v>921</v>
      </c>
      <c r="G34" s="170">
        <v>2003</v>
      </c>
      <c r="H34" s="9" t="s">
        <v>342</v>
      </c>
      <c r="I34" s="171" t="str">
        <f>IF(ISBLANK(registrace[[#This Row],[prijmeni a jmeno]]),"-",IF(RIGHT(LEFT(registrace[[#This Row],[prijmeni a jmeno]],SEARCH(" ",registrace[[#This Row],[prijmeni a jmeno]])-1),1)="á","Z","M"))</f>
        <v>Z</v>
      </c>
      <c r="J3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" s="38"/>
      <c r="L3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4" s="219" t="str">
        <f>LEFT(registrace[[#This Row],[prijmeni a jmeno]],1)</f>
        <v>B</v>
      </c>
      <c r="N34" s="172" t="str">
        <f>CONCATENATE(registrace[[#This Row],[prijmeni a jmeno]],", ",registrace[[#This Row],[nar]])</f>
        <v>Bolláková Barbora, 2003</v>
      </c>
      <c r="O3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4" s="5"/>
      <c r="Q34" s="5"/>
      <c r="R34" s="5"/>
      <c r="S34" s="5"/>
    </row>
    <row r="35" spans="2:19" x14ac:dyDescent="0.25">
      <c r="B3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5" s="220">
        <v>2014</v>
      </c>
      <c r="D35" s="169"/>
      <c r="E35" s="101"/>
      <c r="F35" s="9" t="s">
        <v>694</v>
      </c>
      <c r="G35" s="170">
        <v>1964</v>
      </c>
      <c r="H35" s="9" t="s">
        <v>506</v>
      </c>
      <c r="I35" s="171" t="str">
        <f>IF(ISBLANK(registrace[[#This Row],[prijmeni a jmeno]]),"-",IF(RIGHT(LEFT(registrace[[#This Row],[prijmeni a jmeno]],SEARCH(" ",registrace[[#This Row],[prijmeni a jmeno]])-1),1)="á","Z","M"))</f>
        <v>M</v>
      </c>
      <c r="J3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" s="38"/>
      <c r="L3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5" s="219" t="str">
        <f>LEFT(registrace[[#This Row],[prijmeni a jmeno]],1)</f>
        <v>B</v>
      </c>
      <c r="N35" s="172" t="str">
        <f>CONCATENATE(registrace[[#This Row],[prijmeni a jmeno]],", ",registrace[[#This Row],[nar]])</f>
        <v>Borovec Zdeněk, 1964</v>
      </c>
      <c r="O3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5" s="5"/>
      <c r="Q35" s="5"/>
      <c r="R35" s="5"/>
      <c r="S35" s="5"/>
    </row>
    <row r="36" spans="2:19" x14ac:dyDescent="0.25">
      <c r="B3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6" s="220">
        <v>2014</v>
      </c>
      <c r="D36" s="169"/>
      <c r="E36" s="101"/>
      <c r="F36" s="9" t="s">
        <v>909</v>
      </c>
      <c r="G36" s="170">
        <v>2003</v>
      </c>
      <c r="H36" s="9" t="s">
        <v>396</v>
      </c>
      <c r="I36" s="171" t="str">
        <f>IF(ISBLANK(registrace[[#This Row],[prijmeni a jmeno]]),"-",IF(RIGHT(LEFT(registrace[[#This Row],[prijmeni a jmeno]],SEARCH(" ",registrace[[#This Row],[prijmeni a jmeno]])-1),1)="á","Z","M"))</f>
        <v>M</v>
      </c>
      <c r="J3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" s="38"/>
      <c r="L3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6" s="219" t="str">
        <f>LEFT(registrace[[#This Row],[prijmeni a jmeno]],1)</f>
        <v>B</v>
      </c>
      <c r="N36" s="172" t="str">
        <f>CONCATENATE(registrace[[#This Row],[prijmeni a jmeno]],", ",registrace[[#This Row],[nar]])</f>
        <v>Borucký Petr, 2003</v>
      </c>
      <c r="O3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6" s="5"/>
      <c r="Q36" s="5"/>
      <c r="R36" s="5"/>
      <c r="S36" s="5"/>
    </row>
    <row r="37" spans="2:19" x14ac:dyDescent="0.25">
      <c r="B3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7" s="220">
        <v>2014</v>
      </c>
      <c r="D37" s="169"/>
      <c r="E37" s="101"/>
      <c r="F37" s="9" t="s">
        <v>903</v>
      </c>
      <c r="G37" s="170">
        <v>2001</v>
      </c>
      <c r="H37" s="9" t="s">
        <v>1012</v>
      </c>
      <c r="I37" s="171" t="str">
        <f>IF(ISBLANK(registrace[[#This Row],[prijmeni a jmeno]]),"-",IF(RIGHT(LEFT(registrace[[#This Row],[prijmeni a jmeno]],SEARCH(" ",registrace[[#This Row],[prijmeni a jmeno]])-1),1)="á","Z","M"))</f>
        <v>Z</v>
      </c>
      <c r="J3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" s="38"/>
      <c r="L3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7" s="219" t="str">
        <f>LEFT(registrace[[#This Row],[prijmeni a jmeno]],1)</f>
        <v>B</v>
      </c>
      <c r="N37" s="172" t="str">
        <f>CONCATENATE(registrace[[#This Row],[prijmeni a jmeno]],", ",registrace[[#This Row],[nar]])</f>
        <v>Bořucká Adéla, 2001</v>
      </c>
      <c r="O3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7" s="5"/>
      <c r="Q37" s="5"/>
      <c r="R37" s="5"/>
      <c r="S37" s="5"/>
    </row>
    <row r="38" spans="2:19" x14ac:dyDescent="0.25">
      <c r="B3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8" s="220">
        <v>2014</v>
      </c>
      <c r="D38" s="169"/>
      <c r="E38" s="101"/>
      <c r="F38" s="9" t="s">
        <v>89</v>
      </c>
      <c r="G38" s="170">
        <v>1970</v>
      </c>
      <c r="H38" s="9" t="s">
        <v>2</v>
      </c>
      <c r="I38" s="171" t="str">
        <f>IF(ISBLANK(registrace[[#This Row],[prijmeni a jmeno]]),"-",IF(RIGHT(LEFT(registrace[[#This Row],[prijmeni a jmeno]],SEARCH(" ",registrace[[#This Row],[prijmeni a jmeno]])-1),1)="á","Z","M"))</f>
        <v>M</v>
      </c>
      <c r="J3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" s="38"/>
      <c r="L3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8" s="219" t="str">
        <f>LEFT(registrace[[#This Row],[prijmeni a jmeno]],1)</f>
        <v>B</v>
      </c>
      <c r="N38" s="172" t="str">
        <f>CONCATENATE(registrace[[#This Row],[prijmeni a jmeno]],", ",registrace[[#This Row],[nar]])</f>
        <v>Brossaud Jack, 1970</v>
      </c>
      <c r="O3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Jihočeský klub maratonců</v>
      </c>
      <c r="P38" s="5"/>
      <c r="Q38" s="5"/>
      <c r="R38" s="5"/>
      <c r="S38" s="5"/>
    </row>
    <row r="39" spans="2:19" x14ac:dyDescent="0.25">
      <c r="B3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závod::91</v>
      </c>
      <c r="C39" s="220">
        <v>2014</v>
      </c>
      <c r="D39" s="169" t="s">
        <v>1025</v>
      </c>
      <c r="E39" s="101">
        <v>91</v>
      </c>
      <c r="F39" s="9" t="s">
        <v>90</v>
      </c>
      <c r="G39" s="170">
        <v>1972</v>
      </c>
      <c r="H39" s="9" t="s">
        <v>999</v>
      </c>
      <c r="I39" s="171" t="str">
        <f>IF(ISBLANK(registrace[[#This Row],[prijmeni a jmeno]]),"-",IF(RIGHT(LEFT(registrace[[#This Row],[prijmeni a jmeno]],SEARCH(" ",registrace[[#This Row],[prijmeni a jmeno]])-1),1)="á","Z","M"))</f>
        <v>M</v>
      </c>
      <c r="J3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39" s="38"/>
      <c r="L3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9" s="219" t="str">
        <f>LEFT(registrace[[#This Row],[prijmeni a jmeno]],1)</f>
        <v>B</v>
      </c>
      <c r="N39" s="172" t="str">
        <f>CONCATENATE(registrace[[#This Row],[prijmeni a jmeno]],", ",registrace[[#This Row],[nar]])</f>
        <v>Brothánek Antonín, 1972</v>
      </c>
      <c r="O3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TC Dvořák České Budějovice</v>
      </c>
      <c r="P39" s="5"/>
      <c r="Q39" s="5"/>
      <c r="R39" s="5"/>
      <c r="S39" s="5"/>
    </row>
    <row r="40" spans="2:19" x14ac:dyDescent="0.25">
      <c r="B4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0" s="220">
        <v>2014</v>
      </c>
      <c r="D40" s="169"/>
      <c r="E40" s="101"/>
      <c r="F40" s="9" t="s">
        <v>432</v>
      </c>
      <c r="G40" s="170">
        <v>1976</v>
      </c>
      <c r="H40" s="9" t="s">
        <v>395</v>
      </c>
      <c r="I40" s="171" t="str">
        <f>IF(ISBLANK(registrace[[#This Row],[prijmeni a jmeno]]),"-",IF(RIGHT(LEFT(registrace[[#This Row],[prijmeni a jmeno]],SEARCH(" ",registrace[[#This Row],[prijmeni a jmeno]])-1),1)="á","Z","M"))</f>
        <v>M</v>
      </c>
      <c r="J4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" s="38"/>
      <c r="L4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0" s="219" t="str">
        <f>LEFT(registrace[[#This Row],[prijmeni a jmeno]],1)</f>
        <v>B</v>
      </c>
      <c r="N40" s="172" t="str">
        <f>CONCATENATE(registrace[[#This Row],[prijmeni a jmeno]],", ",registrace[[#This Row],[nar]])</f>
        <v>Bubal Milan, 1976</v>
      </c>
      <c r="O4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40" s="5"/>
      <c r="Q40" s="5"/>
      <c r="R40" s="5"/>
      <c r="S40" s="5"/>
    </row>
    <row r="41" spans="2:19" x14ac:dyDescent="0.25">
      <c r="B4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1" s="220">
        <v>2014</v>
      </c>
      <c r="D41" s="169"/>
      <c r="E41" s="101"/>
      <c r="F41" s="9" t="s">
        <v>482</v>
      </c>
      <c r="G41" s="170">
        <v>2002</v>
      </c>
      <c r="H41" s="9" t="s">
        <v>456</v>
      </c>
      <c r="I41" s="171" t="str">
        <f>IF(ISBLANK(registrace[[#This Row],[prijmeni a jmeno]]),"-",IF(RIGHT(LEFT(registrace[[#This Row],[prijmeni a jmeno]],SEARCH(" ",registrace[[#This Row],[prijmeni a jmeno]])-1),1)="á","Z","M"))</f>
        <v>M</v>
      </c>
      <c r="J4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" s="38"/>
      <c r="L4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1" s="219" t="str">
        <f>LEFT(registrace[[#This Row],[prijmeni a jmeno]],1)</f>
        <v>B</v>
      </c>
      <c r="N41" s="172" t="str">
        <f>CONCATENATE(registrace[[#This Row],[prijmeni a jmeno]],", ",registrace[[#This Row],[nar]])</f>
        <v>Budil Jakub, 2002</v>
      </c>
      <c r="O4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41" s="5"/>
      <c r="Q41" s="5"/>
      <c r="R41" s="5"/>
      <c r="S41" s="5"/>
    </row>
    <row r="42" spans="2:19" x14ac:dyDescent="0.25">
      <c r="B4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závod::46</v>
      </c>
      <c r="C42" s="220">
        <v>2014</v>
      </c>
      <c r="D42" s="169" t="s">
        <v>1025</v>
      </c>
      <c r="E42" s="101">
        <v>46</v>
      </c>
      <c r="F42" s="9" t="s">
        <v>266</v>
      </c>
      <c r="G42" s="170">
        <v>1969</v>
      </c>
      <c r="H42" s="9" t="s">
        <v>10</v>
      </c>
      <c r="I42" s="171" t="str">
        <f>IF(ISBLANK(registrace[[#This Row],[prijmeni a jmeno]]),"-",IF(RIGHT(LEFT(registrace[[#This Row],[prijmeni a jmeno]],SEARCH(" ",registrace[[#This Row],[prijmeni a jmeno]])-1),1)="á","Z","M"))</f>
        <v>M</v>
      </c>
      <c r="J4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42" s="38"/>
      <c r="L4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2" s="219" t="str">
        <f>LEFT(registrace[[#This Row],[prijmeni a jmeno]],1)</f>
        <v>B</v>
      </c>
      <c r="N42" s="172" t="str">
        <f>CONCATENATE(registrace[[#This Row],[prijmeni a jmeno]],", ",registrace[[#This Row],[nar]])</f>
        <v>Budil Roman, 1969</v>
      </c>
      <c r="O4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42" s="5"/>
      <c r="Q42" s="5"/>
      <c r="R42" s="5"/>
      <c r="S42" s="5"/>
    </row>
    <row r="43" spans="2:19" x14ac:dyDescent="0.25">
      <c r="B4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starosty::20</v>
      </c>
      <c r="C43" s="220">
        <v>2014</v>
      </c>
      <c r="D43" s="169" t="s">
        <v>1026</v>
      </c>
      <c r="E43" s="101">
        <v>20</v>
      </c>
      <c r="F43" s="9" t="s">
        <v>266</v>
      </c>
      <c r="G43" s="170">
        <v>1997</v>
      </c>
      <c r="H43" s="9" t="s">
        <v>10</v>
      </c>
      <c r="I43" s="171" t="str">
        <f>IF(ISBLANK(registrace[[#This Row],[prijmeni a jmeno]]),"-",IF(RIGHT(LEFT(registrace[[#This Row],[prijmeni a jmeno]],SEARCH(" ",registrace[[#This Row],[prijmeni a jmeno]])-1),1)="á","Z","M"))</f>
        <v>M</v>
      </c>
      <c r="J4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3" s="38"/>
      <c r="L4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3" s="219" t="str">
        <f>LEFT(registrace[[#This Row],[prijmeni a jmeno]],1)</f>
        <v>B</v>
      </c>
      <c r="N43" s="172" t="str">
        <f>CONCATENATE(registrace[[#This Row],[prijmeni a jmeno]],", ",registrace[[#This Row],[nar]])</f>
        <v>Budil Roman, 1997</v>
      </c>
      <c r="O4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43" s="5"/>
      <c r="Q43" s="5"/>
      <c r="R43" s="5"/>
      <c r="S43" s="5"/>
    </row>
    <row r="44" spans="2:19" x14ac:dyDescent="0.25">
      <c r="B44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starosty::1</v>
      </c>
      <c r="C44" s="220">
        <v>2014</v>
      </c>
      <c r="D44" s="169" t="s">
        <v>1026</v>
      </c>
      <c r="E44" s="101">
        <v>1</v>
      </c>
      <c r="F44" s="9" t="s">
        <v>1068</v>
      </c>
      <c r="G44" s="170">
        <v>1991</v>
      </c>
      <c r="H44" s="169" t="s">
        <v>395</v>
      </c>
      <c r="I44" s="171" t="str">
        <f>IF(ISBLANK(registrace[[#This Row],[prijmeni a jmeno]]),"-",IF(RIGHT(LEFT(registrace[[#This Row],[prijmeni a jmeno]],SEARCH(" ",registrace[[#This Row],[prijmeni a jmeno]])-1),1)="á","Z","M"))</f>
        <v>Z</v>
      </c>
      <c r="J4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4" s="38" t="s">
        <v>1105</v>
      </c>
      <c r="L4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4" s="219" t="str">
        <f>LEFT(registrace[[#This Row],[prijmeni a jmeno]],1)</f>
        <v>B</v>
      </c>
      <c r="N44" s="175" t="str">
        <f>CONCATENATE(registrace[[#This Row],[prijmeni a jmeno]],", ",registrace[[#This Row],[nar]])</f>
        <v>Bukáčková Tereza, 1991</v>
      </c>
      <c r="O4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44" s="5"/>
      <c r="Q44" s="5"/>
      <c r="R44" s="5"/>
      <c r="S44" s="5"/>
    </row>
    <row r="45" spans="2:19" x14ac:dyDescent="0.25">
      <c r="B4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závod::3</v>
      </c>
      <c r="C45" s="220">
        <v>2014</v>
      </c>
      <c r="D45" s="169" t="s">
        <v>1025</v>
      </c>
      <c r="E45" s="101">
        <v>3</v>
      </c>
      <c r="F45" s="9" t="s">
        <v>193</v>
      </c>
      <c r="G45" s="170">
        <v>1968</v>
      </c>
      <c r="H45" s="9" t="s">
        <v>1051</v>
      </c>
      <c r="I45" s="171" t="str">
        <f>IF(ISBLANK(registrace[[#This Row],[prijmeni a jmeno]]),"-",IF(RIGHT(LEFT(registrace[[#This Row],[prijmeni a jmeno]],SEARCH(" ",registrace[[#This Row],[prijmeni a jmeno]])-1),1)="á","Z","M"))</f>
        <v>M</v>
      </c>
      <c r="J4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45" s="38"/>
      <c r="L4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5" s="219" t="str">
        <f>LEFT(registrace[[#This Row],[prijmeni a jmeno]],1)</f>
        <v>B</v>
      </c>
      <c r="N45" s="172" t="str">
        <f>CONCATENATE(registrace[[#This Row],[prijmeni a jmeno]],", ",registrace[[#This Row],[nar]])</f>
        <v>Bumba Libor, 1968</v>
      </c>
      <c r="O4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45" s="5"/>
      <c r="Q45" s="5"/>
      <c r="R45" s="5"/>
      <c r="S45" s="5"/>
    </row>
    <row r="46" spans="2:19" x14ac:dyDescent="0.25">
      <c r="B46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závod::4</v>
      </c>
      <c r="C46" s="220">
        <v>2014</v>
      </c>
      <c r="D46" s="169" t="s">
        <v>1025</v>
      </c>
      <c r="E46" s="101">
        <v>4</v>
      </c>
      <c r="F46" s="9" t="s">
        <v>194</v>
      </c>
      <c r="G46" s="170">
        <v>1969</v>
      </c>
      <c r="H46" s="9" t="s">
        <v>1052</v>
      </c>
      <c r="I46" s="171" t="str">
        <f>IF(ISBLANK(registrace[[#This Row],[prijmeni a jmeno]]),"-",IF(RIGHT(LEFT(registrace[[#This Row],[prijmeni a jmeno]],SEARCH(" ",registrace[[#This Row],[prijmeni a jmeno]])-1),1)="á","Z","M"))</f>
        <v>Z</v>
      </c>
      <c r="J4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46" s="38"/>
      <c r="L4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6" s="219" t="str">
        <f>LEFT(registrace[[#This Row],[prijmeni a jmeno]],1)</f>
        <v>B</v>
      </c>
      <c r="N46" s="175" t="str">
        <f>CONCATENATE(registrace[[#This Row],[prijmeni a jmeno]],", ",registrace[[#This Row],[nar]])</f>
        <v>Bumbová Martina, 1969</v>
      </c>
      <c r="O4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46" s="5"/>
      <c r="Q46" s="5"/>
      <c r="R46" s="5"/>
      <c r="S46" s="5"/>
    </row>
    <row r="47" spans="2:19" x14ac:dyDescent="0.25">
      <c r="B4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7" s="220">
        <v>2014</v>
      </c>
      <c r="D47" s="169"/>
      <c r="E47" s="101"/>
      <c r="F47" s="9" t="s">
        <v>917</v>
      </c>
      <c r="G47" s="170">
        <v>2003</v>
      </c>
      <c r="H47" s="9" t="s">
        <v>838</v>
      </c>
      <c r="I47" s="171" t="str">
        <f>IF(ISBLANK(registrace[[#This Row],[prijmeni a jmeno]]),"-",IF(RIGHT(LEFT(registrace[[#This Row],[prijmeni a jmeno]],SEARCH(" ",registrace[[#This Row],[prijmeni a jmeno]])-1),1)="á","Z","M"))</f>
        <v>M</v>
      </c>
      <c r="J4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7" s="38"/>
      <c r="L4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7" s="219" t="str">
        <f>LEFT(registrace[[#This Row],[prijmeni a jmeno]],1)</f>
        <v>C</v>
      </c>
      <c r="N47" s="172" t="str">
        <f>CONCATENATE(registrace[[#This Row],[prijmeni a jmeno]],", ",registrace[[#This Row],[nar]])</f>
        <v>Cába Jakub, 2003</v>
      </c>
      <c r="O4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47" s="5"/>
      <c r="Q47" s="5"/>
      <c r="R47" s="5"/>
      <c r="S47" s="5"/>
    </row>
    <row r="48" spans="2:19" x14ac:dyDescent="0.25">
      <c r="B4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8" s="220">
        <v>2014</v>
      </c>
      <c r="D48" s="169"/>
      <c r="E48" s="101"/>
      <c r="F48" s="9" t="s">
        <v>934</v>
      </c>
      <c r="G48" s="170">
        <v>2007</v>
      </c>
      <c r="H48" s="9" t="s">
        <v>869</v>
      </c>
      <c r="I48" s="171" t="str">
        <f>IF(ISBLANK(registrace[[#This Row],[prijmeni a jmeno]]),"-",IF(RIGHT(LEFT(registrace[[#This Row],[prijmeni a jmeno]],SEARCH(" ",registrace[[#This Row],[prijmeni a jmeno]])-1),1)="á","Z","M"))</f>
        <v>M</v>
      </c>
      <c r="J4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" s="38"/>
      <c r="L4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8" s="219" t="str">
        <f>LEFT(registrace[[#This Row],[prijmeni a jmeno]],1)</f>
        <v>C</v>
      </c>
      <c r="N48" s="172" t="str">
        <f>CONCATENATE(registrace[[#This Row],[prijmeni a jmeno]],", ",registrace[[#This Row],[nar]])</f>
        <v>Cába Vilém, 2007</v>
      </c>
      <c r="O4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48" s="5"/>
      <c r="Q48" s="5"/>
      <c r="R48" s="5"/>
      <c r="S48" s="5"/>
    </row>
    <row r="49" spans="2:19" x14ac:dyDescent="0.25">
      <c r="B4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9" s="220">
        <v>2014</v>
      </c>
      <c r="D49" s="169"/>
      <c r="E49" s="101"/>
      <c r="F49" s="9" t="s">
        <v>575</v>
      </c>
      <c r="G49" s="170">
        <v>1997</v>
      </c>
      <c r="H49" s="9" t="s">
        <v>529</v>
      </c>
      <c r="I49" s="171" t="str">
        <f>IF(ISBLANK(registrace[[#This Row],[prijmeni a jmeno]]),"-",IF(RIGHT(LEFT(registrace[[#This Row],[prijmeni a jmeno]],SEARCH(" ",registrace[[#This Row],[prijmeni a jmeno]])-1),1)="á","Z","M"))</f>
        <v>M</v>
      </c>
      <c r="J4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9" s="38"/>
      <c r="L4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9" s="219" t="str">
        <f>LEFT(registrace[[#This Row],[prijmeni a jmeno]],1)</f>
        <v>C</v>
      </c>
      <c r="N49" s="172" t="str">
        <f>CONCATENATE(registrace[[#This Row],[prijmeni a jmeno]],", ",registrace[[#This Row],[nar]])</f>
        <v>Cais František, 1997</v>
      </c>
      <c r="O4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49" s="5"/>
      <c r="Q49" s="5"/>
      <c r="R49" s="5"/>
      <c r="S49" s="5"/>
    </row>
    <row r="50" spans="2:19" x14ac:dyDescent="0.25">
      <c r="B5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0" s="220">
        <v>2014</v>
      </c>
      <c r="D50" s="169"/>
      <c r="E50" s="101"/>
      <c r="F50" s="9" t="s">
        <v>919</v>
      </c>
      <c r="G50" s="170">
        <v>2002</v>
      </c>
      <c r="H50" s="9" t="s">
        <v>451</v>
      </c>
      <c r="I50" s="171" t="str">
        <f>IF(ISBLANK(registrace[[#This Row],[prijmeni a jmeno]]),"-",IF(RIGHT(LEFT(registrace[[#This Row],[prijmeni a jmeno]],SEARCH(" ",registrace[[#This Row],[prijmeni a jmeno]])-1),1)="á","Z","M"))</f>
        <v>Z</v>
      </c>
      <c r="J5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" s="38"/>
      <c r="L5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0" s="219" t="str">
        <f>LEFT(registrace[[#This Row],[prijmeni a jmeno]],1)</f>
        <v>C</v>
      </c>
      <c r="N50" s="172" t="str">
        <f>CONCATENATE(registrace[[#This Row],[prijmeni a jmeno]],", ",registrace[[#This Row],[nar]])</f>
        <v>Caisová Simona, 2002</v>
      </c>
      <c r="O5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50" s="5"/>
      <c r="Q50" s="5"/>
      <c r="R50" s="5"/>
      <c r="S50" s="5"/>
    </row>
    <row r="51" spans="2:19" x14ac:dyDescent="0.25">
      <c r="B5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2014::Dětský::08 - 10::M::91</v>
      </c>
      <c r="C51" s="220">
        <v>2014</v>
      </c>
      <c r="D51" s="169" t="s">
        <v>1028</v>
      </c>
      <c r="E51" s="101">
        <v>91</v>
      </c>
      <c r="F51" s="9" t="s">
        <v>483</v>
      </c>
      <c r="G51" s="170">
        <v>2004</v>
      </c>
      <c r="H51" s="9" t="s">
        <v>1203</v>
      </c>
      <c r="I51" s="171" t="str">
        <f>IF(ISBLANK(registrace[[#This Row],[prijmeni a jmeno]]),"-",IF(RIGHT(LEFT(registrace[[#This Row],[prijmeni a jmeno]],SEARCH(" ",registrace[[#This Row],[prijmeni a jmeno]])-1),1)="á","Z","M"))</f>
        <v>M</v>
      </c>
      <c r="J5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51" s="38"/>
      <c r="L5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1" s="219" t="str">
        <f>LEFT(registrace[[#This Row],[prijmeni a jmeno]],1)</f>
        <v>C</v>
      </c>
      <c r="N51" s="172" t="str">
        <f>CONCATENATE(registrace[[#This Row],[prijmeni a jmeno]],", ",registrace[[#This Row],[nar]])</f>
        <v>Candra Tomáš, 2004</v>
      </c>
      <c r="O5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51" s="5"/>
      <c r="Q51" s="5"/>
      <c r="R51" s="5"/>
      <c r="S51" s="5"/>
    </row>
    <row r="52" spans="2:19" x14ac:dyDescent="0.25">
      <c r="B5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závod::45</v>
      </c>
      <c r="C52" s="220">
        <v>2014</v>
      </c>
      <c r="D52" s="169" t="s">
        <v>1025</v>
      </c>
      <c r="E52" s="101">
        <v>45</v>
      </c>
      <c r="F52" s="9" t="s">
        <v>195</v>
      </c>
      <c r="G52" s="170">
        <v>1975</v>
      </c>
      <c r="H52" s="9" t="s">
        <v>414</v>
      </c>
      <c r="I52" s="171" t="str">
        <f>IF(ISBLANK(registrace[[#This Row],[prijmeni a jmeno]]),"-",IF(RIGHT(LEFT(registrace[[#This Row],[prijmeni a jmeno]],SEARCH(" ",registrace[[#This Row],[prijmeni a jmeno]])-1),1)="á","Z","M"))</f>
        <v>Z</v>
      </c>
      <c r="J5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52" s="38"/>
      <c r="L5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2" s="219" t="str">
        <f>LEFT(registrace[[#This Row],[prijmeni a jmeno]],1)</f>
        <v>C</v>
      </c>
      <c r="N52" s="172" t="str">
        <f>CONCATENATE(registrace[[#This Row],[prijmeni a jmeno]],", ",registrace[[#This Row],[nar]])</f>
        <v>Candrová Jana, 1975</v>
      </c>
      <c r="O5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52" s="5"/>
      <c r="Q52" s="5"/>
      <c r="R52" s="5"/>
      <c r="S52" s="5"/>
    </row>
    <row r="53" spans="2:19" x14ac:dyDescent="0.25">
      <c r="B5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3" s="220">
        <v>2014</v>
      </c>
      <c r="D53" s="169"/>
      <c r="E53" s="101"/>
      <c r="F53" s="9" t="s">
        <v>499</v>
      </c>
      <c r="G53" s="170">
        <v>2007</v>
      </c>
      <c r="H53" s="9" t="s">
        <v>414</v>
      </c>
      <c r="I53" s="171" t="str">
        <f>IF(ISBLANK(registrace[[#This Row],[prijmeni a jmeno]]),"-",IF(RIGHT(LEFT(registrace[[#This Row],[prijmeni a jmeno]],SEARCH(" ",registrace[[#This Row],[prijmeni a jmeno]])-1),1)="á","Z","M"))</f>
        <v>Z</v>
      </c>
      <c r="J5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3" s="38"/>
      <c r="L5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3" s="219" t="str">
        <f>LEFT(registrace[[#This Row],[prijmeni a jmeno]],1)</f>
        <v>C</v>
      </c>
      <c r="N53" s="172" t="str">
        <f>CONCATENATE(registrace[[#This Row],[prijmeni a jmeno]],", ",registrace[[#This Row],[nar]])</f>
        <v>Candrová Michaela, 2007</v>
      </c>
      <c r="O5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53" s="5"/>
      <c r="Q53" s="5"/>
      <c r="R53" s="5"/>
      <c r="S53" s="5"/>
    </row>
    <row r="54" spans="2:19" x14ac:dyDescent="0.25">
      <c r="B5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4" s="220">
        <v>2014</v>
      </c>
      <c r="D54" s="169"/>
      <c r="E54" s="101"/>
      <c r="F54" s="9" t="s">
        <v>387</v>
      </c>
      <c r="G54" s="170">
        <v>1995</v>
      </c>
      <c r="H54" s="9" t="s">
        <v>1115</v>
      </c>
      <c r="I54" s="171" t="str">
        <f>IF(ISBLANK(registrace[[#This Row],[prijmeni a jmeno]]),"-",IF(RIGHT(LEFT(registrace[[#This Row],[prijmeni a jmeno]],SEARCH(" ",registrace[[#This Row],[prijmeni a jmeno]])-1),1)="á","Z","M"))</f>
        <v>M</v>
      </c>
      <c r="J5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" s="38"/>
      <c r="L5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4" s="219" t="str">
        <f>LEFT(registrace[[#This Row],[prijmeni a jmeno]],1)</f>
        <v>C</v>
      </c>
      <c r="N54" s="172" t="str">
        <f>CONCATENATE(registrace[[#This Row],[prijmeni a jmeno]],", ",registrace[[#This Row],[nar]])</f>
        <v>Cipín Petr, 1995</v>
      </c>
      <c r="O5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54" s="5"/>
      <c r="Q54" s="5"/>
      <c r="R54" s="5"/>
      <c r="S54" s="5"/>
    </row>
    <row r="55" spans="2:19" x14ac:dyDescent="0.25">
      <c r="B5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závod::6</v>
      </c>
      <c r="C55" s="220">
        <v>2014</v>
      </c>
      <c r="D55" s="169" t="s">
        <v>1025</v>
      </c>
      <c r="E55" s="101">
        <v>6</v>
      </c>
      <c r="F55" s="9" t="s">
        <v>92</v>
      </c>
      <c r="G55" s="170">
        <v>1971</v>
      </c>
      <c r="H55" s="169" t="s">
        <v>8</v>
      </c>
      <c r="I55" s="171" t="str">
        <f>IF(ISBLANK(registrace[[#This Row],[prijmeni a jmeno]]),"-",IF(RIGHT(LEFT(registrace[[#This Row],[prijmeni a jmeno]],SEARCH(" ",registrace[[#This Row],[prijmeni a jmeno]])-1),1)="á","Z","M"))</f>
        <v>M</v>
      </c>
      <c r="J5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55" s="38"/>
      <c r="L5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5" s="219" t="str">
        <f>LEFT(registrace[[#This Row],[prijmeni a jmeno]],1)</f>
        <v>C</v>
      </c>
      <c r="N55" s="175" t="str">
        <f>CONCATENATE(registrace[[#This Row],[prijmeni a jmeno]],", ",registrace[[#This Row],[nar]])</f>
        <v>Círal František, 1971</v>
      </c>
      <c r="O5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Dvory nad Lužnicí</v>
      </c>
      <c r="P55" s="5"/>
      <c r="Q55" s="5"/>
      <c r="R55" s="5"/>
      <c r="S55" s="5"/>
    </row>
    <row r="56" spans="2:19" x14ac:dyDescent="0.25">
      <c r="B56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závod::61</v>
      </c>
      <c r="C56" s="220">
        <v>2014</v>
      </c>
      <c r="D56" s="169" t="s">
        <v>1025</v>
      </c>
      <c r="E56" s="101">
        <v>61</v>
      </c>
      <c r="F56" s="9" t="s">
        <v>92</v>
      </c>
      <c r="G56" s="170">
        <v>1998</v>
      </c>
      <c r="H56" s="169" t="s">
        <v>8</v>
      </c>
      <c r="I56" s="171" t="str">
        <f>IF(ISBLANK(registrace[[#This Row],[prijmeni a jmeno]]),"-",IF(RIGHT(LEFT(registrace[[#This Row],[prijmeni a jmeno]],SEARCH(" ",registrace[[#This Row],[prijmeni a jmeno]])-1),1)="á","Z","M"))</f>
        <v>M</v>
      </c>
      <c r="J5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56" s="38"/>
      <c r="L5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6" s="219" t="str">
        <f>LEFT(registrace[[#This Row],[prijmeni a jmeno]],1)</f>
        <v>C</v>
      </c>
      <c r="N56" s="175" t="str">
        <f>CONCATENATE(registrace[[#This Row],[prijmeni a jmeno]],", ",registrace[[#This Row],[nar]])</f>
        <v>Círal František, 1998</v>
      </c>
      <c r="O5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56" s="5"/>
      <c r="Q56" s="5"/>
      <c r="R56" s="5"/>
      <c r="S56" s="5"/>
    </row>
    <row r="57" spans="2:19" x14ac:dyDescent="0.25">
      <c r="B5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7" s="220">
        <v>2014</v>
      </c>
      <c r="D57" s="169"/>
      <c r="E57" s="101"/>
      <c r="F57" s="9" t="s">
        <v>93</v>
      </c>
      <c r="G57" s="170">
        <v>1975</v>
      </c>
      <c r="H57" s="9" t="s">
        <v>9</v>
      </c>
      <c r="I57" s="171" t="str">
        <f>IF(ISBLANK(registrace[[#This Row],[prijmeni a jmeno]]),"-",IF(RIGHT(LEFT(registrace[[#This Row],[prijmeni a jmeno]],SEARCH(" ",registrace[[#This Row],[prijmeni a jmeno]])-1),1)="á","Z","M"))</f>
        <v>M</v>
      </c>
      <c r="J5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" s="38"/>
      <c r="L5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7" s="219" t="str">
        <f>LEFT(registrace[[#This Row],[prijmeni a jmeno]],1)</f>
        <v>C</v>
      </c>
      <c r="N57" s="172" t="str">
        <f>CONCATENATE(registrace[[#This Row],[prijmeni a jmeno]],", ",registrace[[#This Row],[nar]])</f>
        <v>Coufal Patrik, 1975</v>
      </c>
      <c r="O5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Hospic Prachatice</v>
      </c>
      <c r="P57" s="5"/>
      <c r="Q57" s="5"/>
      <c r="R57" s="5"/>
      <c r="S57" s="5"/>
    </row>
    <row r="58" spans="2:19" x14ac:dyDescent="0.25">
      <c r="B5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8" s="220">
        <v>2014</v>
      </c>
      <c r="D58" s="169"/>
      <c r="E58" s="101"/>
      <c r="F58" s="9" t="s">
        <v>242</v>
      </c>
      <c r="G58" s="170">
        <v>1992</v>
      </c>
      <c r="H58" s="9" t="s">
        <v>10</v>
      </c>
      <c r="I58" s="171" t="str">
        <f>IF(ISBLANK(registrace[[#This Row],[prijmeni a jmeno]]),"-",IF(RIGHT(LEFT(registrace[[#This Row],[prijmeni a jmeno]],SEARCH(" ",registrace[[#This Row],[prijmeni a jmeno]])-1),1)="á","Z","M"))</f>
        <v>M</v>
      </c>
      <c r="J5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" s="38"/>
      <c r="L5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8" s="219" t="str">
        <f>LEFT(registrace[[#This Row],[prijmeni a jmeno]],1)</f>
        <v>C</v>
      </c>
      <c r="N58" s="172" t="str">
        <f>CONCATENATE(registrace[[#This Row],[prijmeni a jmeno]],", ",registrace[[#This Row],[nar]])</f>
        <v>Csirik Jiří, 1992</v>
      </c>
      <c r="O5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58" s="5"/>
      <c r="Q58" s="5"/>
      <c r="R58" s="5"/>
      <c r="S58" s="5"/>
    </row>
    <row r="59" spans="2:19" x14ac:dyDescent="0.25">
      <c r="B5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9" s="220">
        <v>2014</v>
      </c>
      <c r="D59" s="169"/>
      <c r="E59" s="101"/>
      <c r="F59" s="9" t="s">
        <v>426</v>
      </c>
      <c r="G59" s="170">
        <v>1977</v>
      </c>
      <c r="H59" s="9" t="s">
        <v>421</v>
      </c>
      <c r="I59" s="171" t="str">
        <f>IF(ISBLANK(registrace[[#This Row],[prijmeni a jmeno]]),"-",IF(RIGHT(LEFT(registrace[[#This Row],[prijmeni a jmeno]],SEARCH(" ",registrace[[#This Row],[prijmeni a jmeno]])-1),1)="á","Z","M"))</f>
        <v>M</v>
      </c>
      <c r="J5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" s="38"/>
      <c r="L5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9" s="219" t="str">
        <f>LEFT(registrace[[#This Row],[prijmeni a jmeno]],1)</f>
        <v>Č</v>
      </c>
      <c r="N59" s="172" t="str">
        <f>CONCATENATE(registrace[[#This Row],[prijmeni a jmeno]],", ",registrace[[#This Row],[nar]])</f>
        <v>Čábelka Zbyněk, 1977</v>
      </c>
      <c r="O5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59" s="5"/>
      <c r="Q59" s="5"/>
      <c r="R59" s="5"/>
      <c r="S59" s="5"/>
    </row>
    <row r="60" spans="2:19" x14ac:dyDescent="0.25">
      <c r="B6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0" s="220">
        <v>2014</v>
      </c>
      <c r="D60" s="169"/>
      <c r="E60" s="101"/>
      <c r="F60" s="9" t="s">
        <v>434</v>
      </c>
      <c r="G60" s="170">
        <v>1969</v>
      </c>
      <c r="H60" s="9" t="s">
        <v>43</v>
      </c>
      <c r="I60" s="171" t="str">
        <f>IF(ISBLANK(registrace[[#This Row],[prijmeni a jmeno]]),"-",IF(RIGHT(LEFT(registrace[[#This Row],[prijmeni a jmeno]],SEARCH(" ",registrace[[#This Row],[prijmeni a jmeno]])-1),1)="á","Z","M"))</f>
        <v>M</v>
      </c>
      <c r="J6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" s="38"/>
      <c r="L6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0" s="219" t="str">
        <f>LEFT(registrace[[#This Row],[prijmeni a jmeno]],1)</f>
        <v>Č</v>
      </c>
      <c r="N60" s="172" t="str">
        <f>CONCATENATE(registrace[[#This Row],[prijmeni a jmeno]],", ",registrace[[#This Row],[nar]])</f>
        <v>Čaloud Milan, 1969</v>
      </c>
      <c r="O6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60" s="5"/>
      <c r="Q60" s="5"/>
      <c r="R60" s="5"/>
      <c r="S60" s="5"/>
    </row>
    <row r="61" spans="2:19" x14ac:dyDescent="0.25">
      <c r="B6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1" s="220">
        <v>2014</v>
      </c>
      <c r="D61" s="169"/>
      <c r="E61" s="101"/>
      <c r="F61" s="9" t="s">
        <v>91</v>
      </c>
      <c r="G61" s="170">
        <v>1977</v>
      </c>
      <c r="H61" s="9" t="s">
        <v>7</v>
      </c>
      <c r="I61" s="171" t="str">
        <f>IF(ISBLANK(registrace[[#This Row],[prijmeni a jmeno]]),"-",IF(RIGHT(LEFT(registrace[[#This Row],[prijmeni a jmeno]],SEARCH(" ",registrace[[#This Row],[prijmeni a jmeno]])-1),1)="á","Z","M"))</f>
        <v>M</v>
      </c>
      <c r="J6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" s="38"/>
      <c r="L6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1" s="219" t="str">
        <f>LEFT(registrace[[#This Row],[prijmeni a jmeno]],1)</f>
        <v>Č</v>
      </c>
      <c r="N61" s="172" t="str">
        <f>CONCATENATE(registrace[[#This Row],[prijmeni a jmeno]],", ",registrace[[#This Row],[nar]])</f>
        <v>Čapek František, 1977</v>
      </c>
      <c r="O6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SK Oslov</v>
      </c>
      <c r="P61" s="5"/>
      <c r="Q61" s="5"/>
      <c r="R61" s="5"/>
      <c r="S61" s="5"/>
    </row>
    <row r="62" spans="2:19" x14ac:dyDescent="0.25">
      <c r="B6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2" s="220">
        <v>2014</v>
      </c>
      <c r="D62" s="169"/>
      <c r="E62" s="101"/>
      <c r="F62" s="9" t="s">
        <v>561</v>
      </c>
      <c r="G62" s="170">
        <v>2002</v>
      </c>
      <c r="H62" s="9" t="s">
        <v>533</v>
      </c>
      <c r="I62" s="171" t="str">
        <f>IF(ISBLANK(registrace[[#This Row],[prijmeni a jmeno]]),"-",IF(RIGHT(LEFT(registrace[[#This Row],[prijmeni a jmeno]],SEARCH(" ",registrace[[#This Row],[prijmeni a jmeno]])-1),1)="á","Z","M"))</f>
        <v>M</v>
      </c>
      <c r="J6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2" s="38"/>
      <c r="L6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2" s="219" t="str">
        <f>LEFT(registrace[[#This Row],[prijmeni a jmeno]],1)</f>
        <v>Č</v>
      </c>
      <c r="N62" s="172" t="str">
        <f>CONCATENATE(registrace[[#This Row],[prijmeni a jmeno]],", ",registrace[[#This Row],[nar]])</f>
        <v>Čapek Jaroslav, 2002</v>
      </c>
      <c r="O6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62" s="5"/>
      <c r="Q62" s="5"/>
      <c r="R62" s="5"/>
      <c r="S62" s="5"/>
    </row>
    <row r="63" spans="2:19" x14ac:dyDescent="0.25">
      <c r="B6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3" s="220">
        <v>2014</v>
      </c>
      <c r="D63" s="169"/>
      <c r="E63" s="101"/>
      <c r="F63" s="9" t="s">
        <v>660</v>
      </c>
      <c r="G63" s="170">
        <v>1998</v>
      </c>
      <c r="H63" s="9" t="s">
        <v>806</v>
      </c>
      <c r="I63" s="171" t="str">
        <f>IF(ISBLANK(registrace[[#This Row],[prijmeni a jmeno]]),"-",IF(RIGHT(LEFT(registrace[[#This Row],[prijmeni a jmeno]],SEARCH(" ",registrace[[#This Row],[prijmeni a jmeno]])-1),1)="á","Z","M"))</f>
        <v>M</v>
      </c>
      <c r="J6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3" s="38"/>
      <c r="L6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3" s="219" t="str">
        <f>LEFT(registrace[[#This Row],[prijmeni a jmeno]],1)</f>
        <v>Č</v>
      </c>
      <c r="N63" s="172" t="str">
        <f>CONCATENATE(registrace[[#This Row],[prijmeni a jmeno]],", ",registrace[[#This Row],[nar]])</f>
        <v>Čech Petr, 1998</v>
      </c>
      <c r="O6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63" s="5"/>
      <c r="Q63" s="5"/>
      <c r="R63" s="5"/>
      <c r="S63" s="5"/>
    </row>
    <row r="64" spans="2:19" x14ac:dyDescent="0.25">
      <c r="B64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starosty::35</v>
      </c>
      <c r="C64" s="220">
        <v>2014</v>
      </c>
      <c r="D64" s="169" t="s">
        <v>1026</v>
      </c>
      <c r="E64" s="101">
        <v>35</v>
      </c>
      <c r="F64" s="9" t="s">
        <v>1078</v>
      </c>
      <c r="G64" s="170">
        <v>1987</v>
      </c>
      <c r="H64" s="169" t="s">
        <v>396</v>
      </c>
      <c r="I64" s="171" t="str">
        <f>IF(ISBLANK(registrace[[#This Row],[prijmeni a jmeno]]),"-",IF(RIGHT(LEFT(registrace[[#This Row],[prijmeni a jmeno]],SEARCH(" ",registrace[[#This Row],[prijmeni a jmeno]])-1),1)="á","Z","M"))</f>
        <v>M</v>
      </c>
      <c r="J6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64" s="38"/>
      <c r="L6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4" s="219" t="str">
        <f>LEFT(registrace[[#This Row],[prijmeni a jmeno]],1)</f>
        <v>Č</v>
      </c>
      <c r="N64" s="175" t="str">
        <f>CONCATENATE(registrace[[#This Row],[prijmeni a jmeno]],", ",registrace[[#This Row],[nar]])</f>
        <v>Čermák Jan, 1987</v>
      </c>
      <c r="O6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64" s="5"/>
      <c r="Q64" s="5"/>
      <c r="R64" s="5"/>
      <c r="S64" s="5"/>
    </row>
    <row r="65" spans="2:19" x14ac:dyDescent="0.25">
      <c r="B6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5" s="220">
        <v>2014</v>
      </c>
      <c r="D65" s="169"/>
      <c r="E65" s="101"/>
      <c r="F65" s="9" t="s">
        <v>311</v>
      </c>
      <c r="G65" s="170">
        <v>1975</v>
      </c>
      <c r="H65" s="9" t="s">
        <v>395</v>
      </c>
      <c r="I65" s="171" t="str">
        <f>IF(ISBLANK(registrace[[#This Row],[prijmeni a jmeno]]),"-",IF(RIGHT(LEFT(registrace[[#This Row],[prijmeni a jmeno]],SEARCH(" ",registrace[[#This Row],[prijmeni a jmeno]])-1),1)="á","Z","M"))</f>
        <v>M</v>
      </c>
      <c r="J6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5" s="38"/>
      <c r="L6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5" s="219" t="str">
        <f>LEFT(registrace[[#This Row],[prijmeni a jmeno]],1)</f>
        <v>Č</v>
      </c>
      <c r="N65" s="172" t="str">
        <f>CONCATENATE(registrace[[#This Row],[prijmeni a jmeno]],", ",registrace[[#This Row],[nar]])</f>
        <v>Černý Martin, 1975</v>
      </c>
      <c r="O6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65" s="5"/>
      <c r="Q65" s="5"/>
      <c r="R65" s="5"/>
      <c r="S65" s="5"/>
    </row>
    <row r="66" spans="2:19" x14ac:dyDescent="0.25">
      <c r="B6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6" s="220">
        <v>2014</v>
      </c>
      <c r="D66" s="169"/>
      <c r="E66" s="101"/>
      <c r="F66" s="9" t="s">
        <v>334</v>
      </c>
      <c r="G66" s="170">
        <v>1991</v>
      </c>
      <c r="H66" s="9" t="s">
        <v>328</v>
      </c>
      <c r="I66" s="171" t="str">
        <f>IF(ISBLANK(registrace[[#This Row],[prijmeni a jmeno]]),"-",IF(RIGHT(LEFT(registrace[[#This Row],[prijmeni a jmeno]],SEARCH(" ",registrace[[#This Row],[prijmeni a jmeno]])-1),1)="á","Z","M"))</f>
        <v>M</v>
      </c>
      <c r="J6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" s="38"/>
      <c r="L6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6" s="219" t="str">
        <f>LEFT(registrace[[#This Row],[prijmeni a jmeno]],1)</f>
        <v>Č</v>
      </c>
      <c r="N66" s="172" t="str">
        <f>CONCATENATE(registrace[[#This Row],[prijmeni a jmeno]],", ",registrace[[#This Row],[nar]])</f>
        <v>Čutka Václav, 1991</v>
      </c>
      <c r="O6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66" s="5"/>
      <c r="Q66" s="5"/>
      <c r="R66" s="5"/>
      <c r="S66" s="5"/>
    </row>
    <row r="67" spans="2:19" x14ac:dyDescent="0.25">
      <c r="B6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7" s="220">
        <v>2014</v>
      </c>
      <c r="D67" s="169"/>
      <c r="E67" s="101"/>
      <c r="F67" s="9" t="s">
        <v>662</v>
      </c>
      <c r="G67" s="170">
        <v>2000</v>
      </c>
      <c r="H67" s="9" t="s">
        <v>453</v>
      </c>
      <c r="I67" s="171" t="str">
        <f>IF(ISBLANK(registrace[[#This Row],[prijmeni a jmeno]]),"-",IF(RIGHT(LEFT(registrace[[#This Row],[prijmeni a jmeno]],SEARCH(" ",registrace[[#This Row],[prijmeni a jmeno]])-1),1)="á","Z","M"))</f>
        <v>M</v>
      </c>
      <c r="J6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7" s="38"/>
      <c r="L6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7" s="219" t="str">
        <f>LEFT(registrace[[#This Row],[prijmeni a jmeno]],1)</f>
        <v>Č</v>
      </c>
      <c r="N67" s="172" t="str">
        <f>CONCATENATE(registrace[[#This Row],[prijmeni a jmeno]],", ",registrace[[#This Row],[nar]])</f>
        <v>Čutka Vojtěch, 2000</v>
      </c>
      <c r="O6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67" s="5"/>
      <c r="Q67" s="5"/>
      <c r="R67" s="5"/>
      <c r="S67" s="5"/>
    </row>
    <row r="68" spans="2:19" x14ac:dyDescent="0.25">
      <c r="B6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8" s="220">
        <v>2014</v>
      </c>
      <c r="D68" s="169"/>
      <c r="E68" s="101"/>
      <c r="F68" s="9" t="s">
        <v>487</v>
      </c>
      <c r="G68" s="170">
        <v>2006</v>
      </c>
      <c r="H68" s="9" t="s">
        <v>448</v>
      </c>
      <c r="I68" s="171" t="str">
        <f>IF(ISBLANK(registrace[[#This Row],[prijmeni a jmeno]]),"-",IF(RIGHT(LEFT(registrace[[#This Row],[prijmeni a jmeno]],SEARCH(" ",registrace[[#This Row],[prijmeni a jmeno]])-1),1)="á","Z","M"))</f>
        <v>M</v>
      </c>
      <c r="J6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" s="38"/>
      <c r="L6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8" s="219" t="str">
        <f>LEFT(registrace[[#This Row],[prijmeni a jmeno]],1)</f>
        <v>D</v>
      </c>
      <c r="N68" s="172" t="str">
        <f>CONCATENATE(registrace[[#This Row],[prijmeni a jmeno]],", ",registrace[[#This Row],[nar]])</f>
        <v>Danko Štěpánek, 2006</v>
      </c>
      <c r="O6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68" s="5"/>
      <c r="Q68" s="5"/>
      <c r="R68" s="5"/>
      <c r="S68" s="5"/>
    </row>
    <row r="69" spans="2:19" x14ac:dyDescent="0.25">
      <c r="B6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9" s="220">
        <v>2014</v>
      </c>
      <c r="D69" s="169"/>
      <c r="E69" s="101"/>
      <c r="F69" s="9" t="s">
        <v>746</v>
      </c>
      <c r="G69" s="170">
        <v>1992</v>
      </c>
      <c r="H69" s="9" t="s">
        <v>407</v>
      </c>
      <c r="I69" s="171" t="str">
        <f>IF(ISBLANK(registrace[[#This Row],[prijmeni a jmeno]]),"-",IF(RIGHT(LEFT(registrace[[#This Row],[prijmeni a jmeno]],SEARCH(" ",registrace[[#This Row],[prijmeni a jmeno]])-1),1)="á","Z","M"))</f>
        <v>M</v>
      </c>
      <c r="J6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9" s="38"/>
      <c r="L6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9" s="219" t="str">
        <f>LEFT(registrace[[#This Row],[prijmeni a jmeno]],1)</f>
        <v>D</v>
      </c>
      <c r="N69" s="172" t="str">
        <f>CONCATENATE(registrace[[#This Row],[prijmeni a jmeno]],", ",registrace[[#This Row],[nar]])</f>
        <v>Debnár Martin, 1992</v>
      </c>
      <c r="O6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69" s="5"/>
      <c r="Q69" s="5"/>
      <c r="R69" s="5"/>
      <c r="S69" s="5"/>
    </row>
    <row r="70" spans="2:19" x14ac:dyDescent="0.25">
      <c r="B7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70" s="220">
        <v>2014</v>
      </c>
      <c r="D70" s="169"/>
      <c r="E70" s="101"/>
      <c r="F70" s="9" t="s">
        <v>477</v>
      </c>
      <c r="G70" s="170">
        <v>2000</v>
      </c>
      <c r="H70" s="9" t="s">
        <v>448</v>
      </c>
      <c r="I70" s="171" t="str">
        <f>IF(ISBLANK(registrace[[#This Row],[prijmeni a jmeno]]),"-",IF(RIGHT(LEFT(registrace[[#This Row],[prijmeni a jmeno]],SEARCH(" ",registrace[[#This Row],[prijmeni a jmeno]])-1),1)="á","Z","M"))</f>
        <v>M</v>
      </c>
      <c r="J7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" s="38"/>
      <c r="L7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70" s="219" t="str">
        <f>LEFT(registrace[[#This Row],[prijmeni a jmeno]],1)</f>
        <v>D</v>
      </c>
      <c r="N70" s="172" t="str">
        <f>CONCATENATE(registrace[[#This Row],[prijmeni a jmeno]],", ",registrace[[#This Row],[nar]])</f>
        <v>Detour Vojta, 2000</v>
      </c>
      <c r="O7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70" s="5"/>
      <c r="Q70" s="5"/>
      <c r="R70" s="5"/>
      <c r="S70" s="5"/>
    </row>
    <row r="71" spans="2:19" x14ac:dyDescent="0.25">
      <c r="B7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závod::7</v>
      </c>
      <c r="C71" s="220">
        <v>2014</v>
      </c>
      <c r="D71" s="169" t="s">
        <v>1025</v>
      </c>
      <c r="E71" s="101">
        <v>7</v>
      </c>
      <c r="F71" s="9" t="s">
        <v>297</v>
      </c>
      <c r="G71" s="170">
        <v>1975</v>
      </c>
      <c r="H71" s="9" t="s">
        <v>1053</v>
      </c>
      <c r="I71" s="171" t="str">
        <f>IF(ISBLANK(registrace[[#This Row],[prijmeni a jmeno]]),"-",IF(RIGHT(LEFT(registrace[[#This Row],[prijmeni a jmeno]],SEARCH(" ",registrace[[#This Row],[prijmeni a jmeno]])-1),1)="á","Z","M"))</f>
        <v>M</v>
      </c>
      <c r="J7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71" s="38"/>
      <c r="L7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71" s="219" t="str">
        <f>LEFT(registrace[[#This Row],[prijmeni a jmeno]],1)</f>
        <v>D</v>
      </c>
      <c r="N71" s="172" t="str">
        <f>CONCATENATE(registrace[[#This Row],[prijmeni a jmeno]],", ",registrace[[#This Row],[nar]])</f>
        <v>Diviš Jiří, 1975</v>
      </c>
      <c r="O7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71" s="5"/>
      <c r="Q71" s="5"/>
      <c r="R71" s="5"/>
      <c r="S71" s="5"/>
    </row>
    <row r="72" spans="2:19" x14ac:dyDescent="0.25">
      <c r="B7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72" s="220">
        <v>2014</v>
      </c>
      <c r="D72" s="169"/>
      <c r="E72" s="101"/>
      <c r="F72" s="9" t="s">
        <v>889</v>
      </c>
      <c r="G72" s="170">
        <v>1997</v>
      </c>
      <c r="H72" s="9" t="s">
        <v>791</v>
      </c>
      <c r="I72" s="171" t="str">
        <f>IF(ISBLANK(registrace[[#This Row],[prijmeni a jmeno]]),"-",IF(RIGHT(LEFT(registrace[[#This Row],[prijmeni a jmeno]],SEARCH(" ",registrace[[#This Row],[prijmeni a jmeno]])-1),1)="á","Z","M"))</f>
        <v>Z</v>
      </c>
      <c r="J7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" s="38"/>
      <c r="L7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72" s="219" t="str">
        <f>LEFT(registrace[[#This Row],[prijmeni a jmeno]],1)</f>
        <v>D</v>
      </c>
      <c r="N72" s="172" t="str">
        <f>CONCATENATE(registrace[[#This Row],[prijmeni a jmeno]],", ",registrace[[#This Row],[nar]])</f>
        <v>Dobiášová Marcela, 1997</v>
      </c>
      <c r="O7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72" s="5"/>
      <c r="Q72" s="5"/>
      <c r="R72" s="5"/>
      <c r="S72" s="5"/>
    </row>
    <row r="73" spans="2:19" x14ac:dyDescent="0.25">
      <c r="B7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73" s="220">
        <v>2014</v>
      </c>
      <c r="D73" s="169"/>
      <c r="E73" s="101"/>
      <c r="F73" s="9" t="s">
        <v>484</v>
      </c>
      <c r="G73" s="170">
        <v>2005</v>
      </c>
      <c r="H73" s="9" t="s">
        <v>535</v>
      </c>
      <c r="I73" s="171" t="str">
        <f>IF(ISBLANK(registrace[[#This Row],[prijmeni a jmeno]]),"-",IF(RIGHT(LEFT(registrace[[#This Row],[prijmeni a jmeno]],SEARCH(" ",registrace[[#This Row],[prijmeni a jmeno]])-1),1)="á","Z","M"))</f>
        <v>M</v>
      </c>
      <c r="J7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3" s="38"/>
      <c r="L7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73" s="219" t="str">
        <f>LEFT(registrace[[#This Row],[prijmeni a jmeno]],1)</f>
        <v>D</v>
      </c>
      <c r="N73" s="172" t="str">
        <f>CONCATENATE(registrace[[#This Row],[prijmeni a jmeno]],", ",registrace[[#This Row],[nar]])</f>
        <v>Dočekal Benjamín, 2005</v>
      </c>
      <c r="O7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73" s="5"/>
      <c r="Q73" s="5"/>
      <c r="R73" s="5"/>
      <c r="S73" s="5"/>
    </row>
    <row r="74" spans="2:19" x14ac:dyDescent="0.25">
      <c r="B7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74" s="220">
        <v>2014</v>
      </c>
      <c r="D74" s="169"/>
      <c r="E74" s="101"/>
      <c r="F74" s="9" t="s">
        <v>197</v>
      </c>
      <c r="G74" s="170">
        <v>1955</v>
      </c>
      <c r="H74" s="9" t="s">
        <v>1</v>
      </c>
      <c r="I74" s="171" t="str">
        <f>IF(ISBLANK(registrace[[#This Row],[prijmeni a jmeno]]),"-",IF(RIGHT(LEFT(registrace[[#This Row],[prijmeni a jmeno]],SEARCH(" ",registrace[[#This Row],[prijmeni a jmeno]])-1),1)="á","Z","M"))</f>
        <v>M</v>
      </c>
      <c r="J7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" s="38"/>
      <c r="L7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74" s="219" t="str">
        <f>LEFT(registrace[[#This Row],[prijmeni a jmeno]],1)</f>
        <v>D</v>
      </c>
      <c r="N74" s="172" t="str">
        <f>CONCATENATE(registrace[[#This Row],[prijmeni a jmeno]],", ",registrace[[#This Row],[nar]])</f>
        <v>Doležálek Zdeněk, 1955</v>
      </c>
      <c r="O7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74" s="5"/>
      <c r="Q74" s="5"/>
      <c r="R74" s="5"/>
      <c r="S74" s="5"/>
    </row>
    <row r="75" spans="2:19" x14ac:dyDescent="0.25">
      <c r="B7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75" s="220">
        <v>2014</v>
      </c>
      <c r="D75" s="169"/>
      <c r="E75" s="101"/>
      <c r="F75" s="9" t="s">
        <v>897</v>
      </c>
      <c r="G75" s="170">
        <v>2000</v>
      </c>
      <c r="H75" s="9" t="s">
        <v>451</v>
      </c>
      <c r="I75" s="171" t="str">
        <f>IF(ISBLANK(registrace[[#This Row],[prijmeni a jmeno]]),"-",IF(RIGHT(LEFT(registrace[[#This Row],[prijmeni a jmeno]],SEARCH(" ",registrace[[#This Row],[prijmeni a jmeno]])-1),1)="á","Z","M"))</f>
        <v>M</v>
      </c>
      <c r="J7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" s="38"/>
      <c r="L7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75" s="219" t="str">
        <f>LEFT(registrace[[#This Row],[prijmeni a jmeno]],1)</f>
        <v>D</v>
      </c>
      <c r="N75" s="172" t="str">
        <f>CONCATENATE(registrace[[#This Row],[prijmeni a jmeno]],", ",registrace[[#This Row],[nar]])</f>
        <v>Doušek David, 2000</v>
      </c>
      <c r="O7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75" s="5"/>
      <c r="Q75" s="5"/>
      <c r="R75" s="5"/>
      <c r="S75" s="5"/>
    </row>
    <row r="76" spans="2:19" x14ac:dyDescent="0.25">
      <c r="B7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76" s="220">
        <v>2014</v>
      </c>
      <c r="D76" s="169"/>
      <c r="E76" s="101"/>
      <c r="F76" s="9" t="s">
        <v>670</v>
      </c>
      <c r="G76" s="170">
        <v>2001</v>
      </c>
      <c r="H76" s="9" t="s">
        <v>454</v>
      </c>
      <c r="I76" s="171" t="str">
        <f>IF(ISBLANK(registrace[[#This Row],[prijmeni a jmeno]]),"-",IF(RIGHT(LEFT(registrace[[#This Row],[prijmeni a jmeno]],SEARCH(" ",registrace[[#This Row],[prijmeni a jmeno]])-1),1)="á","Z","M"))</f>
        <v>M</v>
      </c>
      <c r="J7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6" s="38"/>
      <c r="L7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76" s="219" t="str">
        <f>LEFT(registrace[[#This Row],[prijmeni a jmeno]],1)</f>
        <v>D</v>
      </c>
      <c r="N76" s="172" t="str">
        <f>CONCATENATE(registrace[[#This Row],[prijmeni a jmeno]],", ",registrace[[#This Row],[nar]])</f>
        <v>Drábek Filip, 2001</v>
      </c>
      <c r="O7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76" s="5"/>
      <c r="Q76" s="5"/>
      <c r="R76" s="5"/>
      <c r="S76" s="5"/>
    </row>
    <row r="77" spans="2:19" x14ac:dyDescent="0.25">
      <c r="B7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závod::50</v>
      </c>
      <c r="C77" s="220">
        <v>2014</v>
      </c>
      <c r="D77" s="169" t="s">
        <v>1025</v>
      </c>
      <c r="E77" s="101">
        <v>50</v>
      </c>
      <c r="F77" s="9" t="s">
        <v>94</v>
      </c>
      <c r="G77" s="170">
        <v>1964</v>
      </c>
      <c r="H77" s="9" t="s">
        <v>11</v>
      </c>
      <c r="I77" s="171" t="str">
        <f>IF(ISBLANK(registrace[[#This Row],[prijmeni a jmeno]]),"-",IF(RIGHT(LEFT(registrace[[#This Row],[prijmeni a jmeno]],SEARCH(" ",registrace[[#This Row],[prijmeni a jmeno]])-1),1)="á","Z","M"))</f>
        <v>M</v>
      </c>
      <c r="J7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C</v>
      </c>
      <c r="K77" s="38"/>
      <c r="L7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77" s="219" t="str">
        <f>LEFT(registrace[[#This Row],[prijmeni a jmeno]],1)</f>
        <v>D</v>
      </c>
      <c r="N77" s="172" t="str">
        <f>CONCATENATE(registrace[[#This Row],[prijmeni a jmeno]],", ",registrace[[#This Row],[nar]])</f>
        <v>Drázda Petr, 1964</v>
      </c>
      <c r="O7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Pištín</v>
      </c>
      <c r="P77" s="5"/>
      <c r="Q77" s="5"/>
      <c r="R77" s="5"/>
      <c r="S77" s="5"/>
    </row>
    <row r="78" spans="2:19" x14ac:dyDescent="0.25">
      <c r="B7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78" s="220">
        <v>2014</v>
      </c>
      <c r="D78" s="169"/>
      <c r="E78" s="101"/>
      <c r="F78" s="9" t="s">
        <v>444</v>
      </c>
      <c r="G78" s="170">
        <v>1979</v>
      </c>
      <c r="H78" s="9" t="s">
        <v>1002</v>
      </c>
      <c r="I78" s="171" t="str">
        <f>IF(ISBLANK(registrace[[#This Row],[prijmeni a jmeno]]),"-",IF(RIGHT(LEFT(registrace[[#This Row],[prijmeni a jmeno]],SEARCH(" ",registrace[[#This Row],[prijmeni a jmeno]])-1),1)="á","Z","M"))</f>
        <v>M</v>
      </c>
      <c r="J7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8" s="38"/>
      <c r="L7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78" s="219" t="str">
        <f>LEFT(registrace[[#This Row],[prijmeni a jmeno]],1)</f>
        <v>D</v>
      </c>
      <c r="N78" s="172" t="str">
        <f>CONCATENATE(registrace[[#This Row],[prijmeni a jmeno]],", ",registrace[[#This Row],[nar]])</f>
        <v>Duda Jan, 1979</v>
      </c>
      <c r="O7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78" s="5"/>
      <c r="Q78" s="5"/>
      <c r="R78" s="5"/>
      <c r="S78" s="5"/>
    </row>
    <row r="79" spans="2:19" x14ac:dyDescent="0.25">
      <c r="B79" s="244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závod::82</v>
      </c>
      <c r="C79" s="245">
        <v>2014</v>
      </c>
      <c r="D79" s="246" t="s">
        <v>1025</v>
      </c>
      <c r="E79" s="247">
        <v>82</v>
      </c>
      <c r="F79" s="248" t="s">
        <v>1103</v>
      </c>
      <c r="G79" s="249">
        <v>1977</v>
      </c>
      <c r="H79" s="246" t="s">
        <v>1104</v>
      </c>
      <c r="I79" s="250" t="str">
        <f>IF(ISBLANK(registrace[[#This Row],[prijmeni a jmeno]]),"-",IF(RIGHT(LEFT(registrace[[#This Row],[prijmeni a jmeno]],SEARCH(" ",registrace[[#This Row],[prijmeni a jmeno]])-1),1)="á","Z","M"))</f>
        <v>M</v>
      </c>
      <c r="J79" s="25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79" s="251"/>
      <c r="L79" s="252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79" s="253" t="str">
        <f>LEFT(registrace[[#This Row],[prijmeni a jmeno]],1)</f>
        <v>D</v>
      </c>
      <c r="N79" s="254" t="str">
        <f>CONCATENATE(registrace[[#This Row],[prijmeni a jmeno]],", ",registrace[[#This Row],[nar]])</f>
        <v>Dvořák Pavel, 1977</v>
      </c>
      <c r="O79" s="244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79" s="5"/>
      <c r="Q79" s="5"/>
      <c r="R79" s="5"/>
      <c r="S79" s="5"/>
    </row>
    <row r="80" spans="2:19" x14ac:dyDescent="0.25">
      <c r="B8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závod::93</v>
      </c>
      <c r="C80" s="220">
        <v>2014</v>
      </c>
      <c r="D80" s="169" t="s">
        <v>1025</v>
      </c>
      <c r="E80" s="101">
        <v>93</v>
      </c>
      <c r="F80" s="9" t="s">
        <v>95</v>
      </c>
      <c r="G80" s="170">
        <v>1950</v>
      </c>
      <c r="H80" s="169" t="s">
        <v>999</v>
      </c>
      <c r="I80" s="171" t="str">
        <f>IF(ISBLANK(registrace[[#This Row],[prijmeni a jmeno]]),"-",IF(RIGHT(LEFT(registrace[[#This Row],[prijmeni a jmeno]],SEARCH(" ",registrace[[#This Row],[prijmeni a jmeno]])-1),1)="á","Z","M"))</f>
        <v>M</v>
      </c>
      <c r="J8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D</v>
      </c>
      <c r="K80" s="38"/>
      <c r="L8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80" s="219" t="str">
        <f>LEFT(registrace[[#This Row],[prijmeni a jmeno]],1)</f>
        <v>D</v>
      </c>
      <c r="N80" s="175" t="str">
        <f>CONCATENATE(registrace[[#This Row],[prijmeni a jmeno]],", ",registrace[[#This Row],[nar]])</f>
        <v>Dvořák Petr, 1950</v>
      </c>
      <c r="O8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TC Dvořák České Budějovice</v>
      </c>
      <c r="P80" s="5"/>
      <c r="Q80" s="5"/>
      <c r="R80" s="5"/>
      <c r="S80" s="5"/>
    </row>
    <row r="81" spans="2:19" x14ac:dyDescent="0.25">
      <c r="B8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závod::8</v>
      </c>
      <c r="C81" s="220">
        <v>2014</v>
      </c>
      <c r="D81" s="169" t="s">
        <v>1025</v>
      </c>
      <c r="E81" s="101">
        <v>8</v>
      </c>
      <c r="F81" s="9" t="s">
        <v>96</v>
      </c>
      <c r="G81" s="170">
        <v>1969</v>
      </c>
      <c r="H81" s="169" t="s">
        <v>1054</v>
      </c>
      <c r="I81" s="171" t="str">
        <f>IF(ISBLANK(registrace[[#This Row],[prijmeni a jmeno]]),"-",IF(RIGHT(LEFT(registrace[[#This Row],[prijmeni a jmeno]],SEARCH(" ",registrace[[#This Row],[prijmeni a jmeno]])-1),1)="á","Z","M"))</f>
        <v>M</v>
      </c>
      <c r="J8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81" s="38"/>
      <c r="L8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81" s="219" t="str">
        <f>LEFT(registrace[[#This Row],[prijmeni a jmeno]],1)</f>
        <v>E</v>
      </c>
      <c r="N81" s="175" t="str">
        <f>CONCATENATE(registrace[[#This Row],[prijmeni a jmeno]],", ",registrace[[#This Row],[nar]])</f>
        <v>Ehrlich Pavel, 1969</v>
      </c>
      <c r="O81" s="173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0</v>
      </c>
      <c r="P81" s="5"/>
      <c r="Q81" s="5"/>
      <c r="R81" s="5"/>
      <c r="S81" s="5"/>
    </row>
    <row r="82" spans="2:19" x14ac:dyDescent="0.25">
      <c r="B8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2014::Dětský::08 - 10::M::85</v>
      </c>
      <c r="C82" s="220">
        <v>2014</v>
      </c>
      <c r="D82" s="169" t="s">
        <v>1028</v>
      </c>
      <c r="E82" s="101">
        <v>85</v>
      </c>
      <c r="F82" s="9" t="s">
        <v>926</v>
      </c>
      <c r="G82" s="170">
        <v>2005</v>
      </c>
      <c r="H82" s="9" t="s">
        <v>354</v>
      </c>
      <c r="I82" s="171" t="str">
        <f>IF(ISBLANK(registrace[[#This Row],[prijmeni a jmeno]]),"-",IF(RIGHT(LEFT(registrace[[#This Row],[prijmeni a jmeno]],SEARCH(" ",registrace[[#This Row],[prijmeni a jmeno]])-1),1)="á","Z","M"))</f>
        <v>M</v>
      </c>
      <c r="J8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82" s="38"/>
      <c r="L8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82" s="219" t="str">
        <f>LEFT(registrace[[#This Row],[prijmeni a jmeno]],1)</f>
        <v>F</v>
      </c>
      <c r="N82" s="172" t="str">
        <f>CONCATENATE(registrace[[#This Row],[prijmeni a jmeno]],", ",registrace[[#This Row],[nar]])</f>
        <v>Faltus Matěj, 2005</v>
      </c>
      <c r="O8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82" s="5"/>
      <c r="Q82" s="5"/>
      <c r="R82" s="5"/>
      <c r="S82" s="5"/>
    </row>
    <row r="83" spans="2:19" x14ac:dyDescent="0.25">
      <c r="B8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83" s="220">
        <v>2014</v>
      </c>
      <c r="D83" s="169"/>
      <c r="E83" s="101"/>
      <c r="F83" s="9" t="s">
        <v>384</v>
      </c>
      <c r="G83" s="170">
        <v>1999</v>
      </c>
      <c r="H83" s="9" t="s">
        <v>367</v>
      </c>
      <c r="I83" s="171" t="str">
        <f>IF(ISBLANK(registrace[[#This Row],[prijmeni a jmeno]]),"-",IF(RIGHT(LEFT(registrace[[#This Row],[prijmeni a jmeno]],SEARCH(" ",registrace[[#This Row],[prijmeni a jmeno]])-1),1)="á","Z","M"))</f>
        <v>Z</v>
      </c>
      <c r="J8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" s="38"/>
      <c r="L8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83" s="219" t="str">
        <f>LEFT(registrace[[#This Row],[prijmeni a jmeno]],1)</f>
        <v>F</v>
      </c>
      <c r="N83" s="172" t="str">
        <f>CONCATENATE(registrace[[#This Row],[prijmeni a jmeno]],", ",registrace[[#This Row],[nar]])</f>
        <v>Faltusová Lenka, 1999</v>
      </c>
      <c r="O8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83" s="5"/>
      <c r="Q83" s="5"/>
      <c r="R83" s="5"/>
      <c r="S83" s="5"/>
    </row>
    <row r="84" spans="2:19" x14ac:dyDescent="0.25">
      <c r="B8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84" s="220">
        <v>2014</v>
      </c>
      <c r="D84" s="169"/>
      <c r="E84" s="101"/>
      <c r="F84" s="9" t="s">
        <v>460</v>
      </c>
      <c r="G84" s="170">
        <v>1991</v>
      </c>
      <c r="H84" s="9" t="s">
        <v>1003</v>
      </c>
      <c r="I84" s="171" t="str">
        <f>IF(ISBLANK(registrace[[#This Row],[prijmeni a jmeno]]),"-",IF(RIGHT(LEFT(registrace[[#This Row],[prijmeni a jmeno]],SEARCH(" ",registrace[[#This Row],[prijmeni a jmeno]])-1),1)="á","Z","M"))</f>
        <v>M</v>
      </c>
      <c r="J8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4" s="38"/>
      <c r="L8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84" s="219" t="str">
        <f>LEFT(registrace[[#This Row],[prijmeni a jmeno]],1)</f>
        <v>F</v>
      </c>
      <c r="N84" s="172" t="str">
        <f>CONCATENATE(registrace[[#This Row],[prijmeni a jmeno]],", ",registrace[[#This Row],[nar]])</f>
        <v>Fejfar Miroslav, 1991</v>
      </c>
      <c r="O8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84" s="5"/>
      <c r="Q84" s="5"/>
      <c r="R84" s="5"/>
      <c r="S84" s="5"/>
    </row>
    <row r="85" spans="2:19" x14ac:dyDescent="0.25">
      <c r="B8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starosty::2</v>
      </c>
      <c r="C85" s="220">
        <v>2014</v>
      </c>
      <c r="D85" s="169" t="s">
        <v>1026</v>
      </c>
      <c r="E85" s="101">
        <v>2</v>
      </c>
      <c r="F85" s="9" t="s">
        <v>1069</v>
      </c>
      <c r="G85" s="170">
        <v>1989</v>
      </c>
      <c r="H85" s="169" t="s">
        <v>1070</v>
      </c>
      <c r="I85" s="171" t="str">
        <f>IF(ISBLANK(registrace[[#This Row],[prijmeni a jmeno]]),"-",IF(RIGHT(LEFT(registrace[[#This Row],[prijmeni a jmeno]],SEARCH(" ",registrace[[#This Row],[prijmeni a jmeno]])-1),1)="á","Z","M"))</f>
        <v>Z</v>
      </c>
      <c r="J8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5" s="38" t="s">
        <v>1106</v>
      </c>
      <c r="L8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85" s="219" t="str">
        <f>LEFT(registrace[[#This Row],[prijmeni a jmeno]],1)</f>
        <v>F</v>
      </c>
      <c r="N85" s="175" t="str">
        <f>CONCATENATE(registrace[[#This Row],[prijmeni a jmeno]],", ",registrace[[#This Row],[nar]])</f>
        <v>Fejfarová Kamila, 1989</v>
      </c>
      <c r="O8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85" s="5"/>
      <c r="Q85" s="5"/>
      <c r="R85" s="5"/>
      <c r="S85" s="5"/>
    </row>
    <row r="86" spans="2:19" x14ac:dyDescent="0.25">
      <c r="B8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86" s="220">
        <v>2014</v>
      </c>
      <c r="D86" s="169"/>
      <c r="E86" s="101"/>
      <c r="F86" s="9" t="s">
        <v>551</v>
      </c>
      <c r="G86" s="170">
        <v>2002</v>
      </c>
      <c r="H86" s="9" t="s">
        <v>448</v>
      </c>
      <c r="I86" s="171" t="str">
        <f>IF(ISBLANK(registrace[[#This Row],[prijmeni a jmeno]]),"-",IF(RIGHT(LEFT(registrace[[#This Row],[prijmeni a jmeno]],SEARCH(" ",registrace[[#This Row],[prijmeni a jmeno]])-1),1)="á","Z","M"))</f>
        <v>Z</v>
      </c>
      <c r="J8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6" s="38"/>
      <c r="L8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86" s="219" t="str">
        <f>LEFT(registrace[[#This Row],[prijmeni a jmeno]],1)</f>
        <v>F</v>
      </c>
      <c r="N86" s="172" t="str">
        <f>CONCATENATE(registrace[[#This Row],[prijmeni a jmeno]],", ",registrace[[#This Row],[nar]])</f>
        <v>Feketová Noemi, 2002</v>
      </c>
      <c r="O8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86" s="5"/>
      <c r="Q86" s="5"/>
      <c r="R86" s="5"/>
      <c r="S86" s="5"/>
    </row>
    <row r="87" spans="2:19" x14ac:dyDescent="0.25">
      <c r="B8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87" s="220">
        <v>2014</v>
      </c>
      <c r="D87" s="169"/>
      <c r="E87" s="101"/>
      <c r="F87" s="9" t="s">
        <v>445</v>
      </c>
      <c r="G87" s="170">
        <v>1953</v>
      </c>
      <c r="H87" s="9" t="s">
        <v>395</v>
      </c>
      <c r="I87" s="171" t="str">
        <f>IF(ISBLANK(registrace[[#This Row],[prijmeni a jmeno]]),"-",IF(RIGHT(LEFT(registrace[[#This Row],[prijmeni a jmeno]],SEARCH(" ",registrace[[#This Row],[prijmeni a jmeno]])-1),1)="á","Z","M"))</f>
        <v>M</v>
      </c>
      <c r="J8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7" s="38"/>
      <c r="L8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87" s="219" t="str">
        <f>LEFT(registrace[[#This Row],[prijmeni a jmeno]],1)</f>
        <v>F</v>
      </c>
      <c r="N87" s="172" t="str">
        <f>CONCATENATE(registrace[[#This Row],[prijmeni a jmeno]],", ",registrace[[#This Row],[nar]])</f>
        <v>Fichtner Milan, 1953</v>
      </c>
      <c r="O8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87" s="5"/>
      <c r="Q87" s="5"/>
      <c r="R87" s="5"/>
      <c r="S87" s="5"/>
    </row>
    <row r="88" spans="2:19" x14ac:dyDescent="0.25">
      <c r="B8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88" s="220">
        <v>2014</v>
      </c>
      <c r="D88" s="169"/>
      <c r="E88" s="101"/>
      <c r="F88" s="9" t="s">
        <v>313</v>
      </c>
      <c r="G88" s="170">
        <v>1978</v>
      </c>
      <c r="H88" s="9" t="s">
        <v>395</v>
      </c>
      <c r="I88" s="171" t="str">
        <f>IF(ISBLANK(registrace[[#This Row],[prijmeni a jmeno]]),"-",IF(RIGHT(LEFT(registrace[[#This Row],[prijmeni a jmeno]],SEARCH(" ",registrace[[#This Row],[prijmeni a jmeno]])-1),1)="á","Z","M"))</f>
        <v>M</v>
      </c>
      <c r="J8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8" s="38"/>
      <c r="L8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88" s="219" t="str">
        <f>LEFT(registrace[[#This Row],[prijmeni a jmeno]],1)</f>
        <v>F</v>
      </c>
      <c r="N88" s="172" t="str">
        <f>CONCATENATE(registrace[[#This Row],[prijmeni a jmeno]],", ",registrace[[#This Row],[nar]])</f>
        <v>Fík Jan, 1978</v>
      </c>
      <c r="O8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88" s="5"/>
      <c r="Q88" s="5"/>
      <c r="R88" s="5"/>
      <c r="S88" s="5"/>
    </row>
    <row r="89" spans="2:19" x14ac:dyDescent="0.25">
      <c r="B8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89" s="220">
        <v>2014</v>
      </c>
      <c r="D89" s="169"/>
      <c r="E89" s="101"/>
      <c r="F89" s="9" t="s">
        <v>614</v>
      </c>
      <c r="G89" s="170">
        <v>1986</v>
      </c>
      <c r="H89" s="9" t="s">
        <v>1115</v>
      </c>
      <c r="I89" s="171" t="str">
        <f>IF(ISBLANK(registrace[[#This Row],[prijmeni a jmeno]]),"-",IF(RIGHT(LEFT(registrace[[#This Row],[prijmeni a jmeno]],SEARCH(" ",registrace[[#This Row],[prijmeni a jmeno]])-1),1)="á","Z","M"))</f>
        <v>M</v>
      </c>
      <c r="J8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" s="38"/>
      <c r="L8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89" s="219" t="str">
        <f>LEFT(registrace[[#This Row],[prijmeni a jmeno]],1)</f>
        <v>F</v>
      </c>
      <c r="N89" s="172" t="str">
        <f>CONCATENATE(registrace[[#This Row],[prijmeni a jmeno]],", ",registrace[[#This Row],[nar]])</f>
        <v>Flašár Jan, 1986</v>
      </c>
      <c r="O8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89" s="5"/>
      <c r="Q89" s="5"/>
      <c r="R89" s="5"/>
      <c r="S89" s="5"/>
    </row>
    <row r="90" spans="2:19" x14ac:dyDescent="0.25">
      <c r="B9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závod::71</v>
      </c>
      <c r="C90" s="220">
        <v>2014</v>
      </c>
      <c r="D90" s="169" t="s">
        <v>1025</v>
      </c>
      <c r="E90" s="101">
        <v>71</v>
      </c>
      <c r="F90" s="9" t="s">
        <v>316</v>
      </c>
      <c r="G90" s="170">
        <v>1970</v>
      </c>
      <c r="H90" s="9" t="s">
        <v>999</v>
      </c>
      <c r="I90" s="171" t="str">
        <f>IF(ISBLANK(registrace[[#This Row],[prijmeni a jmeno]]),"-",IF(RIGHT(LEFT(registrace[[#This Row],[prijmeni a jmeno]],SEARCH(" ",registrace[[#This Row],[prijmeni a jmeno]])-1),1)="á","Z","M"))</f>
        <v>Z</v>
      </c>
      <c r="J9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90" s="38"/>
      <c r="L9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90" s="219" t="str">
        <f>LEFT(registrace[[#This Row],[prijmeni a jmeno]],1)</f>
        <v>F</v>
      </c>
      <c r="N90" s="172" t="str">
        <f>CONCATENATE(registrace[[#This Row],[prijmeni a jmeno]],", ",registrace[[#This Row],[nar]])</f>
        <v>Flíčková Alice, 1970</v>
      </c>
      <c r="O9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90" s="5"/>
      <c r="Q90" s="5"/>
      <c r="R90" s="5"/>
      <c r="S90" s="5"/>
    </row>
    <row r="91" spans="2:19" x14ac:dyDescent="0.25">
      <c r="B9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starosty::3</v>
      </c>
      <c r="C91" s="220">
        <v>2014</v>
      </c>
      <c r="D91" s="169" t="s">
        <v>1026</v>
      </c>
      <c r="E91" s="101">
        <v>3</v>
      </c>
      <c r="F91" s="9" t="s">
        <v>1071</v>
      </c>
      <c r="G91" s="170">
        <v>1991</v>
      </c>
      <c r="H91" s="169" t="s">
        <v>395</v>
      </c>
      <c r="I91" s="171" t="str">
        <f>IF(ISBLANK(registrace[[#This Row],[prijmeni a jmeno]]),"-",IF(RIGHT(LEFT(registrace[[#This Row],[prijmeni a jmeno]],SEARCH(" ",registrace[[#This Row],[prijmeni a jmeno]])-1),1)="á","Z","M"))</f>
        <v>Z</v>
      </c>
      <c r="J9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91" s="38" t="s">
        <v>1107</v>
      </c>
      <c r="L9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91" s="219" t="str">
        <f>LEFT(registrace[[#This Row],[prijmeni a jmeno]],1)</f>
        <v>F</v>
      </c>
      <c r="N91" s="175" t="str">
        <f>CONCATENATE(registrace[[#This Row],[prijmeni a jmeno]],", ",registrace[[#This Row],[nar]])</f>
        <v>Fliegerová Petra, 1991</v>
      </c>
      <c r="O9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91" s="5"/>
      <c r="Q91" s="5"/>
      <c r="R91" s="5"/>
      <c r="S91" s="5"/>
    </row>
    <row r="92" spans="2:19" x14ac:dyDescent="0.25">
      <c r="B9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92" s="220">
        <v>2014</v>
      </c>
      <c r="D92" s="169"/>
      <c r="E92" s="101"/>
      <c r="F92" s="9" t="s">
        <v>317</v>
      </c>
      <c r="G92" s="170">
        <v>1967</v>
      </c>
      <c r="H92" s="9" t="s">
        <v>318</v>
      </c>
      <c r="I92" s="171" t="str">
        <f>IF(ISBLANK(registrace[[#This Row],[prijmeni a jmeno]]),"-",IF(RIGHT(LEFT(registrace[[#This Row],[prijmeni a jmeno]],SEARCH(" ",registrace[[#This Row],[prijmeni a jmeno]])-1),1)="á","Z","M"))</f>
        <v>M</v>
      </c>
      <c r="J9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" s="38"/>
      <c r="L9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92" s="219" t="str">
        <f>LEFT(registrace[[#This Row],[prijmeni a jmeno]],1)</f>
        <v>F</v>
      </c>
      <c r="N92" s="172" t="str">
        <f>CONCATENATE(registrace[[#This Row],[prijmeni a jmeno]],", ",registrace[[#This Row],[nar]])</f>
        <v>Forejt Rostislav, 1967</v>
      </c>
      <c r="O9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92" s="5"/>
      <c r="Q92" s="5"/>
      <c r="R92" s="5"/>
      <c r="S92" s="5"/>
    </row>
    <row r="93" spans="2:19" x14ac:dyDescent="0.25">
      <c r="B9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93" s="220">
        <v>2014</v>
      </c>
      <c r="D93" s="169"/>
      <c r="E93" s="101"/>
      <c r="F93" s="9" t="s">
        <v>335</v>
      </c>
      <c r="G93" s="170">
        <v>1996</v>
      </c>
      <c r="H93" s="9" t="s">
        <v>392</v>
      </c>
      <c r="I93" s="171" t="str">
        <f>IF(ISBLANK(registrace[[#This Row],[prijmeni a jmeno]]),"-",IF(RIGHT(LEFT(registrace[[#This Row],[prijmeni a jmeno]],SEARCH(" ",registrace[[#This Row],[prijmeni a jmeno]])-1),1)="á","Z","M"))</f>
        <v>Z</v>
      </c>
      <c r="J9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3" s="38"/>
      <c r="L9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93" s="219" t="str">
        <f>LEFT(registrace[[#This Row],[prijmeni a jmeno]],1)</f>
        <v>F</v>
      </c>
      <c r="N93" s="172" t="str">
        <f>CONCATENATE(registrace[[#This Row],[prijmeni a jmeno]],", ",registrace[[#This Row],[nar]])</f>
        <v>Franková Aneta, 1996</v>
      </c>
      <c r="O9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93" s="5"/>
      <c r="Q93" s="5"/>
      <c r="R93" s="5"/>
      <c r="S93" s="5"/>
    </row>
    <row r="94" spans="2:19" x14ac:dyDescent="0.25">
      <c r="B9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94" s="220">
        <v>2014</v>
      </c>
      <c r="D94" s="169"/>
      <c r="E94" s="101"/>
      <c r="F94" s="9" t="s">
        <v>888</v>
      </c>
      <c r="G94" s="170">
        <v>1996</v>
      </c>
      <c r="H94" s="9" t="s">
        <v>392</v>
      </c>
      <c r="I94" s="171" t="str">
        <f>IF(ISBLANK(registrace[[#This Row],[prijmeni a jmeno]]),"-",IF(RIGHT(LEFT(registrace[[#This Row],[prijmeni a jmeno]],SEARCH(" ",registrace[[#This Row],[prijmeni a jmeno]])-1),1)="á","Z","M"))</f>
        <v>Z</v>
      </c>
      <c r="J9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4" s="38"/>
      <c r="L9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94" s="219" t="str">
        <f>LEFT(registrace[[#This Row],[prijmeni a jmeno]],1)</f>
        <v>F</v>
      </c>
      <c r="N94" s="172" t="str">
        <f>CONCATENATE(registrace[[#This Row],[prijmeni a jmeno]],", ",registrace[[#This Row],[nar]])</f>
        <v>Fravková Aneta, 1996</v>
      </c>
      <c r="O9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94" s="5"/>
      <c r="Q94" s="5"/>
      <c r="R94" s="5"/>
      <c r="S94" s="5"/>
    </row>
    <row r="95" spans="2:19" x14ac:dyDescent="0.25">
      <c r="B9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95" s="220">
        <v>2014</v>
      </c>
      <c r="D95" s="169"/>
      <c r="E95" s="101"/>
      <c r="F95" s="9" t="s">
        <v>981</v>
      </c>
      <c r="G95" s="170">
        <v>1998</v>
      </c>
      <c r="H95" s="9" t="s">
        <v>791</v>
      </c>
      <c r="I95" s="171" t="str">
        <f>IF(ISBLANK(registrace[[#This Row],[prijmeni a jmeno]]),"-",IF(RIGHT(LEFT(registrace[[#This Row],[prijmeni a jmeno]],SEARCH(" ",registrace[[#This Row],[prijmeni a jmeno]])-1),1)="á","Z","M"))</f>
        <v>Z</v>
      </c>
      <c r="J9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5" s="38"/>
      <c r="L9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95" s="219" t="str">
        <f>LEFT(registrace[[#This Row],[prijmeni a jmeno]],1)</f>
        <v>G</v>
      </c>
      <c r="N95" s="172" t="str">
        <f>CONCATENATE(registrace[[#This Row],[prijmeni a jmeno]],", ",registrace[[#This Row],[nar]])</f>
        <v>Gaborová Olga, 1998</v>
      </c>
      <c r="O9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95" s="5"/>
      <c r="Q95" s="5"/>
      <c r="R95" s="5"/>
      <c r="S95" s="5"/>
    </row>
    <row r="96" spans="2:19" x14ac:dyDescent="0.25">
      <c r="B9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96" s="220">
        <v>2014</v>
      </c>
      <c r="D96" s="169"/>
      <c r="E96" s="101"/>
      <c r="F96" s="9" t="s">
        <v>463</v>
      </c>
      <c r="G96" s="170">
        <v>1991</v>
      </c>
      <c r="H96" s="9" t="s">
        <v>304</v>
      </c>
      <c r="I96" s="171" t="str">
        <f>IF(ISBLANK(registrace[[#This Row],[prijmeni a jmeno]]),"-",IF(RIGHT(LEFT(registrace[[#This Row],[prijmeni a jmeno]],SEARCH(" ",registrace[[#This Row],[prijmeni a jmeno]])-1),1)="á","Z","M"))</f>
        <v>M</v>
      </c>
      <c r="J9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6" s="38"/>
      <c r="L9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96" s="219" t="str">
        <f>LEFT(registrace[[#This Row],[prijmeni a jmeno]],1)</f>
        <v>G</v>
      </c>
      <c r="N96" s="172" t="str">
        <f>CONCATENATE(registrace[[#This Row],[prijmeni a jmeno]],", ",registrace[[#This Row],[nar]])</f>
        <v>Gazda Jiří, 1991</v>
      </c>
      <c r="O9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96" s="5"/>
      <c r="Q96" s="5"/>
      <c r="R96" s="5"/>
      <c r="S96" s="5"/>
    </row>
    <row r="97" spans="2:19" x14ac:dyDescent="0.25">
      <c r="B9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závod::68</v>
      </c>
      <c r="C97" s="220">
        <v>2014</v>
      </c>
      <c r="D97" s="169" t="s">
        <v>1025</v>
      </c>
      <c r="E97" s="101">
        <v>68</v>
      </c>
      <c r="F97" s="9" t="s">
        <v>97</v>
      </c>
      <c r="G97" s="170">
        <v>1968</v>
      </c>
      <c r="H97" s="9" t="s">
        <v>16</v>
      </c>
      <c r="I97" s="171" t="str">
        <f>IF(ISBLANK(registrace[[#This Row],[prijmeni a jmeno]]),"-",IF(RIGHT(LEFT(registrace[[#This Row],[prijmeni a jmeno]],SEARCH(" ",registrace[[#This Row],[prijmeni a jmeno]])-1),1)="á","Z","M"))</f>
        <v>M</v>
      </c>
      <c r="J9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97" s="38"/>
      <c r="L9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97" s="219" t="str">
        <f>LEFT(registrace[[#This Row],[prijmeni a jmeno]],1)</f>
        <v>G</v>
      </c>
      <c r="N97" s="172" t="str">
        <f>CONCATENATE(registrace[[#This Row],[prijmeni a jmeno]],", ",registrace[[#This Row],[nar]])</f>
        <v>Gazda Martin, 1968</v>
      </c>
      <c r="O9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King team</v>
      </c>
      <c r="P97" s="5"/>
      <c r="Q97" s="5"/>
      <c r="R97" s="5"/>
      <c r="S97" s="5"/>
    </row>
    <row r="98" spans="2:19" x14ac:dyDescent="0.25">
      <c r="B9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starosty::17</v>
      </c>
      <c r="C98" s="220">
        <v>2014</v>
      </c>
      <c r="D98" s="169" t="s">
        <v>1026</v>
      </c>
      <c r="E98" s="101">
        <v>17</v>
      </c>
      <c r="F98" s="9" t="s">
        <v>382</v>
      </c>
      <c r="G98" s="170">
        <v>2002</v>
      </c>
      <c r="H98" s="9" t="s">
        <v>304</v>
      </c>
      <c r="I98" s="171" t="str">
        <f>IF(ISBLANK(registrace[[#This Row],[prijmeni a jmeno]]),"-",IF(RIGHT(LEFT(registrace[[#This Row],[prijmeni a jmeno]],SEARCH(" ",registrace[[#This Row],[prijmeni a jmeno]])-1),1)="á","Z","M"))</f>
        <v>M</v>
      </c>
      <c r="J9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98" s="38"/>
      <c r="L9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98" s="219" t="str">
        <f>LEFT(registrace[[#This Row],[prijmeni a jmeno]],1)</f>
        <v>G</v>
      </c>
      <c r="N98" s="172" t="str">
        <f>CONCATENATE(registrace[[#This Row],[prijmeni a jmeno]],", ",registrace[[#This Row],[nar]])</f>
        <v>Gazda Maxmilián, 2002</v>
      </c>
      <c r="O9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98" s="5"/>
      <c r="Q98" s="5"/>
      <c r="R98" s="5"/>
      <c r="S98" s="5"/>
    </row>
    <row r="99" spans="2:19" x14ac:dyDescent="0.25">
      <c r="B9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99" s="220">
        <v>2014</v>
      </c>
      <c r="D99" s="169"/>
      <c r="E99" s="101"/>
      <c r="F99" s="9" t="s">
        <v>563</v>
      </c>
      <c r="G99" s="170">
        <v>2002</v>
      </c>
      <c r="H99" s="9" t="s">
        <v>451</v>
      </c>
      <c r="I99" s="171" t="str">
        <f>IF(ISBLANK(registrace[[#This Row],[prijmeni a jmeno]]),"-",IF(RIGHT(LEFT(registrace[[#This Row],[prijmeni a jmeno]],SEARCH(" ",registrace[[#This Row],[prijmeni a jmeno]])-1),1)="á","Z","M"))</f>
        <v>M</v>
      </c>
      <c r="J9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9" s="38"/>
      <c r="L9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99" s="219" t="str">
        <f>LEFT(registrace[[#This Row],[prijmeni a jmeno]],1)</f>
        <v>G</v>
      </c>
      <c r="N99" s="172" t="str">
        <f>CONCATENATE(registrace[[#This Row],[prijmeni a jmeno]],", ",registrace[[#This Row],[nar]])</f>
        <v>Gažík Ondra, 2002</v>
      </c>
      <c r="O9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99" s="5"/>
      <c r="Q99" s="5"/>
      <c r="R99" s="5"/>
      <c r="S99" s="5"/>
    </row>
    <row r="100" spans="2:19" x14ac:dyDescent="0.25">
      <c r="B10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00" s="220">
        <v>2014</v>
      </c>
      <c r="D100" s="169"/>
      <c r="E100" s="101"/>
      <c r="F100" s="9" t="s">
        <v>578</v>
      </c>
      <c r="G100" s="170">
        <v>1999</v>
      </c>
      <c r="H100" s="9" t="s">
        <v>451</v>
      </c>
      <c r="I100" s="171" t="str">
        <f>IF(ISBLANK(registrace[[#This Row],[prijmeni a jmeno]]),"-",IF(RIGHT(LEFT(registrace[[#This Row],[prijmeni a jmeno]],SEARCH(" ",registrace[[#This Row],[prijmeni a jmeno]])-1),1)="á","Z","M"))</f>
        <v>Z</v>
      </c>
      <c r="J10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0" s="38"/>
      <c r="L10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00" s="219" t="str">
        <f>LEFT(registrace[[#This Row],[prijmeni a jmeno]],1)</f>
        <v>G</v>
      </c>
      <c r="N100" s="172" t="str">
        <f>CONCATENATE(registrace[[#This Row],[prijmeni a jmeno]],", ",registrace[[#This Row],[nar]])</f>
        <v>Gažíková Natálie, 1999</v>
      </c>
      <c r="O10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00" s="5"/>
      <c r="Q100" s="5"/>
      <c r="R100" s="5"/>
      <c r="S100" s="5"/>
    </row>
    <row r="101" spans="2:19" x14ac:dyDescent="0.25">
      <c r="B10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2014::Dětský::05 - 07::M::26</v>
      </c>
      <c r="C101" s="220">
        <v>2014</v>
      </c>
      <c r="D101" s="169" t="s">
        <v>1028</v>
      </c>
      <c r="E101" s="101">
        <v>26</v>
      </c>
      <c r="F101" s="9" t="s">
        <v>353</v>
      </c>
      <c r="G101" s="170">
        <v>2009</v>
      </c>
      <c r="H101" s="9" t="s">
        <v>354</v>
      </c>
      <c r="I101" s="171" t="str">
        <f>IF(ISBLANK(registrace[[#This Row],[prijmeni a jmeno]]),"-",IF(RIGHT(LEFT(registrace[[#This Row],[prijmeni a jmeno]],SEARCH(" ",registrace[[#This Row],[prijmeni a jmeno]])-1),1)="á","Z","M"))</f>
        <v>M</v>
      </c>
      <c r="J10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05 - 07</v>
      </c>
      <c r="K101" s="38"/>
      <c r="L10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01" s="219" t="str">
        <f>LEFT(registrace[[#This Row],[prijmeni a jmeno]],1)</f>
        <v>G</v>
      </c>
      <c r="N101" s="172" t="str">
        <f>CONCATENATE(registrace[[#This Row],[prijmeni a jmeno]],", ",registrace[[#This Row],[nar]])</f>
        <v>Gloza Kryštof, 2009</v>
      </c>
      <c r="O10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01" s="5"/>
      <c r="Q101" s="5"/>
      <c r="R101" s="5"/>
      <c r="S101" s="5"/>
    </row>
    <row r="102" spans="2:19" x14ac:dyDescent="0.25">
      <c r="B10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2014::Dětský::11 - 12::M::65</v>
      </c>
      <c r="C102" s="220">
        <v>2014</v>
      </c>
      <c r="D102" s="169" t="s">
        <v>1028</v>
      </c>
      <c r="E102" s="101">
        <v>65</v>
      </c>
      <c r="F102" s="9" t="s">
        <v>378</v>
      </c>
      <c r="G102" s="170">
        <v>2002</v>
      </c>
      <c r="H102" s="9" t="s">
        <v>367</v>
      </c>
      <c r="I102" s="171" t="str">
        <f>IF(ISBLANK(registrace[[#This Row],[prijmeni a jmeno]]),"-",IF(RIGHT(LEFT(registrace[[#This Row],[prijmeni a jmeno]],SEARCH(" ",registrace[[#This Row],[prijmeni a jmeno]])-1),1)="á","Z","M"))</f>
        <v>M</v>
      </c>
      <c r="J10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11 - 12</v>
      </c>
      <c r="K102" s="38"/>
      <c r="L10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02" s="219" t="str">
        <f>LEFT(registrace[[#This Row],[prijmeni a jmeno]],1)</f>
        <v>G</v>
      </c>
      <c r="N102" s="172" t="str">
        <f>CONCATENATE(registrace[[#This Row],[prijmeni a jmeno]],", ",registrace[[#This Row],[nar]])</f>
        <v>Gloza Ondřej, 2002</v>
      </c>
      <c r="O10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02" s="5"/>
      <c r="Q102" s="5"/>
      <c r="R102" s="5"/>
      <c r="S102" s="5"/>
    </row>
    <row r="103" spans="2:19" x14ac:dyDescent="0.25">
      <c r="B10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03" s="220">
        <v>2014</v>
      </c>
      <c r="D103" s="169"/>
      <c r="E103" s="101"/>
      <c r="F103" s="9" t="s">
        <v>943</v>
      </c>
      <c r="G103" s="170">
        <v>2008</v>
      </c>
      <c r="H103" s="9" t="s">
        <v>448</v>
      </c>
      <c r="I103" s="171" t="str">
        <f>IF(ISBLANK(registrace[[#This Row],[prijmeni a jmeno]]),"-",IF(RIGHT(LEFT(registrace[[#This Row],[prijmeni a jmeno]],SEARCH(" ",registrace[[#This Row],[prijmeni a jmeno]])-1),1)="á","Z","M"))</f>
        <v>M</v>
      </c>
      <c r="J10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3" s="38"/>
      <c r="L10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03" s="219" t="str">
        <f>LEFT(registrace[[#This Row],[prijmeni a jmeno]],1)</f>
        <v>G</v>
      </c>
      <c r="N103" s="172" t="str">
        <f>CONCATENATE(registrace[[#This Row],[prijmeni a jmeno]],", ",registrace[[#This Row],[nar]])</f>
        <v>Gregar Daniel, 2008</v>
      </c>
      <c r="O10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03" s="5"/>
      <c r="Q103" s="5"/>
      <c r="R103" s="5"/>
      <c r="S103" s="5"/>
    </row>
    <row r="104" spans="2:19" x14ac:dyDescent="0.25">
      <c r="B10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04" s="220">
        <v>2014</v>
      </c>
      <c r="D104" s="169"/>
      <c r="E104" s="101"/>
      <c r="F104" s="9" t="s">
        <v>369</v>
      </c>
      <c r="G104" s="170">
        <v>2003</v>
      </c>
      <c r="H104" s="9" t="s">
        <v>1115</v>
      </c>
      <c r="I104" s="171" t="str">
        <f>IF(ISBLANK(registrace[[#This Row],[prijmeni a jmeno]]),"-",IF(RIGHT(LEFT(registrace[[#This Row],[prijmeni a jmeno]],SEARCH(" ",registrace[[#This Row],[prijmeni a jmeno]])-1),1)="á","Z","M"))</f>
        <v>M</v>
      </c>
      <c r="J10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4" s="38"/>
      <c r="L10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04" s="219" t="str">
        <f>LEFT(registrace[[#This Row],[prijmeni a jmeno]],1)</f>
        <v>G</v>
      </c>
      <c r="N104" s="172" t="str">
        <f>CONCATENATE(registrace[[#This Row],[prijmeni a jmeno]],", ",registrace[[#This Row],[nar]])</f>
        <v>Gribbin Daniel, 2003</v>
      </c>
      <c r="O10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04" s="5"/>
      <c r="Q104" s="5"/>
      <c r="R104" s="5"/>
      <c r="S104" s="5"/>
    </row>
    <row r="105" spans="2:19" x14ac:dyDescent="0.25">
      <c r="B10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závod::9</v>
      </c>
      <c r="C105" s="220">
        <v>2014</v>
      </c>
      <c r="D105" s="169" t="s">
        <v>1025</v>
      </c>
      <c r="E105" s="101">
        <v>9</v>
      </c>
      <c r="F105" s="9" t="s">
        <v>98</v>
      </c>
      <c r="G105" s="170">
        <v>1972</v>
      </c>
      <c r="H105" s="9" t="s">
        <v>1055</v>
      </c>
      <c r="I105" s="171" t="str">
        <f>IF(ISBLANK(registrace[[#This Row],[prijmeni a jmeno]]),"-",IF(RIGHT(LEFT(registrace[[#This Row],[prijmeni a jmeno]],SEARCH(" ",registrace[[#This Row],[prijmeni a jmeno]])-1),1)="á","Z","M"))</f>
        <v>M</v>
      </c>
      <c r="J10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105" s="38"/>
      <c r="L10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05" s="219" t="str">
        <f>LEFT(registrace[[#This Row],[prijmeni a jmeno]],1)</f>
        <v>H</v>
      </c>
      <c r="N105" s="172" t="str">
        <f>CONCATENATE(registrace[[#This Row],[prijmeni a jmeno]],", ",registrace[[#This Row],[nar]])</f>
        <v>Habara Jan, 1972</v>
      </c>
      <c r="O10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Trio Kardašova Řečice</v>
      </c>
      <c r="P105" s="5"/>
      <c r="Q105" s="5"/>
      <c r="R105" s="5"/>
      <c r="S105" s="5"/>
    </row>
    <row r="106" spans="2:19" x14ac:dyDescent="0.25">
      <c r="B10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závod::1</v>
      </c>
      <c r="C106" s="220">
        <v>2014</v>
      </c>
      <c r="D106" s="169" t="s">
        <v>1025</v>
      </c>
      <c r="E106" s="101">
        <v>1</v>
      </c>
      <c r="F106" s="9" t="s">
        <v>99</v>
      </c>
      <c r="G106" s="170">
        <v>1974</v>
      </c>
      <c r="H106" s="9" t="s">
        <v>1055</v>
      </c>
      <c r="I106" s="171" t="str">
        <f>IF(ISBLANK(registrace[[#This Row],[prijmeni a jmeno]]),"-",IF(RIGHT(LEFT(registrace[[#This Row],[prijmeni a jmeno]],SEARCH(" ",registrace[[#This Row],[prijmeni a jmeno]])-1),1)="á","Z","M"))</f>
        <v>M</v>
      </c>
      <c r="J10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106" s="38"/>
      <c r="L10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06" s="219" t="str">
        <f>LEFT(registrace[[#This Row],[prijmeni a jmeno]],1)</f>
        <v>H</v>
      </c>
      <c r="N106" s="172" t="str">
        <f>CONCATENATE(registrace[[#This Row],[prijmeni a jmeno]],", ",registrace[[#This Row],[nar]])</f>
        <v>Habara Jaromír, 1974</v>
      </c>
      <c r="O10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Veselí nad Lužnicí</v>
      </c>
      <c r="P106" s="5"/>
      <c r="Q106" s="5"/>
      <c r="R106" s="5"/>
      <c r="S106" s="5"/>
    </row>
    <row r="107" spans="2:19" x14ac:dyDescent="0.25">
      <c r="B10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07" s="220">
        <v>2014</v>
      </c>
      <c r="D107" s="169"/>
      <c r="E107" s="101"/>
      <c r="F107" s="9" t="s">
        <v>100</v>
      </c>
      <c r="G107" s="170">
        <v>1988</v>
      </c>
      <c r="H107" s="9" t="s">
        <v>73</v>
      </c>
      <c r="I107" s="171" t="str">
        <f>IF(ISBLANK(registrace[[#This Row],[prijmeni a jmeno]]),"-",IF(RIGHT(LEFT(registrace[[#This Row],[prijmeni a jmeno]],SEARCH(" ",registrace[[#This Row],[prijmeni a jmeno]])-1),1)="á","Z","M"))</f>
        <v>M</v>
      </c>
      <c r="J10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7" s="38"/>
      <c r="L10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07" s="219" t="str">
        <f>LEFT(registrace[[#This Row],[prijmeni a jmeno]],1)</f>
        <v>H</v>
      </c>
      <c r="N107" s="172" t="str">
        <f>CONCATENATE(registrace[[#This Row],[prijmeni a jmeno]],", ",registrace[[#This Row],[nar]])</f>
        <v>Hájek Daniel, 1988</v>
      </c>
      <c r="O10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SKP České Budějovice</v>
      </c>
      <c r="P107" s="5"/>
      <c r="Q107" s="5"/>
      <c r="R107" s="5"/>
      <c r="S107" s="5"/>
    </row>
    <row r="108" spans="2:19" x14ac:dyDescent="0.25">
      <c r="B10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08" s="220">
        <v>2014</v>
      </c>
      <c r="D108" s="169"/>
      <c r="E108" s="101"/>
      <c r="F108" s="9" t="s">
        <v>665</v>
      </c>
      <c r="G108" s="170">
        <v>2000</v>
      </c>
      <c r="H108" s="9" t="s">
        <v>342</v>
      </c>
      <c r="I108" s="171" t="str">
        <f>IF(ISBLANK(registrace[[#This Row],[prijmeni a jmeno]]),"-",IF(RIGHT(LEFT(registrace[[#This Row],[prijmeni a jmeno]],SEARCH(" ",registrace[[#This Row],[prijmeni a jmeno]])-1),1)="á","Z","M"))</f>
        <v>M</v>
      </c>
      <c r="J10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8" s="38"/>
      <c r="L10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08" s="219" t="str">
        <f>LEFT(registrace[[#This Row],[prijmeni a jmeno]],1)</f>
        <v>H</v>
      </c>
      <c r="N108" s="172" t="str">
        <f>CONCATENATE(registrace[[#This Row],[prijmeni a jmeno]],", ",registrace[[#This Row],[nar]])</f>
        <v>Hájek Matouš, 2000</v>
      </c>
      <c r="O10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08" s="5"/>
      <c r="Q108" s="5"/>
      <c r="R108" s="5"/>
      <c r="S108" s="5"/>
    </row>
    <row r="109" spans="2:19" x14ac:dyDescent="0.25">
      <c r="B10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09" s="220">
        <v>2014</v>
      </c>
      <c r="D109" s="169"/>
      <c r="E109" s="101"/>
      <c r="F109" s="9" t="s">
        <v>202</v>
      </c>
      <c r="G109" s="170">
        <v>1951</v>
      </c>
      <c r="H109" s="9" t="s">
        <v>613</v>
      </c>
      <c r="I109" s="171" t="str">
        <f>IF(ISBLANK(registrace[[#This Row],[prijmeni a jmeno]]),"-",IF(RIGHT(LEFT(registrace[[#This Row],[prijmeni a jmeno]],SEARCH(" ",registrace[[#This Row],[prijmeni a jmeno]])-1),1)="á","Z","M"))</f>
        <v>M</v>
      </c>
      <c r="J10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9" s="38"/>
      <c r="L10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09" s="219" t="str">
        <f>LEFT(registrace[[#This Row],[prijmeni a jmeno]],1)</f>
        <v>H</v>
      </c>
      <c r="N109" s="172" t="str">
        <f>CONCATENATE(registrace[[#This Row],[prijmeni a jmeno]],", ",registrace[[#This Row],[nar]])</f>
        <v>Hájíček František, 1951</v>
      </c>
      <c r="O10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09" s="5"/>
      <c r="Q109" s="5"/>
      <c r="R109" s="5"/>
      <c r="S109" s="5"/>
    </row>
    <row r="110" spans="2:19" x14ac:dyDescent="0.25">
      <c r="B11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10" s="220">
        <v>2014</v>
      </c>
      <c r="D110" s="169"/>
      <c r="E110" s="101"/>
      <c r="F110" s="9" t="s">
        <v>574</v>
      </c>
      <c r="G110" s="170">
        <v>1997</v>
      </c>
      <c r="H110" s="9" t="s">
        <v>1004</v>
      </c>
      <c r="I110" s="171" t="str">
        <f>IF(ISBLANK(registrace[[#This Row],[prijmeni a jmeno]]),"-",IF(RIGHT(LEFT(registrace[[#This Row],[prijmeni a jmeno]],SEARCH(" ",registrace[[#This Row],[prijmeni a jmeno]])-1),1)="á","Z","M"))</f>
        <v>Z</v>
      </c>
      <c r="J11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0" s="38"/>
      <c r="L11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10" s="219" t="str">
        <f>LEFT(registrace[[#This Row],[prijmeni a jmeno]],1)</f>
        <v>H</v>
      </c>
      <c r="N110" s="172" t="str">
        <f>CONCATENATE(registrace[[#This Row],[prijmeni a jmeno]],", ",registrace[[#This Row],[nar]])</f>
        <v>Haluzická Kristýna, 1997</v>
      </c>
      <c r="O11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10" s="5"/>
      <c r="Q110" s="5"/>
      <c r="R110" s="5"/>
      <c r="S110" s="5"/>
    </row>
    <row r="111" spans="2:19" x14ac:dyDescent="0.25">
      <c r="B11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závod::96</v>
      </c>
      <c r="C111" s="220">
        <v>2014</v>
      </c>
      <c r="D111" s="169" t="s">
        <v>1025</v>
      </c>
      <c r="E111" s="101">
        <v>96</v>
      </c>
      <c r="F111" s="9" t="s">
        <v>102</v>
      </c>
      <c r="G111" s="170">
        <v>1968</v>
      </c>
      <c r="H111" s="169" t="s">
        <v>20</v>
      </c>
      <c r="I111" s="171" t="str">
        <f>IF(ISBLANK(registrace[[#This Row],[prijmeni a jmeno]]),"-",IF(RIGHT(LEFT(registrace[[#This Row],[prijmeni a jmeno]],SEARCH(" ",registrace[[#This Row],[prijmeni a jmeno]])-1),1)="á","Z","M"))</f>
        <v>M</v>
      </c>
      <c r="J11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111" s="38"/>
      <c r="L11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11" s="219" t="str">
        <f>LEFT(registrace[[#This Row],[prijmeni a jmeno]],1)</f>
        <v>H</v>
      </c>
      <c r="N111" s="175" t="str">
        <f>CONCATENATE(registrace[[#This Row],[prijmeni a jmeno]],", ",registrace[[#This Row],[nar]])</f>
        <v>Haňur Roman, 1968</v>
      </c>
      <c r="O11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Boršovský běžecký klub</v>
      </c>
      <c r="P111" s="5"/>
      <c r="Q111" s="5"/>
      <c r="R111" s="5"/>
      <c r="S111" s="5"/>
    </row>
    <row r="112" spans="2:19" x14ac:dyDescent="0.25">
      <c r="B11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12" s="220">
        <v>2014</v>
      </c>
      <c r="D112" s="169"/>
      <c r="E112" s="101"/>
      <c r="F112" s="9" t="s">
        <v>747</v>
      </c>
      <c r="G112" s="170">
        <v>1974</v>
      </c>
      <c r="H112" s="9" t="s">
        <v>391</v>
      </c>
      <c r="I112" s="171" t="str">
        <f>IF(ISBLANK(registrace[[#This Row],[prijmeni a jmeno]]),"-",IF(RIGHT(LEFT(registrace[[#This Row],[prijmeni a jmeno]],SEARCH(" ",registrace[[#This Row],[prijmeni a jmeno]])-1),1)="á","Z","M"))</f>
        <v>M</v>
      </c>
      <c r="J11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2" s="38"/>
      <c r="L11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12" s="219" t="str">
        <f>LEFT(registrace[[#This Row],[prijmeni a jmeno]],1)</f>
        <v>H</v>
      </c>
      <c r="N112" s="172" t="str">
        <f>CONCATENATE(registrace[[#This Row],[prijmeni a jmeno]],", ",registrace[[#This Row],[nar]])</f>
        <v>Haraba Jaromír, 1974</v>
      </c>
      <c r="O11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12" s="5"/>
      <c r="Q112" s="5"/>
      <c r="R112" s="5"/>
      <c r="S112" s="5"/>
    </row>
    <row r="113" spans="2:19" x14ac:dyDescent="0.25">
      <c r="B11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13" s="220">
        <v>2014</v>
      </c>
      <c r="D113" s="169"/>
      <c r="E113" s="101"/>
      <c r="F113" s="9" t="s">
        <v>245</v>
      </c>
      <c r="G113" s="170">
        <v>1981</v>
      </c>
      <c r="H113" s="9" t="s">
        <v>695</v>
      </c>
      <c r="I113" s="171" t="str">
        <f>IF(ISBLANK(registrace[[#This Row],[prijmeni a jmeno]]),"-",IF(RIGHT(LEFT(registrace[[#This Row],[prijmeni a jmeno]],SEARCH(" ",registrace[[#This Row],[prijmeni a jmeno]])-1),1)="á","Z","M"))</f>
        <v>M</v>
      </c>
      <c r="J11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3" s="38"/>
      <c r="L11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13" s="219" t="str">
        <f>LEFT(registrace[[#This Row],[prijmeni a jmeno]],1)</f>
        <v>H</v>
      </c>
      <c r="N113" s="172" t="str">
        <f>CONCATENATE(registrace[[#This Row],[prijmeni a jmeno]],", ",registrace[[#This Row],[nar]])</f>
        <v>Háša Michal, 1981</v>
      </c>
      <c r="O11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13" s="5"/>
      <c r="Q113" s="5"/>
      <c r="R113" s="5"/>
      <c r="S113" s="5"/>
    </row>
    <row r="114" spans="2:19" x14ac:dyDescent="0.25">
      <c r="B11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14" s="220">
        <v>2014</v>
      </c>
      <c r="D114" s="169"/>
      <c r="E114" s="101"/>
      <c r="F114" s="9" t="s">
        <v>666</v>
      </c>
      <c r="G114" s="170">
        <v>2000</v>
      </c>
      <c r="H114" s="9" t="s">
        <v>448</v>
      </c>
      <c r="I114" s="171" t="str">
        <f>IF(ISBLANK(registrace[[#This Row],[prijmeni a jmeno]]),"-",IF(RIGHT(LEFT(registrace[[#This Row],[prijmeni a jmeno]],SEARCH(" ",registrace[[#This Row],[prijmeni a jmeno]])-1),1)="á","Z","M"))</f>
        <v>M</v>
      </c>
      <c r="J11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4" s="38"/>
      <c r="L11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14" s="219" t="str">
        <f>LEFT(registrace[[#This Row],[prijmeni a jmeno]],1)</f>
        <v>H</v>
      </c>
      <c r="N114" s="172" t="str">
        <f>CONCATENATE(registrace[[#This Row],[prijmeni a jmeno]],", ",registrace[[#This Row],[nar]])</f>
        <v>Havlíček Tomáš, 2000</v>
      </c>
      <c r="O11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14" s="5"/>
      <c r="Q114" s="5"/>
      <c r="R114" s="5"/>
      <c r="S114" s="5"/>
    </row>
    <row r="115" spans="2:19" x14ac:dyDescent="0.25">
      <c r="B11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15" s="220">
        <v>2014</v>
      </c>
      <c r="D115" s="169"/>
      <c r="E115" s="101"/>
      <c r="F115" s="9" t="s">
        <v>429</v>
      </c>
      <c r="G115" s="170">
        <v>1989</v>
      </c>
      <c r="H115" s="9" t="s">
        <v>423</v>
      </c>
      <c r="I115" s="171" t="str">
        <f>IF(ISBLANK(registrace[[#This Row],[prijmeni a jmeno]]),"-",IF(RIGHT(LEFT(registrace[[#This Row],[prijmeni a jmeno]],SEARCH(" ",registrace[[#This Row],[prijmeni a jmeno]])-1),1)="á","Z","M"))</f>
        <v>M</v>
      </c>
      <c r="J11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5" s="38"/>
      <c r="L11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15" s="219" t="str">
        <f>LEFT(registrace[[#This Row],[prijmeni a jmeno]],1)</f>
        <v>H</v>
      </c>
      <c r="N115" s="172" t="str">
        <f>CONCATENATE(registrace[[#This Row],[prijmeni a jmeno]],", ",registrace[[#This Row],[nar]])</f>
        <v>Hebík Štěpán, 1989</v>
      </c>
      <c r="O11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15" s="5"/>
      <c r="Q115" s="5"/>
      <c r="R115" s="5"/>
      <c r="S115" s="5"/>
    </row>
    <row r="116" spans="2:19" x14ac:dyDescent="0.25">
      <c r="B11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závod::100</v>
      </c>
      <c r="C116" s="220">
        <v>2014</v>
      </c>
      <c r="D116" s="169" t="s">
        <v>1025</v>
      </c>
      <c r="E116" s="101">
        <v>100</v>
      </c>
      <c r="F116" s="9" t="s">
        <v>103</v>
      </c>
      <c r="G116" s="170">
        <v>1987</v>
      </c>
      <c r="H116" s="9" t="s">
        <v>22</v>
      </c>
      <c r="I116" s="171" t="str">
        <f>IF(ISBLANK(registrace[[#This Row],[prijmeni a jmeno]]),"-",IF(RIGHT(LEFT(registrace[[#This Row],[prijmeni a jmeno]],SEARCH(" ",registrace[[#This Row],[prijmeni a jmeno]])-1),1)="á","Z","M"))</f>
        <v>M</v>
      </c>
      <c r="J11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116" s="38"/>
      <c r="L11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16" s="219" t="str">
        <f>LEFT(registrace[[#This Row],[prijmeni a jmeno]],1)</f>
        <v>H</v>
      </c>
      <c r="N116" s="172" t="str">
        <f>CONCATENATE(registrace[[#This Row],[prijmeni a jmeno]],", ",registrace[[#This Row],[nar]])</f>
        <v>Helm František, 1987</v>
      </c>
      <c r="O11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Nová Ves</v>
      </c>
      <c r="P116" s="5"/>
      <c r="Q116" s="5"/>
      <c r="R116" s="5"/>
      <c r="S116" s="5"/>
    </row>
    <row r="117" spans="2:19" x14ac:dyDescent="0.25">
      <c r="B117" s="244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závod::54</v>
      </c>
      <c r="C117" s="245">
        <v>2014</v>
      </c>
      <c r="D117" s="246" t="s">
        <v>1025</v>
      </c>
      <c r="E117" s="247">
        <v>54</v>
      </c>
      <c r="F117" s="248" t="s">
        <v>1098</v>
      </c>
      <c r="G117" s="249">
        <v>1952</v>
      </c>
      <c r="H117" s="246" t="s">
        <v>1099</v>
      </c>
      <c r="I117" s="250" t="str">
        <f>IF(ISBLANK(registrace[[#This Row],[prijmeni a jmeno]]),"-",IF(RIGHT(LEFT(registrace[[#This Row],[prijmeni a jmeno]],SEARCH(" ",registrace[[#This Row],[prijmeni a jmeno]])-1),1)="á","Z","M"))</f>
        <v>M</v>
      </c>
      <c r="J117" s="25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D</v>
      </c>
      <c r="K117" s="251"/>
      <c r="L117" s="252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17" s="253" t="str">
        <f>LEFT(registrace[[#This Row],[prijmeni a jmeno]],1)</f>
        <v>H</v>
      </c>
      <c r="N117" s="254" t="str">
        <f>CONCATENATE(registrace[[#This Row],[prijmeni a jmeno]],", ",registrace[[#This Row],[nar]])</f>
        <v>Heral Vít, 1952</v>
      </c>
      <c r="O117" s="244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17" s="5"/>
      <c r="Q117" s="5"/>
      <c r="R117" s="5"/>
      <c r="S117" s="5"/>
    </row>
    <row r="118" spans="2:19" x14ac:dyDescent="0.25">
      <c r="B118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závod::76</v>
      </c>
      <c r="C118" s="220">
        <v>2014</v>
      </c>
      <c r="D118" s="169" t="s">
        <v>1025</v>
      </c>
      <c r="E118" s="101">
        <v>76</v>
      </c>
      <c r="F118" s="9" t="s">
        <v>1081</v>
      </c>
      <c r="G118" s="170">
        <v>1976</v>
      </c>
      <c r="H118" s="169" t="s">
        <v>62</v>
      </c>
      <c r="I118" s="171" t="str">
        <f>IF(ISBLANK(registrace[[#This Row],[prijmeni a jmeno]]),"-",IF(RIGHT(LEFT(registrace[[#This Row],[prijmeni a jmeno]],SEARCH(" ",registrace[[#This Row],[prijmeni a jmeno]])-1),1)="á","Z","M"))</f>
        <v>M</v>
      </c>
      <c r="J11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118" s="38"/>
      <c r="L11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18" s="219" t="str">
        <f>LEFT(registrace[[#This Row],[prijmeni a jmeno]],1)</f>
        <v>H</v>
      </c>
      <c r="N118" s="175" t="str">
        <f>CONCATENATE(registrace[[#This Row],[prijmeni a jmeno]],", ",registrace[[#This Row],[nar]])</f>
        <v>Horák Aleš, 1976</v>
      </c>
      <c r="O11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18" s="5"/>
      <c r="Q118" s="5"/>
      <c r="R118" s="5"/>
      <c r="S118" s="5"/>
    </row>
    <row r="119" spans="2:19" x14ac:dyDescent="0.25">
      <c r="B119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19" s="220">
        <v>2014</v>
      </c>
      <c r="D119" s="169"/>
      <c r="E119" s="101"/>
      <c r="F119" s="9" t="s">
        <v>104</v>
      </c>
      <c r="G119" s="170">
        <v>1973</v>
      </c>
      <c r="H119" s="169" t="s">
        <v>24</v>
      </c>
      <c r="I119" s="171" t="str">
        <f>IF(ISBLANK(registrace[[#This Row],[prijmeni a jmeno]]),"-",IF(RIGHT(LEFT(registrace[[#This Row],[prijmeni a jmeno]],SEARCH(" ",registrace[[#This Row],[prijmeni a jmeno]])-1),1)="á","Z","M"))</f>
        <v>M</v>
      </c>
      <c r="J11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9" s="38"/>
      <c r="L11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19" s="219" t="str">
        <f>LEFT(registrace[[#This Row],[prijmeni a jmeno]],1)</f>
        <v>H</v>
      </c>
      <c r="N119" s="175" t="str">
        <f>CONCATENATE(registrace[[#This Row],[prijmeni a jmeno]],", ",registrace[[#This Row],[nar]])</f>
        <v>Houska David, 1973</v>
      </c>
      <c r="O11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Sc Algund</v>
      </c>
      <c r="P119" s="5"/>
      <c r="Q119" s="5"/>
      <c r="R119" s="5"/>
      <c r="S119" s="5"/>
    </row>
    <row r="120" spans="2:19" x14ac:dyDescent="0.25">
      <c r="B12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závod::62</v>
      </c>
      <c r="C120" s="220">
        <v>2014</v>
      </c>
      <c r="D120" s="169" t="s">
        <v>1025</v>
      </c>
      <c r="E120" s="101">
        <v>62</v>
      </c>
      <c r="F120" s="9" t="s">
        <v>105</v>
      </c>
      <c r="G120" s="170">
        <v>1954</v>
      </c>
      <c r="H120" s="169" t="s">
        <v>407</v>
      </c>
      <c r="I120" s="171" t="str">
        <f>IF(ISBLANK(registrace[[#This Row],[prijmeni a jmeno]]),"-",IF(RIGHT(LEFT(registrace[[#This Row],[prijmeni a jmeno]],SEARCH(" ",registrace[[#This Row],[prijmeni a jmeno]])-1),1)="á","Z","M"))</f>
        <v>Z</v>
      </c>
      <c r="J12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120" s="38"/>
      <c r="L12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20" s="219" t="str">
        <f>LEFT(registrace[[#This Row],[prijmeni a jmeno]],1)</f>
        <v>H</v>
      </c>
      <c r="N120" s="175" t="str">
        <f>CONCATENATE(registrace[[#This Row],[prijmeni a jmeno]],", ",registrace[[#This Row],[nar]])</f>
        <v>Hronová Božena, 1954</v>
      </c>
      <c r="O12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ŠuTri Prachatice</v>
      </c>
      <c r="P120" s="5"/>
      <c r="Q120" s="5"/>
      <c r="R120" s="5"/>
      <c r="S120" s="5"/>
    </row>
    <row r="121" spans="2:19" x14ac:dyDescent="0.25">
      <c r="B12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21" s="220">
        <v>2014</v>
      </c>
      <c r="D121" s="169"/>
      <c r="E121" s="101"/>
      <c r="F121" s="9" t="s">
        <v>106</v>
      </c>
      <c r="G121" s="170">
        <v>1976</v>
      </c>
      <c r="H121" s="169" t="s">
        <v>394</v>
      </c>
      <c r="I121" s="171" t="str">
        <f>IF(ISBLANK(registrace[[#This Row],[prijmeni a jmeno]]),"-",IF(RIGHT(LEFT(registrace[[#This Row],[prijmeni a jmeno]],SEARCH(" ",registrace[[#This Row],[prijmeni a jmeno]])-1),1)="á","Z","M"))</f>
        <v>M</v>
      </c>
      <c r="J12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1" s="38"/>
      <c r="L12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21" s="219" t="str">
        <f>LEFT(registrace[[#This Row],[prijmeni a jmeno]],1)</f>
        <v>H</v>
      </c>
      <c r="N121" s="175" t="str">
        <f>CONCATENATE(registrace[[#This Row],[prijmeni a jmeno]],", ",registrace[[#This Row],[nar]])</f>
        <v>Hruška Luboš, 1976</v>
      </c>
      <c r="O12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3 L Team České Budějovice</v>
      </c>
      <c r="P121" s="5"/>
      <c r="Q121" s="5"/>
      <c r="R121" s="5"/>
      <c r="S121" s="5"/>
    </row>
    <row r="122" spans="2:19" x14ac:dyDescent="0.25">
      <c r="B122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22" s="220">
        <v>2014</v>
      </c>
      <c r="D122" s="169"/>
      <c r="E122" s="101"/>
      <c r="F122" s="9" t="s">
        <v>108</v>
      </c>
      <c r="G122" s="170">
        <v>1973</v>
      </c>
      <c r="H122" s="169" t="s">
        <v>394</v>
      </c>
      <c r="I122" s="171" t="str">
        <f>IF(ISBLANK(registrace[[#This Row],[prijmeni a jmeno]]),"-",IF(RIGHT(LEFT(registrace[[#This Row],[prijmeni a jmeno]],SEARCH(" ",registrace[[#This Row],[prijmeni a jmeno]])-1),1)="á","Z","M"))</f>
        <v>M</v>
      </c>
      <c r="J12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2" s="38"/>
      <c r="L12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22" s="219" t="str">
        <f>LEFT(registrace[[#This Row],[prijmeni a jmeno]],1)</f>
        <v>H</v>
      </c>
      <c r="N122" s="175" t="str">
        <f>CONCATENATE(registrace[[#This Row],[prijmeni a jmeno]],", ",registrace[[#This Row],[nar]])</f>
        <v>Hruška Luděk, 1973</v>
      </c>
      <c r="O12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3 L Team České Budějovice</v>
      </c>
      <c r="P122" s="5"/>
      <c r="Q122" s="5"/>
      <c r="R122" s="5"/>
      <c r="S122" s="5"/>
    </row>
    <row r="123" spans="2:19" x14ac:dyDescent="0.25">
      <c r="B12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23" s="220">
        <v>2014</v>
      </c>
      <c r="D123" s="169"/>
      <c r="E123" s="101"/>
      <c r="F123" s="9" t="s">
        <v>203</v>
      </c>
      <c r="G123" s="170">
        <v>1959</v>
      </c>
      <c r="H123" s="9" t="s">
        <v>414</v>
      </c>
      <c r="I123" s="171" t="str">
        <f>IF(ISBLANK(registrace[[#This Row],[prijmeni a jmeno]]),"-",IF(RIGHT(LEFT(registrace[[#This Row],[prijmeni a jmeno]],SEARCH(" ",registrace[[#This Row],[prijmeni a jmeno]])-1),1)="á","Z","M"))</f>
        <v>M</v>
      </c>
      <c r="J12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3" s="38"/>
      <c r="L12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23" s="219" t="str">
        <f>LEFT(registrace[[#This Row],[prijmeni a jmeno]],1)</f>
        <v>H</v>
      </c>
      <c r="N123" s="172" t="str">
        <f>CONCATENATE(registrace[[#This Row],[prijmeni a jmeno]],", ",registrace[[#This Row],[nar]])</f>
        <v>Huspeka Miroslav, 1959</v>
      </c>
      <c r="O12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23" s="5"/>
      <c r="Q123" s="5"/>
      <c r="R123" s="5"/>
      <c r="S123" s="5"/>
    </row>
    <row r="124" spans="2:19" x14ac:dyDescent="0.25">
      <c r="B12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starosty::24</v>
      </c>
      <c r="C124" s="220">
        <v>2014</v>
      </c>
      <c r="D124" s="169" t="s">
        <v>1026</v>
      </c>
      <c r="E124" s="101">
        <v>24</v>
      </c>
      <c r="F124" s="9" t="s">
        <v>1108</v>
      </c>
      <c r="G124" s="170">
        <v>1979</v>
      </c>
      <c r="H124" s="9" t="s">
        <v>396</v>
      </c>
      <c r="I124" s="171" t="str">
        <f>IF(ISBLANK(registrace[[#This Row],[prijmeni a jmeno]]),"-",IF(RIGHT(LEFT(registrace[[#This Row],[prijmeni a jmeno]],SEARCH(" ",registrace[[#This Row],[prijmeni a jmeno]])-1),1)="á","Z","M"))</f>
        <v>Z</v>
      </c>
      <c r="J12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24" s="38"/>
      <c r="L12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24" s="219" t="str">
        <f>LEFT(registrace[[#This Row],[prijmeni a jmeno]],1)</f>
        <v>C</v>
      </c>
      <c r="N124" s="172" t="str">
        <f>CONCATENATE(registrace[[#This Row],[prijmeni a jmeno]],", ",registrace[[#This Row],[nar]])</f>
        <v>Charvátová Milli, 1979</v>
      </c>
      <c r="O12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24" s="5"/>
      <c r="Q124" s="5"/>
      <c r="R124" s="5"/>
      <c r="S124" s="5"/>
    </row>
    <row r="125" spans="2:19" x14ac:dyDescent="0.25">
      <c r="B12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25" s="220">
        <v>2014</v>
      </c>
      <c r="D125" s="169"/>
      <c r="E125" s="101"/>
      <c r="F125" s="9" t="s">
        <v>693</v>
      </c>
      <c r="G125" s="170">
        <v>2009</v>
      </c>
      <c r="H125" s="9" t="s">
        <v>395</v>
      </c>
      <c r="I125" s="171" t="str">
        <f>IF(ISBLANK(registrace[[#This Row],[prijmeni a jmeno]]),"-",IF(RIGHT(LEFT(registrace[[#This Row],[prijmeni a jmeno]],SEARCH(" ",registrace[[#This Row],[prijmeni a jmeno]])-1),1)="á","Z","M"))</f>
        <v>Z</v>
      </c>
      <c r="J12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5" s="38"/>
      <c r="L12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25" s="219" t="str">
        <f>LEFT(registrace[[#This Row],[prijmeni a jmeno]],1)</f>
        <v>C</v>
      </c>
      <c r="N125" s="172" t="str">
        <f>CONCATENATE(registrace[[#This Row],[prijmeni a jmeno]],", ",registrace[[#This Row],[nar]])</f>
        <v>Chladová Adélka, 2009</v>
      </c>
      <c r="O12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25" s="5"/>
      <c r="Q125" s="5"/>
      <c r="R125" s="5"/>
      <c r="S125" s="5"/>
    </row>
    <row r="126" spans="2:19" x14ac:dyDescent="0.25">
      <c r="B12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26" s="220">
        <v>2014</v>
      </c>
      <c r="D126" s="169"/>
      <c r="E126" s="101"/>
      <c r="F126" s="9" t="s">
        <v>498</v>
      </c>
      <c r="G126" s="170">
        <v>2006</v>
      </c>
      <c r="H126" s="9" t="s">
        <v>395</v>
      </c>
      <c r="I126" s="171" t="str">
        <f>IF(ISBLANK(registrace[[#This Row],[prijmeni a jmeno]]),"-",IF(RIGHT(LEFT(registrace[[#This Row],[prijmeni a jmeno]],SEARCH(" ",registrace[[#This Row],[prijmeni a jmeno]])-1),1)="á","Z","M"))</f>
        <v>Z</v>
      </c>
      <c r="J12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6" s="38"/>
      <c r="L12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26" s="219" t="str">
        <f>LEFT(registrace[[#This Row],[prijmeni a jmeno]],1)</f>
        <v>C</v>
      </c>
      <c r="N126" s="172" t="str">
        <f>CONCATENATE(registrace[[#This Row],[prijmeni a jmeno]],", ",registrace[[#This Row],[nar]])</f>
        <v>Chladová Dominika, 2006</v>
      </c>
      <c r="O12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26" s="5"/>
      <c r="Q126" s="5"/>
      <c r="R126" s="5"/>
      <c r="S126" s="5"/>
    </row>
    <row r="127" spans="2:19" x14ac:dyDescent="0.25">
      <c r="B12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27" s="220">
        <v>2014</v>
      </c>
      <c r="D127" s="169"/>
      <c r="E127" s="101"/>
      <c r="F127" s="9" t="s">
        <v>757</v>
      </c>
      <c r="G127" s="170">
        <v>1970</v>
      </c>
      <c r="H127" s="9" t="s">
        <v>37</v>
      </c>
      <c r="I127" s="171" t="str">
        <f>IF(ISBLANK(registrace[[#This Row],[prijmeni a jmeno]]),"-",IF(RIGHT(LEFT(registrace[[#This Row],[prijmeni a jmeno]],SEARCH(" ",registrace[[#This Row],[prijmeni a jmeno]])-1),1)="á","Z","M"))</f>
        <v>M</v>
      </c>
      <c r="J12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7" s="38"/>
      <c r="L12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27" s="219" t="str">
        <f>LEFT(registrace[[#This Row],[prijmeni a jmeno]],1)</f>
        <v>C</v>
      </c>
      <c r="N127" s="172" t="str">
        <f>CONCATENATE(registrace[[#This Row],[prijmeni a jmeno]],", ",registrace[[#This Row],[nar]])</f>
        <v>Chodura Vladimír, 1970</v>
      </c>
      <c r="O12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27" s="5"/>
      <c r="Q127" s="5"/>
      <c r="R127" s="5"/>
      <c r="S127" s="5"/>
    </row>
    <row r="128" spans="2:19" x14ac:dyDescent="0.25">
      <c r="B12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starosty::7</v>
      </c>
      <c r="C128" s="220">
        <v>2014</v>
      </c>
      <c r="D128" s="169" t="s">
        <v>1026</v>
      </c>
      <c r="E128" s="101">
        <v>7</v>
      </c>
      <c r="F128" s="9" t="s">
        <v>327</v>
      </c>
      <c r="G128" s="170">
        <v>1992</v>
      </c>
      <c r="H128" s="9" t="s">
        <v>1073</v>
      </c>
      <c r="I128" s="171" t="str">
        <f>IF(ISBLANK(registrace[[#This Row],[prijmeni a jmeno]]),"-",IF(RIGHT(LEFT(registrace[[#This Row],[prijmeni a jmeno]],SEARCH(" ",registrace[[#This Row],[prijmeni a jmeno]])-1),1)="á","Z","M"))</f>
        <v>M</v>
      </c>
      <c r="J12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28" s="38"/>
      <c r="L12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28" s="219" t="str">
        <f>LEFT(registrace[[#This Row],[prijmeni a jmeno]],1)</f>
        <v>C</v>
      </c>
      <c r="N128" s="172" t="str">
        <f>CONCATENATE(registrace[[#This Row],[prijmeni a jmeno]],", ",registrace[[#This Row],[nar]])</f>
        <v>Chýna Radek, 1992</v>
      </c>
      <c r="O12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28" s="5"/>
      <c r="Q128" s="5"/>
      <c r="R128" s="5"/>
      <c r="S128" s="5"/>
    </row>
    <row r="129" spans="2:19" x14ac:dyDescent="0.25">
      <c r="B12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29" s="220">
        <v>2014</v>
      </c>
      <c r="D129" s="169"/>
      <c r="E129" s="101"/>
      <c r="F129" s="9" t="s">
        <v>942</v>
      </c>
      <c r="G129" s="170">
        <v>2009</v>
      </c>
      <c r="H129" s="9" t="s">
        <v>791</v>
      </c>
      <c r="I129" s="171" t="str">
        <f>IF(ISBLANK(registrace[[#This Row],[prijmeni a jmeno]]),"-",IF(RIGHT(LEFT(registrace[[#This Row],[prijmeni a jmeno]],SEARCH(" ",registrace[[#This Row],[prijmeni a jmeno]])-1),1)="á","Z","M"))</f>
        <v>Z</v>
      </c>
      <c r="J12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9" s="38"/>
      <c r="L12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29" s="219" t="str">
        <f>LEFT(registrace[[#This Row],[prijmeni a jmeno]],1)</f>
        <v>J</v>
      </c>
      <c r="N129" s="172" t="str">
        <f>CONCATENATE(registrace[[#This Row],[prijmeni a jmeno]],", ",registrace[[#This Row],[nar]])</f>
        <v>Jágerová Aneta, 2009</v>
      </c>
      <c r="O12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29" s="5"/>
      <c r="Q129" s="5"/>
      <c r="R129" s="5"/>
      <c r="S129" s="5"/>
    </row>
    <row r="130" spans="2:19" x14ac:dyDescent="0.25">
      <c r="B13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30" s="220">
        <v>2014</v>
      </c>
      <c r="D130" s="169"/>
      <c r="E130" s="101"/>
      <c r="F130" s="9" t="s">
        <v>205</v>
      </c>
      <c r="G130" s="170">
        <v>1967</v>
      </c>
      <c r="H130" s="9" t="s">
        <v>1115</v>
      </c>
      <c r="I130" s="171" t="str">
        <f>IF(ISBLANK(registrace[[#This Row],[prijmeni a jmeno]]),"-",IF(RIGHT(LEFT(registrace[[#This Row],[prijmeni a jmeno]],SEARCH(" ",registrace[[#This Row],[prijmeni a jmeno]])-1),1)="á","Z","M"))</f>
        <v>M</v>
      </c>
      <c r="J13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0" s="38"/>
      <c r="L13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30" s="219" t="str">
        <f>LEFT(registrace[[#This Row],[prijmeni a jmeno]],1)</f>
        <v>J</v>
      </c>
      <c r="N130" s="172" t="str">
        <f>CONCATENATE(registrace[[#This Row],[prijmeni a jmeno]],", ",registrace[[#This Row],[nar]])</f>
        <v>Jančář Stanislav, 1967</v>
      </c>
      <c r="O13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30" s="5"/>
      <c r="Q130" s="5"/>
      <c r="R130" s="5"/>
      <c r="S130" s="5"/>
    </row>
    <row r="131" spans="2:19" x14ac:dyDescent="0.25">
      <c r="B13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31" s="220">
        <v>2014</v>
      </c>
      <c r="D131" s="169"/>
      <c r="E131" s="101"/>
      <c r="F131" s="9" t="s">
        <v>664</v>
      </c>
      <c r="G131" s="170">
        <v>2000</v>
      </c>
      <c r="H131" s="9"/>
      <c r="I131" s="171" t="str">
        <f>IF(ISBLANK(registrace[[#This Row],[prijmeni a jmeno]]),"-",IF(RIGHT(LEFT(registrace[[#This Row],[prijmeni a jmeno]],SEARCH(" ",registrace[[#This Row],[prijmeni a jmeno]])-1),1)="á","Z","M"))</f>
        <v>M</v>
      </c>
      <c r="J13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1" s="38"/>
      <c r="L13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31" s="219" t="str">
        <f>LEFT(registrace[[#This Row],[prijmeni a jmeno]],1)</f>
        <v>J</v>
      </c>
      <c r="N131" s="172" t="str">
        <f>CONCATENATE(registrace[[#This Row],[prijmeni a jmeno]],", ",registrace[[#This Row],[nar]])</f>
        <v>Janič Jakub, 2000</v>
      </c>
      <c r="O13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31" s="5"/>
      <c r="Q131" s="5"/>
      <c r="R131" s="5"/>
      <c r="S131" s="5"/>
    </row>
    <row r="132" spans="2:19" x14ac:dyDescent="0.25">
      <c r="B13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32" s="220">
        <v>2014</v>
      </c>
      <c r="D132" s="169"/>
      <c r="E132" s="101"/>
      <c r="F132" s="9" t="s">
        <v>750</v>
      </c>
      <c r="G132" s="170">
        <v>1954</v>
      </c>
      <c r="H132" s="9" t="s">
        <v>700</v>
      </c>
      <c r="I132" s="171" t="str">
        <f>IF(ISBLANK(registrace[[#This Row],[prijmeni a jmeno]]),"-",IF(RIGHT(LEFT(registrace[[#This Row],[prijmeni a jmeno]],SEARCH(" ",registrace[[#This Row],[prijmeni a jmeno]])-1),1)="á","Z","M"))</f>
        <v>M</v>
      </c>
      <c r="J13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2" s="38"/>
      <c r="L13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32" s="219" t="str">
        <f>LEFT(registrace[[#This Row],[prijmeni a jmeno]],1)</f>
        <v>J</v>
      </c>
      <c r="N132" s="172" t="str">
        <f>CONCATENATE(registrace[[#This Row],[prijmeni a jmeno]],", ",registrace[[#This Row],[nar]])</f>
        <v>Janko Roman, 1954</v>
      </c>
      <c r="O13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32" s="5"/>
      <c r="Q132" s="5"/>
      <c r="R132" s="5"/>
      <c r="S132" s="5"/>
    </row>
    <row r="133" spans="2:19" x14ac:dyDescent="0.25">
      <c r="B13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33" s="220">
        <v>2014</v>
      </c>
      <c r="D133" s="169"/>
      <c r="E133" s="101"/>
      <c r="F133" s="9" t="s">
        <v>109</v>
      </c>
      <c r="G133" s="170">
        <v>1974</v>
      </c>
      <c r="H133" s="169" t="s">
        <v>1065</v>
      </c>
      <c r="I133" s="171" t="str">
        <f>IF(ISBLANK(registrace[[#This Row],[prijmeni a jmeno]]),"-",IF(RIGHT(LEFT(registrace[[#This Row],[prijmeni a jmeno]],SEARCH(" ",registrace[[#This Row],[prijmeni a jmeno]])-1),1)="á","Z","M"))</f>
        <v>M</v>
      </c>
      <c r="J13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3" s="38"/>
      <c r="L13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33" s="219" t="str">
        <f>LEFT(registrace[[#This Row],[prijmeni a jmeno]],1)</f>
        <v>J</v>
      </c>
      <c r="N133" s="175" t="str">
        <f>CONCATENATE(registrace[[#This Row],[prijmeni a jmeno]],", ",registrace[[#This Row],[nar]])</f>
        <v>Janošík Radek, 1974</v>
      </c>
      <c r="O13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SK E.go Šindlovy Dvory</v>
      </c>
      <c r="P133" s="5"/>
      <c r="Q133" s="5"/>
      <c r="R133" s="5"/>
      <c r="S133" s="5"/>
    </row>
    <row r="134" spans="2:19" x14ac:dyDescent="0.25">
      <c r="B13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34" s="220">
        <v>2014</v>
      </c>
      <c r="D134" s="169"/>
      <c r="E134" s="101"/>
      <c r="F134" s="9" t="s">
        <v>430</v>
      </c>
      <c r="G134" s="170">
        <v>1977</v>
      </c>
      <c r="H134" s="9" t="s">
        <v>598</v>
      </c>
      <c r="I134" s="171" t="str">
        <f>IF(ISBLANK(registrace[[#This Row],[prijmeni a jmeno]]),"-",IF(RIGHT(LEFT(registrace[[#This Row],[prijmeni a jmeno]],SEARCH(" ",registrace[[#This Row],[prijmeni a jmeno]])-1),1)="á","Z","M"))</f>
        <v>M</v>
      </c>
      <c r="J13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4" s="38"/>
      <c r="L13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34" s="219" t="str">
        <f>LEFT(registrace[[#This Row],[prijmeni a jmeno]],1)</f>
        <v>J</v>
      </c>
      <c r="N134" s="172" t="str">
        <f>CONCATENATE(registrace[[#This Row],[prijmeni a jmeno]],", ",registrace[[#This Row],[nar]])</f>
        <v>Janoušek Hynek, 1977</v>
      </c>
      <c r="O13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34" s="5"/>
      <c r="Q134" s="5"/>
      <c r="R134" s="5"/>
      <c r="S134" s="5"/>
    </row>
    <row r="135" spans="2:19" x14ac:dyDescent="0.25">
      <c r="B13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35" s="220">
        <v>2014</v>
      </c>
      <c r="D135" s="169"/>
      <c r="E135" s="101"/>
      <c r="F135" s="9" t="s">
        <v>552</v>
      </c>
      <c r="G135" s="170">
        <v>2003</v>
      </c>
      <c r="H135" s="9" t="s">
        <v>1019</v>
      </c>
      <c r="I135" s="171" t="str">
        <f>IF(ISBLANK(registrace[[#This Row],[prijmeni a jmeno]]),"-",IF(RIGHT(LEFT(registrace[[#This Row],[prijmeni a jmeno]],SEARCH(" ",registrace[[#This Row],[prijmeni a jmeno]])-1),1)="á","Z","M"))</f>
        <v>Z</v>
      </c>
      <c r="J13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5" s="38"/>
      <c r="L13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35" s="219" t="str">
        <f>LEFT(registrace[[#This Row],[prijmeni a jmeno]],1)</f>
        <v>J</v>
      </c>
      <c r="N135" s="172" t="str">
        <f>CONCATENATE(registrace[[#This Row],[prijmeni a jmeno]],", ",registrace[[#This Row],[nar]])</f>
        <v>Janovská Nicola, 2003</v>
      </c>
      <c r="O13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35" s="5"/>
      <c r="Q135" s="5"/>
      <c r="R135" s="5"/>
      <c r="S135" s="5"/>
    </row>
    <row r="136" spans="2:19" x14ac:dyDescent="0.25">
      <c r="B13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36" s="220">
        <v>2014</v>
      </c>
      <c r="D136" s="169"/>
      <c r="E136" s="101"/>
      <c r="F136" s="9" t="s">
        <v>540</v>
      </c>
      <c r="G136" s="170">
        <v>2005</v>
      </c>
      <c r="H136" s="9" t="s">
        <v>985</v>
      </c>
      <c r="I136" s="171" t="str">
        <f>IF(ISBLANK(registrace[[#This Row],[prijmeni a jmeno]]),"-",IF(RIGHT(LEFT(registrace[[#This Row],[prijmeni a jmeno]],SEARCH(" ",registrace[[#This Row],[prijmeni a jmeno]])-1),1)="á","Z","M"))</f>
        <v>Z</v>
      </c>
      <c r="J13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6" s="38"/>
      <c r="L13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36" s="219" t="str">
        <f>LEFT(registrace[[#This Row],[prijmeni a jmeno]],1)</f>
        <v>J</v>
      </c>
      <c r="N136" s="172" t="str">
        <f>CONCATENATE(registrace[[#This Row],[prijmeni a jmeno]],", ",registrace[[#This Row],[nar]])</f>
        <v>Janovská Tereza, 2005</v>
      </c>
      <c r="O13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36" s="5"/>
      <c r="Q136" s="5"/>
      <c r="R136" s="5"/>
      <c r="S136" s="5"/>
    </row>
    <row r="137" spans="2:19" x14ac:dyDescent="0.25">
      <c r="B13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37" s="220">
        <v>2014</v>
      </c>
      <c r="D137" s="169"/>
      <c r="E137" s="101"/>
      <c r="F137" s="9" t="s">
        <v>207</v>
      </c>
      <c r="G137" s="170">
        <v>1966</v>
      </c>
      <c r="H137" s="9" t="s">
        <v>10</v>
      </c>
      <c r="I137" s="171" t="str">
        <f>IF(ISBLANK(registrace[[#This Row],[prijmeni a jmeno]]),"-",IF(RIGHT(LEFT(registrace[[#This Row],[prijmeni a jmeno]],SEARCH(" ",registrace[[#This Row],[prijmeni a jmeno]])-1),1)="á","Z","M"))</f>
        <v>M</v>
      </c>
      <c r="J13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7" s="38"/>
      <c r="L13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37" s="219" t="str">
        <f>LEFT(registrace[[#This Row],[prijmeni a jmeno]],1)</f>
        <v>J</v>
      </c>
      <c r="N137" s="172" t="str">
        <f>CONCATENATE(registrace[[#This Row],[prijmeni a jmeno]],", ",registrace[[#This Row],[nar]])</f>
        <v>Jansa Jiří, 1966</v>
      </c>
      <c r="O13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37" s="5"/>
      <c r="Q137" s="5"/>
      <c r="R137" s="5"/>
      <c r="S137" s="5"/>
    </row>
    <row r="138" spans="2:19" x14ac:dyDescent="0.25">
      <c r="B13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38" s="220">
        <v>2014</v>
      </c>
      <c r="D138" s="169"/>
      <c r="E138" s="101"/>
      <c r="F138" s="9" t="s">
        <v>110</v>
      </c>
      <c r="G138" s="170">
        <v>1957</v>
      </c>
      <c r="H138" s="9" t="s">
        <v>1020</v>
      </c>
      <c r="I138" s="171" t="str">
        <f>IF(ISBLANK(registrace[[#This Row],[prijmeni a jmeno]]),"-",IF(RIGHT(LEFT(registrace[[#This Row],[prijmeni a jmeno]],SEARCH(" ",registrace[[#This Row],[prijmeni a jmeno]])-1),1)="á","Z","M"))</f>
        <v>M</v>
      </c>
      <c r="J13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8" s="38"/>
      <c r="L13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38" s="219" t="str">
        <f>LEFT(registrace[[#This Row],[prijmeni a jmeno]],1)</f>
        <v>J</v>
      </c>
      <c r="N138" s="172" t="str">
        <f>CONCATENATE(registrace[[#This Row],[prijmeni a jmeno]],", ",registrace[[#This Row],[nar]])</f>
        <v>Jašarov Zdeněk, 1957</v>
      </c>
      <c r="O13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TC Dvořák České Budějovice 2</v>
      </c>
      <c r="P138" s="5"/>
      <c r="Q138" s="5"/>
      <c r="R138" s="5"/>
      <c r="S138" s="5"/>
    </row>
    <row r="139" spans="2:19" x14ac:dyDescent="0.25">
      <c r="B13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39" s="220">
        <v>2014</v>
      </c>
      <c r="D139" s="169"/>
      <c r="E139" s="101"/>
      <c r="F139" s="9" t="s">
        <v>248</v>
      </c>
      <c r="G139" s="170">
        <v>1959</v>
      </c>
      <c r="H139" s="9" t="s">
        <v>73</v>
      </c>
      <c r="I139" s="171" t="str">
        <f>IF(ISBLANK(registrace[[#This Row],[prijmeni a jmeno]]),"-",IF(RIGHT(LEFT(registrace[[#This Row],[prijmeni a jmeno]],SEARCH(" ",registrace[[#This Row],[prijmeni a jmeno]])-1),1)="á","Z","M"))</f>
        <v>Z</v>
      </c>
      <c r="J13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9" s="38"/>
      <c r="L13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39" s="219" t="str">
        <f>LEFT(registrace[[#This Row],[prijmeni a jmeno]],1)</f>
        <v>J</v>
      </c>
      <c r="N139" s="172" t="str">
        <f>CONCATENATE(registrace[[#This Row],[prijmeni a jmeno]],", ",registrace[[#This Row],[nar]])</f>
        <v>Jašarová Ema, 1959</v>
      </c>
      <c r="O13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39" s="5"/>
      <c r="Q139" s="5"/>
      <c r="R139" s="5"/>
      <c r="S139" s="5"/>
    </row>
    <row r="140" spans="2:19" x14ac:dyDescent="0.25">
      <c r="B14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40" s="220">
        <v>2014</v>
      </c>
      <c r="D140" s="169"/>
      <c r="E140" s="101"/>
      <c r="F140" s="9" t="s">
        <v>111</v>
      </c>
      <c r="G140" s="170">
        <v>1981</v>
      </c>
      <c r="H140" s="169" t="s">
        <v>112</v>
      </c>
      <c r="I140" s="171" t="str">
        <f>IF(ISBLANK(registrace[[#This Row],[prijmeni a jmeno]]),"-",IF(RIGHT(LEFT(registrace[[#This Row],[prijmeni a jmeno]],SEARCH(" ",registrace[[#This Row],[prijmeni a jmeno]])-1),1)="á","Z","M"))</f>
        <v>M</v>
      </c>
      <c r="J14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0" s="38"/>
      <c r="L14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40" s="219" t="str">
        <f>LEFT(registrace[[#This Row],[prijmeni a jmeno]],1)</f>
        <v>J</v>
      </c>
      <c r="N140" s="175" t="str">
        <f>CONCATENATE(registrace[[#This Row],[prijmeni a jmeno]],", ",registrace[[#This Row],[nar]])</f>
        <v>Jirák Lukáš, 1981</v>
      </c>
      <c r="O14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Équipe sans limites</v>
      </c>
      <c r="P140" s="5"/>
      <c r="Q140" s="5"/>
      <c r="R140" s="5"/>
      <c r="S140" s="5"/>
    </row>
    <row r="141" spans="2:19" x14ac:dyDescent="0.25">
      <c r="B14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41" s="220">
        <v>2014</v>
      </c>
      <c r="D141" s="169"/>
      <c r="E141" s="101"/>
      <c r="F141" s="9" t="s">
        <v>512</v>
      </c>
      <c r="G141" s="170">
        <v>1965</v>
      </c>
      <c r="H141" s="9" t="s">
        <v>395</v>
      </c>
      <c r="I141" s="171" t="str">
        <f>IF(ISBLANK(registrace[[#This Row],[prijmeni a jmeno]]),"-",IF(RIGHT(LEFT(registrace[[#This Row],[prijmeni a jmeno]],SEARCH(" ",registrace[[#This Row],[prijmeni a jmeno]])-1),1)="á","Z","M"))</f>
        <v>M</v>
      </c>
      <c r="J14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1" s="38"/>
      <c r="L14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41" s="219" t="str">
        <f>LEFT(registrace[[#This Row],[prijmeni a jmeno]],1)</f>
        <v>J</v>
      </c>
      <c r="N141" s="172" t="str">
        <f>CONCATENATE(registrace[[#This Row],[prijmeni a jmeno]],", ",registrace[[#This Row],[nar]])</f>
        <v>Juda Josef, 1965</v>
      </c>
      <c r="O14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41" s="5"/>
      <c r="Q141" s="5"/>
      <c r="R141" s="5"/>
      <c r="S141" s="5"/>
    </row>
    <row r="142" spans="2:19" x14ac:dyDescent="0.25">
      <c r="B14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závod::98</v>
      </c>
      <c r="C142" s="220">
        <v>2014</v>
      </c>
      <c r="D142" s="169" t="s">
        <v>1025</v>
      </c>
      <c r="E142" s="101">
        <v>98</v>
      </c>
      <c r="F142" s="9" t="s">
        <v>295</v>
      </c>
      <c r="G142" s="170">
        <v>1974</v>
      </c>
      <c r="H142" s="9" t="s">
        <v>1014</v>
      </c>
      <c r="I142" s="171" t="str">
        <f>IF(ISBLANK(registrace[[#This Row],[prijmeni a jmeno]]),"-",IF(RIGHT(LEFT(registrace[[#This Row],[prijmeni a jmeno]],SEARCH(" ",registrace[[#This Row],[prijmeni a jmeno]])-1),1)="á","Z","M"))</f>
        <v>M</v>
      </c>
      <c r="J14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142" s="38"/>
      <c r="L14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42" s="219" t="str">
        <f>LEFT(registrace[[#This Row],[prijmeni a jmeno]],1)</f>
        <v>J</v>
      </c>
      <c r="N142" s="172" t="str">
        <f>CONCATENATE(registrace[[#This Row],[prijmeni a jmeno]],", ",registrace[[#This Row],[nar]])</f>
        <v>Juráň Karel, 1974</v>
      </c>
      <c r="O14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42" s="5"/>
      <c r="Q142" s="5"/>
      <c r="R142" s="5"/>
      <c r="S142" s="5"/>
    </row>
    <row r="143" spans="2:19" x14ac:dyDescent="0.25">
      <c r="B14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43" s="220">
        <v>2014</v>
      </c>
      <c r="D143" s="169"/>
      <c r="E143" s="101"/>
      <c r="F143" s="9" t="s">
        <v>689</v>
      </c>
      <c r="G143" s="170">
        <v>2006</v>
      </c>
      <c r="H143" s="9" t="s">
        <v>350</v>
      </c>
      <c r="I143" s="171" t="str">
        <f>IF(ISBLANK(registrace[[#This Row],[prijmeni a jmeno]]),"-",IF(RIGHT(LEFT(registrace[[#This Row],[prijmeni a jmeno]],SEARCH(" ",registrace[[#This Row],[prijmeni a jmeno]])-1),1)="á","Z","M"))</f>
        <v>Z</v>
      </c>
      <c r="J14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3" s="38"/>
      <c r="L14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43" s="219" t="str">
        <f>LEFT(registrace[[#This Row],[prijmeni a jmeno]],1)</f>
        <v>K</v>
      </c>
      <c r="N143" s="172" t="str">
        <f>CONCATENATE(registrace[[#This Row],[prijmeni a jmeno]],", ",registrace[[#This Row],[nar]])</f>
        <v>Kahovcová Anna, 2006</v>
      </c>
      <c r="O14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43" s="5"/>
      <c r="Q143" s="5"/>
      <c r="R143" s="5"/>
      <c r="S143" s="5"/>
    </row>
    <row r="144" spans="2:19" x14ac:dyDescent="0.25">
      <c r="B14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44" s="220">
        <v>2014</v>
      </c>
      <c r="D144" s="169"/>
      <c r="E144" s="101"/>
      <c r="F144" s="9" t="s">
        <v>940</v>
      </c>
      <c r="G144" s="170">
        <v>2009</v>
      </c>
      <c r="H144" s="9" t="s">
        <v>350</v>
      </c>
      <c r="I144" s="171" t="str">
        <f>IF(ISBLANK(registrace[[#This Row],[prijmeni a jmeno]]),"-",IF(RIGHT(LEFT(registrace[[#This Row],[prijmeni a jmeno]],SEARCH(" ",registrace[[#This Row],[prijmeni a jmeno]])-1),1)="á","Z","M"))</f>
        <v>Z</v>
      </c>
      <c r="J14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4" s="38"/>
      <c r="L14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44" s="219" t="str">
        <f>LEFT(registrace[[#This Row],[prijmeni a jmeno]],1)</f>
        <v>K</v>
      </c>
      <c r="N144" s="172" t="str">
        <f>CONCATENATE(registrace[[#This Row],[prijmeni a jmeno]],", ",registrace[[#This Row],[nar]])</f>
        <v>Kahovcová Barbora, 2009</v>
      </c>
      <c r="O14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44" s="5"/>
      <c r="Q144" s="5"/>
      <c r="R144" s="5"/>
      <c r="S144" s="5"/>
    </row>
    <row r="145" spans="2:19" x14ac:dyDescent="0.25">
      <c r="B14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45" s="220">
        <v>2014</v>
      </c>
      <c r="D145" s="169"/>
      <c r="E145" s="101"/>
      <c r="F145" s="9" t="s">
        <v>493</v>
      </c>
      <c r="G145" s="170">
        <v>2004</v>
      </c>
      <c r="H145" s="9" t="s">
        <v>448</v>
      </c>
      <c r="I145" s="171" t="str">
        <f>IF(ISBLANK(registrace[[#This Row],[prijmeni a jmeno]]),"-",IF(RIGHT(LEFT(registrace[[#This Row],[prijmeni a jmeno]],SEARCH(" ",registrace[[#This Row],[prijmeni a jmeno]])-1),1)="á","Z","M"))</f>
        <v>Z</v>
      </c>
      <c r="J14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5" s="38"/>
      <c r="L14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45" s="219" t="str">
        <f>LEFT(registrace[[#This Row],[prijmeni a jmeno]],1)</f>
        <v>K</v>
      </c>
      <c r="N145" s="172" t="str">
        <f>CONCATENATE(registrace[[#This Row],[prijmeni a jmeno]],", ",registrace[[#This Row],[nar]])</f>
        <v>Kaiserová Tereza, 2004</v>
      </c>
      <c r="O14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45" s="5"/>
      <c r="Q145" s="5"/>
      <c r="R145" s="5"/>
      <c r="S145" s="5"/>
    </row>
    <row r="146" spans="2:19" x14ac:dyDescent="0.25">
      <c r="B146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závod::12</v>
      </c>
      <c r="C146" s="220">
        <v>2014</v>
      </c>
      <c r="D146" s="169" t="s">
        <v>1025</v>
      </c>
      <c r="E146" s="101">
        <v>12</v>
      </c>
      <c r="F146" s="9" t="s">
        <v>113</v>
      </c>
      <c r="G146" s="170">
        <v>1976</v>
      </c>
      <c r="H146" s="169" t="s">
        <v>1058</v>
      </c>
      <c r="I146" s="171" t="str">
        <f>IF(ISBLANK(registrace[[#This Row],[prijmeni a jmeno]]),"-",IF(RIGHT(LEFT(registrace[[#This Row],[prijmeni a jmeno]],SEARCH(" ",registrace[[#This Row],[prijmeni a jmeno]])-1),1)="á","Z","M"))</f>
        <v>M</v>
      </c>
      <c r="J14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146" s="38"/>
      <c r="L14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46" s="219" t="str">
        <f>LEFT(registrace[[#This Row],[prijmeni a jmeno]],1)</f>
        <v>K</v>
      </c>
      <c r="N146" s="175" t="str">
        <f>CONCATENATE(registrace[[#This Row],[prijmeni a jmeno]],", ",registrace[[#This Row],[nar]])</f>
        <v>Kalina Bohumil, 1976</v>
      </c>
      <c r="O14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Trio Kardašova Řečice</v>
      </c>
      <c r="P146" s="5"/>
      <c r="Q146" s="5"/>
      <c r="R146" s="5"/>
      <c r="S146" s="5"/>
    </row>
    <row r="147" spans="2:19" x14ac:dyDescent="0.25">
      <c r="B14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2014::Dětský::05 - 07::M::29</v>
      </c>
      <c r="C147" s="220">
        <v>2014</v>
      </c>
      <c r="D147" s="169" t="s">
        <v>1028</v>
      </c>
      <c r="E147" s="101">
        <v>29</v>
      </c>
      <c r="F147" s="9" t="s">
        <v>681</v>
      </c>
      <c r="G147" s="170">
        <v>2007</v>
      </c>
      <c r="H147" s="9" t="s">
        <v>650</v>
      </c>
      <c r="I147" s="171" t="str">
        <f>IF(ISBLANK(registrace[[#This Row],[prijmeni a jmeno]]),"-",IF(RIGHT(LEFT(registrace[[#This Row],[prijmeni a jmeno]],SEARCH(" ",registrace[[#This Row],[prijmeni a jmeno]])-1),1)="á","Z","M"))</f>
        <v>M</v>
      </c>
      <c r="J14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05 - 07</v>
      </c>
      <c r="K147" s="38"/>
      <c r="L14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47" s="219" t="str">
        <f>LEFT(registrace[[#This Row],[prijmeni a jmeno]],1)</f>
        <v>K</v>
      </c>
      <c r="N147" s="172" t="str">
        <f>CONCATENATE(registrace[[#This Row],[prijmeni a jmeno]],", ",registrace[[#This Row],[nar]])</f>
        <v>Kaňka Jan, 2007</v>
      </c>
      <c r="O14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47" s="5"/>
      <c r="Q147" s="5"/>
      <c r="R147" s="5"/>
      <c r="S147" s="5"/>
    </row>
    <row r="148" spans="2:19" x14ac:dyDescent="0.25">
      <c r="B14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2014::Dětský::08 - 10::M::81</v>
      </c>
      <c r="C148" s="220">
        <v>2014</v>
      </c>
      <c r="D148" s="169" t="s">
        <v>1028</v>
      </c>
      <c r="E148" s="101">
        <v>81</v>
      </c>
      <c r="F148" s="9" t="s">
        <v>684</v>
      </c>
      <c r="G148" s="170">
        <v>2006</v>
      </c>
      <c r="H148" s="9" t="s">
        <v>357</v>
      </c>
      <c r="I148" s="171" t="str">
        <f>IF(ISBLANK(registrace[[#This Row],[prijmeni a jmeno]]),"-",IF(RIGHT(LEFT(registrace[[#This Row],[prijmeni a jmeno]],SEARCH(" ",registrace[[#This Row],[prijmeni a jmeno]])-1),1)="á","Z","M"))</f>
        <v>M</v>
      </c>
      <c r="J14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148" s="38"/>
      <c r="L14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48" s="219" t="str">
        <f>LEFT(registrace[[#This Row],[prijmeni a jmeno]],1)</f>
        <v>K</v>
      </c>
      <c r="N148" s="172" t="str">
        <f>CONCATENATE(registrace[[#This Row],[prijmeni a jmeno]],", ",registrace[[#This Row],[nar]])</f>
        <v>Karala Matěj, 2006</v>
      </c>
      <c r="O14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48" s="5"/>
      <c r="Q148" s="5"/>
      <c r="R148" s="5"/>
      <c r="S148" s="5"/>
    </row>
    <row r="149" spans="2:19" x14ac:dyDescent="0.25">
      <c r="B14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49" s="220">
        <v>2014</v>
      </c>
      <c r="D149" s="169"/>
      <c r="E149" s="101"/>
      <c r="F149" s="9" t="s">
        <v>489</v>
      </c>
      <c r="G149" s="170">
        <v>2006</v>
      </c>
      <c r="H149" s="9" t="s">
        <v>342</v>
      </c>
      <c r="I149" s="171" t="str">
        <f>IF(ISBLANK(registrace[[#This Row],[prijmeni a jmeno]]),"-",IF(RIGHT(LEFT(registrace[[#This Row],[prijmeni a jmeno]],SEARCH(" ",registrace[[#This Row],[prijmeni a jmeno]])-1),1)="á","Z","M"))</f>
        <v>M</v>
      </c>
      <c r="J14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9" s="38"/>
      <c r="L14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49" s="219" t="str">
        <f>LEFT(registrace[[#This Row],[prijmeni a jmeno]],1)</f>
        <v>K</v>
      </c>
      <c r="N149" s="172" t="str">
        <f>CONCATENATE(registrace[[#This Row],[prijmeni a jmeno]],", ",registrace[[#This Row],[nar]])</f>
        <v>Kášek Filip, 2006</v>
      </c>
      <c r="O14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49" s="5"/>
      <c r="Q149" s="5"/>
      <c r="R149" s="5"/>
      <c r="S149" s="5"/>
    </row>
    <row r="150" spans="2:19" x14ac:dyDescent="0.25">
      <c r="B15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50" s="220">
        <v>2014</v>
      </c>
      <c r="D150" s="169"/>
      <c r="E150" s="101"/>
      <c r="F150" s="9" t="s">
        <v>497</v>
      </c>
      <c r="G150" s="170">
        <v>2004</v>
      </c>
      <c r="H150" s="9" t="s">
        <v>350</v>
      </c>
      <c r="I150" s="171" t="str">
        <f>IF(ISBLANK(registrace[[#This Row],[prijmeni a jmeno]]),"-",IF(RIGHT(LEFT(registrace[[#This Row],[prijmeni a jmeno]],SEARCH(" ",registrace[[#This Row],[prijmeni a jmeno]])-1),1)="á","Z","M"))</f>
        <v>Z</v>
      </c>
      <c r="J15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0" s="38"/>
      <c r="L15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50" s="219" t="str">
        <f>LEFT(registrace[[#This Row],[prijmeni a jmeno]],1)</f>
        <v>K</v>
      </c>
      <c r="N150" s="172" t="str">
        <f>CONCATENATE(registrace[[#This Row],[prijmeni a jmeno]],", ",registrace[[#This Row],[nar]])</f>
        <v>Kášková Adélka, 2004</v>
      </c>
      <c r="O15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50" s="5"/>
      <c r="Q150" s="5"/>
      <c r="R150" s="5"/>
      <c r="S150" s="5"/>
    </row>
    <row r="151" spans="2:19" x14ac:dyDescent="0.25">
      <c r="B15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51" s="220">
        <v>2014</v>
      </c>
      <c r="D151" s="169"/>
      <c r="E151" s="101"/>
      <c r="F151" s="9" t="s">
        <v>671</v>
      </c>
      <c r="G151" s="170">
        <v>2002</v>
      </c>
      <c r="H151" s="9" t="s">
        <v>451</v>
      </c>
      <c r="I151" s="171" t="str">
        <f>IF(ISBLANK(registrace[[#This Row],[prijmeni a jmeno]]),"-",IF(RIGHT(LEFT(registrace[[#This Row],[prijmeni a jmeno]],SEARCH(" ",registrace[[#This Row],[prijmeni a jmeno]])-1),1)="á","Z","M"))</f>
        <v>M</v>
      </c>
      <c r="J15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1" s="38"/>
      <c r="L15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51" s="219" t="str">
        <f>LEFT(registrace[[#This Row],[prijmeni a jmeno]],1)</f>
        <v>K</v>
      </c>
      <c r="N151" s="172" t="str">
        <f>CONCATENATE(registrace[[#This Row],[prijmeni a jmeno]],", ",registrace[[#This Row],[nar]])</f>
        <v>Kažka Marek, 2002</v>
      </c>
      <c r="O15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51" s="5"/>
      <c r="Q151" s="5"/>
      <c r="R151" s="5"/>
      <c r="S151" s="5"/>
    </row>
    <row r="152" spans="2:19" x14ac:dyDescent="0.25">
      <c r="B152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52" s="220">
        <v>2014</v>
      </c>
      <c r="D152" s="169"/>
      <c r="E152" s="101"/>
      <c r="F152" s="9" t="s">
        <v>114</v>
      </c>
      <c r="G152" s="170">
        <v>1976</v>
      </c>
      <c r="H152" s="169" t="s">
        <v>32</v>
      </c>
      <c r="I152" s="171" t="str">
        <f>IF(ISBLANK(registrace[[#This Row],[prijmeni a jmeno]]),"-",IF(RIGHT(LEFT(registrace[[#This Row],[prijmeni a jmeno]],SEARCH(" ",registrace[[#This Row],[prijmeni a jmeno]])-1),1)="á","Z","M"))</f>
        <v>M</v>
      </c>
      <c r="J15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2" s="38"/>
      <c r="L15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52" s="219" t="str">
        <f>LEFT(registrace[[#This Row],[prijmeni a jmeno]],1)</f>
        <v>K</v>
      </c>
      <c r="N152" s="175" t="str">
        <f>CONCATENATE(registrace[[#This Row],[prijmeni a jmeno]],", ",registrace[[#This Row],[nar]])</f>
        <v>Klein Pavel, 1976</v>
      </c>
      <c r="O15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Týn nad Vltavou</v>
      </c>
      <c r="P152" s="5"/>
      <c r="Q152" s="5"/>
      <c r="R152" s="5"/>
      <c r="S152" s="5"/>
    </row>
    <row r="153" spans="2:19" x14ac:dyDescent="0.25">
      <c r="B15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53" s="220">
        <v>2014</v>
      </c>
      <c r="D153" s="169"/>
      <c r="E153" s="101"/>
      <c r="F153" s="9" t="s">
        <v>115</v>
      </c>
      <c r="G153" s="170">
        <v>1978</v>
      </c>
      <c r="H153" s="169" t="s">
        <v>32</v>
      </c>
      <c r="I153" s="171" t="str">
        <f>IF(ISBLANK(registrace[[#This Row],[prijmeni a jmeno]]),"-",IF(RIGHT(LEFT(registrace[[#This Row],[prijmeni a jmeno]],SEARCH(" ",registrace[[#This Row],[prijmeni a jmeno]])-1),1)="á","Z","M"))</f>
        <v>Z</v>
      </c>
      <c r="J15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3" s="38"/>
      <c r="L15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53" s="219" t="str">
        <f>LEFT(registrace[[#This Row],[prijmeni a jmeno]],1)</f>
        <v>K</v>
      </c>
      <c r="N153" s="175" t="str">
        <f>CONCATENATE(registrace[[#This Row],[prijmeni a jmeno]],", ",registrace[[#This Row],[nar]])</f>
        <v>Kleinová Petra, 1978</v>
      </c>
      <c r="O15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Týn nad Vltavou</v>
      </c>
      <c r="P153" s="5"/>
      <c r="Q153" s="5"/>
      <c r="R153" s="5"/>
      <c r="S153" s="5"/>
    </row>
    <row r="154" spans="2:19" x14ac:dyDescent="0.25">
      <c r="B15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54" s="220">
        <v>2014</v>
      </c>
      <c r="D154" s="169"/>
      <c r="E154" s="101"/>
      <c r="F154" s="9" t="s">
        <v>932</v>
      </c>
      <c r="G154" s="170">
        <v>2007</v>
      </c>
      <c r="H154" s="9" t="s">
        <v>1018</v>
      </c>
      <c r="I154" s="171" t="str">
        <f>IF(ISBLANK(registrace[[#This Row],[prijmeni a jmeno]]),"-",IF(RIGHT(LEFT(registrace[[#This Row],[prijmeni a jmeno]],SEARCH(" ",registrace[[#This Row],[prijmeni a jmeno]])-1),1)="á","Z","M"))</f>
        <v>M</v>
      </c>
      <c r="J15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4" s="38"/>
      <c r="L15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54" s="219" t="str">
        <f>LEFT(registrace[[#This Row],[prijmeni a jmeno]],1)</f>
        <v>K</v>
      </c>
      <c r="N154" s="172" t="str">
        <f>CONCATENATE(registrace[[#This Row],[prijmeni a jmeno]],", ",registrace[[#This Row],[nar]])</f>
        <v>Klimeš Jan, 2007</v>
      </c>
      <c r="O15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54" s="5"/>
      <c r="Q154" s="5"/>
      <c r="R154" s="5"/>
      <c r="S154" s="5"/>
    </row>
    <row r="155" spans="2:19" x14ac:dyDescent="0.25">
      <c r="B15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závod::13</v>
      </c>
      <c r="C155" s="220">
        <v>2014</v>
      </c>
      <c r="D155" s="169" t="s">
        <v>1025</v>
      </c>
      <c r="E155" s="101">
        <v>13</v>
      </c>
      <c r="F155" s="9" t="s">
        <v>116</v>
      </c>
      <c r="G155" s="170">
        <v>1977</v>
      </c>
      <c r="H155" s="9" t="s">
        <v>1018</v>
      </c>
      <c r="I155" s="171" t="str">
        <f>IF(ISBLANK(registrace[[#This Row],[prijmeni a jmeno]]),"-",IF(RIGHT(LEFT(registrace[[#This Row],[prijmeni a jmeno]],SEARCH(" ",registrace[[#This Row],[prijmeni a jmeno]])-1),1)="á","Z","M"))</f>
        <v>M</v>
      </c>
      <c r="J15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155" s="38"/>
      <c r="L15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55" s="219" t="str">
        <f>LEFT(registrace[[#This Row],[prijmeni a jmeno]],1)</f>
        <v>K</v>
      </c>
      <c r="N155" s="172" t="str">
        <f>CONCATENATE(registrace[[#This Row],[prijmeni a jmeno]],", ",registrace[[#This Row],[nar]])</f>
        <v>Klimeš Petr, 1977</v>
      </c>
      <c r="O15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55" s="5"/>
      <c r="Q155" s="5"/>
      <c r="R155" s="5"/>
      <c r="S155" s="5"/>
    </row>
    <row r="156" spans="2:19" x14ac:dyDescent="0.25">
      <c r="B15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56" s="220">
        <v>2014</v>
      </c>
      <c r="D156" s="169"/>
      <c r="E156" s="101"/>
      <c r="F156" s="9" t="s">
        <v>904</v>
      </c>
      <c r="G156" s="170">
        <v>2001</v>
      </c>
      <c r="H156" s="9" t="s">
        <v>1018</v>
      </c>
      <c r="I156" s="171" t="str">
        <f>IF(ISBLANK(registrace[[#This Row],[prijmeni a jmeno]]),"-",IF(RIGHT(LEFT(registrace[[#This Row],[prijmeni a jmeno]],SEARCH(" ",registrace[[#This Row],[prijmeni a jmeno]])-1),1)="á","Z","M"))</f>
        <v>Z</v>
      </c>
      <c r="J15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6" s="38"/>
      <c r="L15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56" s="219" t="str">
        <f>LEFT(registrace[[#This Row],[prijmeni a jmeno]],1)</f>
        <v>K</v>
      </c>
      <c r="N156" s="172" t="str">
        <f>CONCATENATE(registrace[[#This Row],[prijmeni a jmeno]],", ",registrace[[#This Row],[nar]])</f>
        <v>Klimešová Alena, 2001</v>
      </c>
      <c r="O15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56" s="5"/>
      <c r="Q156" s="5"/>
      <c r="R156" s="5"/>
      <c r="S156" s="5"/>
    </row>
    <row r="157" spans="2:19" x14ac:dyDescent="0.25">
      <c r="B15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57" s="220">
        <v>2014</v>
      </c>
      <c r="D157" s="169"/>
      <c r="E157" s="101"/>
      <c r="F157" s="9" t="s">
        <v>901</v>
      </c>
      <c r="G157" s="170">
        <v>2000</v>
      </c>
      <c r="H157" s="9" t="s">
        <v>1018</v>
      </c>
      <c r="I157" s="171" t="str">
        <f>IF(ISBLANK(registrace[[#This Row],[prijmeni a jmeno]]),"-",IF(RIGHT(LEFT(registrace[[#This Row],[prijmeni a jmeno]],SEARCH(" ",registrace[[#This Row],[prijmeni a jmeno]])-1),1)="á","Z","M"))</f>
        <v>Z</v>
      </c>
      <c r="J15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7" s="38"/>
      <c r="L15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57" s="219" t="str">
        <f>LEFT(registrace[[#This Row],[prijmeni a jmeno]],1)</f>
        <v>K</v>
      </c>
      <c r="N157" s="172" t="str">
        <f>CONCATENATE(registrace[[#This Row],[prijmeni a jmeno]],", ",registrace[[#This Row],[nar]])</f>
        <v>Klimešová Šarlota, 2000</v>
      </c>
      <c r="O15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57" s="5"/>
      <c r="Q157" s="5"/>
      <c r="R157" s="5"/>
      <c r="S157" s="5"/>
    </row>
    <row r="158" spans="2:19" x14ac:dyDescent="0.25">
      <c r="B15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58" s="220">
        <v>2014</v>
      </c>
      <c r="D158" s="169"/>
      <c r="E158" s="101"/>
      <c r="F158" s="9" t="s">
        <v>479</v>
      </c>
      <c r="G158" s="170">
        <v>2001</v>
      </c>
      <c r="H158" s="9" t="s">
        <v>451</v>
      </c>
      <c r="I158" s="171" t="str">
        <f>IF(ISBLANK(registrace[[#This Row],[prijmeni a jmeno]]),"-",IF(RIGHT(LEFT(registrace[[#This Row],[prijmeni a jmeno]],SEARCH(" ",registrace[[#This Row],[prijmeni a jmeno]])-1),1)="á","Z","M"))</f>
        <v>Z</v>
      </c>
      <c r="J15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8" s="38"/>
      <c r="L15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58" s="219" t="str">
        <f>LEFT(registrace[[#This Row],[prijmeni a jmeno]],1)</f>
        <v>K</v>
      </c>
      <c r="N158" s="172" t="str">
        <f>CONCATENATE(registrace[[#This Row],[prijmeni a jmeno]],", ",registrace[[#This Row],[nar]])</f>
        <v>Klopfová Lenka, 2001</v>
      </c>
      <c r="O15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58" s="5"/>
      <c r="Q158" s="5"/>
      <c r="R158" s="5"/>
      <c r="S158" s="5"/>
    </row>
    <row r="159" spans="2:19" x14ac:dyDescent="0.25">
      <c r="B15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závod::84</v>
      </c>
      <c r="C159" s="220">
        <v>2014</v>
      </c>
      <c r="D159" s="169" t="s">
        <v>1025</v>
      </c>
      <c r="E159" s="101">
        <v>84</v>
      </c>
      <c r="F159" s="9" t="s">
        <v>117</v>
      </c>
      <c r="G159" s="170">
        <v>1970</v>
      </c>
      <c r="H159" s="9" t="s">
        <v>37</v>
      </c>
      <c r="I159" s="171" t="str">
        <f>IF(ISBLANK(registrace[[#This Row],[prijmeni a jmeno]]),"-",IF(RIGHT(LEFT(registrace[[#This Row],[prijmeni a jmeno]],SEARCH(" ",registrace[[#This Row],[prijmeni a jmeno]])-1),1)="á","Z","M"))</f>
        <v>M</v>
      </c>
      <c r="J15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159" s="38"/>
      <c r="L15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59" s="219" t="str">
        <f>LEFT(registrace[[#This Row],[prijmeni a jmeno]],1)</f>
        <v>K</v>
      </c>
      <c r="N159" s="172" t="str">
        <f>CONCATENATE(registrace[[#This Row],[prijmeni a jmeno]],", ",registrace[[#This Row],[nar]])</f>
        <v>Klosse Jiří, 1970</v>
      </c>
      <c r="O15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Orlando Bananas</v>
      </c>
      <c r="P159" s="5"/>
      <c r="Q159" s="5"/>
      <c r="R159" s="5"/>
      <c r="S159" s="5"/>
    </row>
    <row r="160" spans="2:19" x14ac:dyDescent="0.25">
      <c r="B16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60" s="220">
        <v>2014</v>
      </c>
      <c r="D160" s="169"/>
      <c r="E160" s="101"/>
      <c r="F160" s="9" t="s">
        <v>890</v>
      </c>
      <c r="G160" s="170">
        <v>1997</v>
      </c>
      <c r="H160" s="9" t="s">
        <v>37</v>
      </c>
      <c r="I160" s="171" t="str">
        <f>IF(ISBLANK(registrace[[#This Row],[prijmeni a jmeno]]),"-",IF(RIGHT(LEFT(registrace[[#This Row],[prijmeni a jmeno]],SEARCH(" ",registrace[[#This Row],[prijmeni a jmeno]])-1),1)="á","Z","M"))</f>
        <v>M</v>
      </c>
      <c r="J16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0" s="38"/>
      <c r="L16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60" s="219" t="str">
        <f>LEFT(registrace[[#This Row],[prijmeni a jmeno]],1)</f>
        <v>K</v>
      </c>
      <c r="N160" s="172" t="str">
        <f>CONCATENATE(registrace[[#This Row],[prijmeni a jmeno]],", ",registrace[[#This Row],[nar]])</f>
        <v>Klosse Patricie, 1997</v>
      </c>
      <c r="O16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60" s="5"/>
      <c r="Q160" s="5"/>
      <c r="R160" s="5"/>
      <c r="S160" s="5"/>
    </row>
    <row r="161" spans="2:19" x14ac:dyDescent="0.25">
      <c r="B16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61" s="220">
        <v>2014</v>
      </c>
      <c r="D161" s="169"/>
      <c r="E161" s="101"/>
      <c r="F161" s="9" t="s">
        <v>118</v>
      </c>
      <c r="G161" s="170">
        <v>1966</v>
      </c>
      <c r="H161" s="169" t="s">
        <v>38</v>
      </c>
      <c r="I161" s="171" t="str">
        <f>IF(ISBLANK(registrace[[#This Row],[prijmeni a jmeno]]),"-",IF(RIGHT(LEFT(registrace[[#This Row],[prijmeni a jmeno]],SEARCH(" ",registrace[[#This Row],[prijmeni a jmeno]])-1),1)="á","Z","M"))</f>
        <v>M</v>
      </c>
      <c r="J16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1" s="38"/>
      <c r="L16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61" s="219" t="str">
        <f>LEFT(registrace[[#This Row],[prijmeni a jmeno]],1)</f>
        <v>K</v>
      </c>
      <c r="N161" s="175" t="str">
        <f>CONCATENATE(registrace[[#This Row],[prijmeni a jmeno]],", ",registrace[[#This Row],[nar]])</f>
        <v>Kocourek Jan, 1966</v>
      </c>
      <c r="O16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Sayerlack</v>
      </c>
      <c r="P161" s="5"/>
      <c r="Q161" s="5"/>
      <c r="R161" s="5"/>
      <c r="S161" s="5"/>
    </row>
    <row r="162" spans="2:19" x14ac:dyDescent="0.25">
      <c r="B16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62" s="220">
        <v>2014</v>
      </c>
      <c r="D162" s="169"/>
      <c r="E162" s="101"/>
      <c r="F162" s="9" t="s">
        <v>209</v>
      </c>
      <c r="G162" s="170">
        <v>1969</v>
      </c>
      <c r="H162" s="9" t="s">
        <v>414</v>
      </c>
      <c r="I162" s="171" t="str">
        <f>IF(ISBLANK(registrace[[#This Row],[prijmeni a jmeno]]),"-",IF(RIGHT(LEFT(registrace[[#This Row],[prijmeni a jmeno]],SEARCH(" ",registrace[[#This Row],[prijmeni a jmeno]])-1),1)="á","Z","M"))</f>
        <v>M</v>
      </c>
      <c r="J16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2" s="38"/>
      <c r="L16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62" s="219" t="str">
        <f>LEFT(registrace[[#This Row],[prijmeni a jmeno]],1)</f>
        <v>K</v>
      </c>
      <c r="N162" s="172" t="str">
        <f>CONCATENATE(registrace[[#This Row],[prijmeni a jmeno]],", ",registrace[[#This Row],[nar]])</f>
        <v>Kocourek Vít, 1969</v>
      </c>
      <c r="O16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62" s="5"/>
      <c r="Q162" s="5"/>
      <c r="R162" s="5"/>
      <c r="S162" s="5"/>
    </row>
    <row r="163" spans="2:19" x14ac:dyDescent="0.25">
      <c r="B16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63" s="220">
        <v>2014</v>
      </c>
      <c r="D163" s="169"/>
      <c r="E163" s="101"/>
      <c r="F163" s="9" t="s">
        <v>319</v>
      </c>
      <c r="G163" s="170">
        <v>1973</v>
      </c>
      <c r="H163" s="9" t="s">
        <v>318</v>
      </c>
      <c r="I163" s="171" t="str">
        <f>IF(ISBLANK(registrace[[#This Row],[prijmeni a jmeno]]),"-",IF(RIGHT(LEFT(registrace[[#This Row],[prijmeni a jmeno]],SEARCH(" ",registrace[[#This Row],[prijmeni a jmeno]])-1),1)="á","Z","M"))</f>
        <v>Z</v>
      </c>
      <c r="J16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3" s="38"/>
      <c r="L16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63" s="219" t="str">
        <f>LEFT(registrace[[#This Row],[prijmeni a jmeno]],1)</f>
        <v>K</v>
      </c>
      <c r="N163" s="172" t="str">
        <f>CONCATENATE(registrace[[#This Row],[prijmeni a jmeno]],", ",registrace[[#This Row],[nar]])</f>
        <v>Kočvarová Monika, 1973</v>
      </c>
      <c r="O16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63" s="5"/>
      <c r="Q163" s="5"/>
      <c r="R163" s="5"/>
      <c r="S163" s="5"/>
    </row>
    <row r="164" spans="2:19" x14ac:dyDescent="0.25">
      <c r="B16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závod::14</v>
      </c>
      <c r="C164" s="220">
        <v>2014</v>
      </c>
      <c r="D164" s="169" t="s">
        <v>1025</v>
      </c>
      <c r="E164" s="101">
        <v>14</v>
      </c>
      <c r="F164" s="9" t="s">
        <v>119</v>
      </c>
      <c r="G164" s="170">
        <v>1970</v>
      </c>
      <c r="H164" s="9" t="s">
        <v>22</v>
      </c>
      <c r="I164" s="171" t="str">
        <f>IF(ISBLANK(registrace[[#This Row],[prijmeni a jmeno]]),"-",IF(RIGHT(LEFT(registrace[[#This Row],[prijmeni a jmeno]],SEARCH(" ",registrace[[#This Row],[prijmeni a jmeno]])-1),1)="á","Z","M"))</f>
        <v>M</v>
      </c>
      <c r="J16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164" s="38" t="s">
        <v>500</v>
      </c>
      <c r="L16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64" s="219" t="str">
        <f>LEFT(registrace[[#This Row],[prijmeni a jmeno]],1)</f>
        <v>K</v>
      </c>
      <c r="N164" s="172" t="str">
        <f>CONCATENATE(registrace[[#This Row],[prijmeni a jmeno]],", ",registrace[[#This Row],[nar]])</f>
        <v>Kohout Luděk, 1970</v>
      </c>
      <c r="O16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64" s="5"/>
      <c r="Q164" s="5"/>
      <c r="R164" s="5"/>
      <c r="S164" s="5"/>
    </row>
    <row r="165" spans="2:19" x14ac:dyDescent="0.25">
      <c r="B16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závod::15</v>
      </c>
      <c r="C165" s="220">
        <v>2014</v>
      </c>
      <c r="D165" s="169" t="s">
        <v>1025</v>
      </c>
      <c r="E165" s="101">
        <v>15</v>
      </c>
      <c r="F165" s="9" t="s">
        <v>751</v>
      </c>
      <c r="G165" s="170">
        <v>1963</v>
      </c>
      <c r="H165" s="169" t="s">
        <v>1065</v>
      </c>
      <c r="I165" s="171" t="str">
        <f>IF(ISBLANK(registrace[[#This Row],[prijmeni a jmeno]]),"-",IF(RIGHT(LEFT(registrace[[#This Row],[prijmeni a jmeno]],SEARCH(" ",registrace[[#This Row],[prijmeni a jmeno]])-1),1)="á","Z","M"))</f>
        <v>M</v>
      </c>
      <c r="J16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C</v>
      </c>
      <c r="K165" s="38"/>
      <c r="L16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65" s="219" t="str">
        <f>LEFT(registrace[[#This Row],[prijmeni a jmeno]],1)</f>
        <v>K</v>
      </c>
      <c r="N165" s="172" t="str">
        <f>CONCATENATE(registrace[[#This Row],[prijmeni a jmeno]],", ",registrace[[#This Row],[nar]])</f>
        <v>Kolář Ivan, 1963</v>
      </c>
      <c r="O16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65" s="5"/>
      <c r="Q165" s="5"/>
      <c r="R165" s="5"/>
      <c r="S165" s="5"/>
    </row>
    <row r="166" spans="2:19" x14ac:dyDescent="0.25">
      <c r="B16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závod::43</v>
      </c>
      <c r="C166" s="220">
        <v>2014</v>
      </c>
      <c r="D166" s="169" t="s">
        <v>1025</v>
      </c>
      <c r="E166" s="101">
        <v>43</v>
      </c>
      <c r="F166" s="9" t="s">
        <v>120</v>
      </c>
      <c r="G166" s="170">
        <v>1980</v>
      </c>
      <c r="H166" s="9" t="s">
        <v>39</v>
      </c>
      <c r="I166" s="171" t="str">
        <f>IF(ISBLANK(registrace[[#This Row],[prijmeni a jmeno]]),"-",IF(RIGHT(LEFT(registrace[[#This Row],[prijmeni a jmeno]],SEARCH(" ",registrace[[#This Row],[prijmeni a jmeno]])-1),1)="á","Z","M"))</f>
        <v>M</v>
      </c>
      <c r="J16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166" s="38"/>
      <c r="L16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66" s="219" t="str">
        <f>LEFT(registrace[[#This Row],[prijmeni a jmeno]],1)</f>
        <v>K</v>
      </c>
      <c r="N166" s="172" t="str">
        <f>CONCATENATE(registrace[[#This Row],[prijmeni a jmeno]],", ",registrace[[#This Row],[nar]])</f>
        <v>Kolář Martin, 1980</v>
      </c>
      <c r="O16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HAMJ Úsilné</v>
      </c>
      <c r="P166" s="5"/>
      <c r="Q166" s="5"/>
      <c r="R166" s="5"/>
      <c r="S166" s="5"/>
    </row>
    <row r="167" spans="2:19" x14ac:dyDescent="0.25">
      <c r="B16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2014::Dětský::08 - 10::Z::36</v>
      </c>
      <c r="C167" s="220">
        <v>2014</v>
      </c>
      <c r="D167" s="169" t="s">
        <v>1028</v>
      </c>
      <c r="E167" s="101">
        <v>36</v>
      </c>
      <c r="F167" s="9" t="s">
        <v>936</v>
      </c>
      <c r="G167" s="170">
        <v>2006</v>
      </c>
      <c r="H167" s="9" t="s">
        <v>873</v>
      </c>
      <c r="I167" s="171" t="str">
        <f>IF(ISBLANK(registrace[[#This Row],[prijmeni a jmeno]]),"-",IF(RIGHT(LEFT(registrace[[#This Row],[prijmeni a jmeno]],SEARCH(" ",registrace[[#This Row],[prijmeni a jmeno]])-1),1)="á","Z","M"))</f>
        <v>Z</v>
      </c>
      <c r="J16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167" s="38"/>
      <c r="L16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67" s="219" t="str">
        <f>LEFT(registrace[[#This Row],[prijmeni a jmeno]],1)</f>
        <v>K</v>
      </c>
      <c r="N167" s="172" t="str">
        <f>CONCATENATE(registrace[[#This Row],[prijmeni a jmeno]],", ",registrace[[#This Row],[nar]])</f>
        <v>Kolářová Andrea, 2006</v>
      </c>
      <c r="O16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67" s="5"/>
      <c r="Q167" s="5"/>
      <c r="R167" s="5"/>
      <c r="S167" s="5"/>
    </row>
    <row r="168" spans="2:19" x14ac:dyDescent="0.25">
      <c r="B16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starosty::4</v>
      </c>
      <c r="C168" s="220">
        <v>2014</v>
      </c>
      <c r="D168" s="169" t="s">
        <v>1026</v>
      </c>
      <c r="E168" s="101">
        <v>4</v>
      </c>
      <c r="F168" s="9" t="s">
        <v>523</v>
      </c>
      <c r="G168" s="170">
        <v>1972</v>
      </c>
      <c r="H168" s="9" t="s">
        <v>342</v>
      </c>
      <c r="I168" s="171" t="str">
        <f>IF(ISBLANK(registrace[[#This Row],[prijmeni a jmeno]]),"-",IF(RIGHT(LEFT(registrace[[#This Row],[prijmeni a jmeno]],SEARCH(" ",registrace[[#This Row],[prijmeni a jmeno]])-1),1)="á","Z","M"))</f>
        <v>Z</v>
      </c>
      <c r="J16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68" s="38"/>
      <c r="L16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68" s="219" t="str">
        <f>LEFT(registrace[[#This Row],[prijmeni a jmeno]],1)</f>
        <v>K</v>
      </c>
      <c r="N168" s="172" t="str">
        <f>CONCATENATE(registrace[[#This Row],[prijmeni a jmeno]],", ",registrace[[#This Row],[nar]])</f>
        <v>Kolářová Martina, 1972</v>
      </c>
      <c r="O16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68" s="5"/>
      <c r="Q168" s="5"/>
      <c r="R168" s="5"/>
      <c r="S168" s="5"/>
    </row>
    <row r="169" spans="2:19" x14ac:dyDescent="0.25">
      <c r="B16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69" s="220">
        <v>2014</v>
      </c>
      <c r="D169" s="169"/>
      <c r="E169" s="101"/>
      <c r="F169" s="9" t="s">
        <v>547</v>
      </c>
      <c r="G169" s="170">
        <v>2006</v>
      </c>
      <c r="H169" s="9" t="s">
        <v>1016</v>
      </c>
      <c r="I169" s="171" t="str">
        <f>IF(ISBLANK(registrace[[#This Row],[prijmeni a jmeno]]),"-",IF(RIGHT(LEFT(registrace[[#This Row],[prijmeni a jmeno]],SEARCH(" ",registrace[[#This Row],[prijmeni a jmeno]])-1),1)="á","Z","M"))</f>
        <v>M</v>
      </c>
      <c r="J16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9" s="38"/>
      <c r="L16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69" s="219" t="str">
        <f>LEFT(registrace[[#This Row],[prijmeni a jmeno]],1)</f>
        <v>K</v>
      </c>
      <c r="N169" s="172" t="str">
        <f>CONCATENATE(registrace[[#This Row],[prijmeni a jmeno]],", ",registrace[[#This Row],[nar]])</f>
        <v>Komárek Adam, 2006</v>
      </c>
      <c r="O16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69" s="5"/>
      <c r="Q169" s="5"/>
      <c r="R169" s="5"/>
      <c r="S169" s="5"/>
    </row>
    <row r="170" spans="2:19" x14ac:dyDescent="0.25">
      <c r="B17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70" s="220">
        <v>2014</v>
      </c>
      <c r="D170" s="169"/>
      <c r="E170" s="101"/>
      <c r="F170" s="9" t="s">
        <v>543</v>
      </c>
      <c r="G170" s="170">
        <v>2004</v>
      </c>
      <c r="H170" s="9" t="s">
        <v>451</v>
      </c>
      <c r="I170" s="171" t="str">
        <f>IF(ISBLANK(registrace[[#This Row],[prijmeni a jmeno]]),"-",IF(RIGHT(LEFT(registrace[[#This Row],[prijmeni a jmeno]],SEARCH(" ",registrace[[#This Row],[prijmeni a jmeno]])-1),1)="á","Z","M"))</f>
        <v>Z</v>
      </c>
      <c r="J17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0" s="38"/>
      <c r="L17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70" s="219" t="str">
        <f>LEFT(registrace[[#This Row],[prijmeni a jmeno]],1)</f>
        <v>K</v>
      </c>
      <c r="N170" s="172" t="str">
        <f>CONCATENATE(registrace[[#This Row],[prijmeni a jmeno]],", ",registrace[[#This Row],[nar]])</f>
        <v>Komárková Alice, 2004</v>
      </c>
      <c r="O17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70" s="5"/>
      <c r="Q170" s="5"/>
      <c r="R170" s="5"/>
      <c r="S170" s="5"/>
    </row>
    <row r="171" spans="2:19" x14ac:dyDescent="0.25">
      <c r="B17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71" s="220">
        <v>2014</v>
      </c>
      <c r="D171" s="169"/>
      <c r="E171" s="101"/>
      <c r="F171" s="9" t="s">
        <v>210</v>
      </c>
      <c r="G171" s="170">
        <v>1985</v>
      </c>
      <c r="H171" s="9" t="s">
        <v>448</v>
      </c>
      <c r="I171" s="171" t="str">
        <f>IF(ISBLANK(registrace[[#This Row],[prijmeni a jmeno]]),"-",IF(RIGHT(LEFT(registrace[[#This Row],[prijmeni a jmeno]],SEARCH(" ",registrace[[#This Row],[prijmeni a jmeno]])-1),1)="á","Z","M"))</f>
        <v>M</v>
      </c>
      <c r="J17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1" s="38"/>
      <c r="L17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71" s="219" t="str">
        <f>LEFT(registrace[[#This Row],[prijmeni a jmeno]],1)</f>
        <v>K</v>
      </c>
      <c r="N171" s="172" t="str">
        <f>CONCATENATE(registrace[[#This Row],[prijmeni a jmeno]],", ",registrace[[#This Row],[nar]])</f>
        <v>Kopačka Jan, 1985</v>
      </c>
      <c r="O17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71" s="5"/>
      <c r="Q171" s="5"/>
      <c r="R171" s="5"/>
      <c r="S171" s="5"/>
    </row>
    <row r="172" spans="2:19" x14ac:dyDescent="0.25">
      <c r="B17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starosty::13</v>
      </c>
      <c r="C172" s="220">
        <v>2014</v>
      </c>
      <c r="D172" s="169" t="s">
        <v>1026</v>
      </c>
      <c r="E172" s="101">
        <v>13</v>
      </c>
      <c r="F172" s="9" t="s">
        <v>340</v>
      </c>
      <c r="G172" s="170">
        <v>2001</v>
      </c>
      <c r="H172" s="9" t="s">
        <v>392</v>
      </c>
      <c r="I172" s="171" t="str">
        <f>IF(ISBLANK(registrace[[#This Row],[prijmeni a jmeno]]),"-",IF(RIGHT(LEFT(registrace[[#This Row],[prijmeni a jmeno]],SEARCH(" ",registrace[[#This Row],[prijmeni a jmeno]])-1),1)="á","Z","M"))</f>
        <v>Z</v>
      </c>
      <c r="J17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72" s="38"/>
      <c r="L17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72" s="219" t="str">
        <f>LEFT(registrace[[#This Row],[prijmeni a jmeno]],1)</f>
        <v>K</v>
      </c>
      <c r="N172" s="172" t="str">
        <f>CONCATENATE(registrace[[#This Row],[prijmeni a jmeno]],", ",registrace[[#This Row],[nar]])</f>
        <v>Kopačková Kateřina, 2001</v>
      </c>
      <c r="O17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72" s="5"/>
      <c r="Q172" s="5"/>
      <c r="R172" s="5"/>
      <c r="S172" s="5"/>
    </row>
    <row r="173" spans="2:19" x14ac:dyDescent="0.25">
      <c r="B17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závod::37</v>
      </c>
      <c r="C173" s="220">
        <v>2014</v>
      </c>
      <c r="D173" s="169" t="s">
        <v>1025</v>
      </c>
      <c r="E173" s="101">
        <v>37</v>
      </c>
      <c r="F173" s="9" t="s">
        <v>121</v>
      </c>
      <c r="G173" s="170">
        <v>1937</v>
      </c>
      <c r="H173" s="9" t="s">
        <v>398</v>
      </c>
      <c r="I173" s="171" t="str">
        <f>IF(ISBLANK(registrace[[#This Row],[prijmeni a jmeno]]),"-",IF(RIGHT(LEFT(registrace[[#This Row],[prijmeni a jmeno]],SEARCH(" ",registrace[[#This Row],[prijmeni a jmeno]])-1),1)="á","Z","M"))</f>
        <v>M</v>
      </c>
      <c r="J17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E</v>
      </c>
      <c r="K173" s="38"/>
      <c r="L17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73" s="219" t="str">
        <f>LEFT(registrace[[#This Row],[prijmeni a jmeno]],1)</f>
        <v>K</v>
      </c>
      <c r="N173" s="172" t="str">
        <f>CONCATENATE(registrace[[#This Row],[prijmeni a jmeno]],", ",registrace[[#This Row],[nar]])</f>
        <v>Kopecký Zdeněk, 1937</v>
      </c>
      <c r="O17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Budvar České Budějovice</v>
      </c>
      <c r="P173" s="5"/>
      <c r="Q173" s="5"/>
      <c r="R173" s="5"/>
      <c r="S173" s="5"/>
    </row>
    <row r="174" spans="2:19" x14ac:dyDescent="0.25">
      <c r="B17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74" s="220">
        <v>2014</v>
      </c>
      <c r="D174" s="169"/>
      <c r="E174" s="101"/>
      <c r="F174" s="9" t="s">
        <v>306</v>
      </c>
      <c r="G174" s="170">
        <v>1952</v>
      </c>
      <c r="H174" s="9" t="s">
        <v>999</v>
      </c>
      <c r="I174" s="171" t="str">
        <f>IF(ISBLANK(registrace[[#This Row],[prijmeni a jmeno]]),"-",IF(RIGHT(LEFT(registrace[[#This Row],[prijmeni a jmeno]],SEARCH(" ",registrace[[#This Row],[prijmeni a jmeno]])-1),1)="á","Z","M"))</f>
        <v>M</v>
      </c>
      <c r="J17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4" s="38" t="s">
        <v>1168</v>
      </c>
      <c r="L17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74" s="219" t="str">
        <f>LEFT(registrace[[#This Row],[prijmeni a jmeno]],1)</f>
        <v>K</v>
      </c>
      <c r="N174" s="172" t="str">
        <f>CONCATENATE(registrace[[#This Row],[prijmeni a jmeno]],", ",registrace[[#This Row],[nar]])</f>
        <v>Kopřiva Jiří, 1952</v>
      </c>
      <c r="O17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74" s="5"/>
      <c r="Q174" s="5"/>
      <c r="R174" s="5"/>
      <c r="S174" s="5"/>
    </row>
    <row r="175" spans="2:19" x14ac:dyDescent="0.25">
      <c r="B17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závod::95</v>
      </c>
      <c r="C175" s="220">
        <v>2014</v>
      </c>
      <c r="D175" s="169" t="s">
        <v>1025</v>
      </c>
      <c r="E175" s="101">
        <v>95</v>
      </c>
      <c r="F175" s="9" t="s">
        <v>123</v>
      </c>
      <c r="G175" s="170">
        <v>1952</v>
      </c>
      <c r="H175" s="9" t="s">
        <v>1020</v>
      </c>
      <c r="I175" s="171" t="str">
        <f>IF(ISBLANK(registrace[[#This Row],[prijmeni a jmeno]]),"-",IF(RIGHT(LEFT(registrace[[#This Row],[prijmeni a jmeno]],SEARCH(" ",registrace[[#This Row],[prijmeni a jmeno]])-1),1)="á","Z","M"))</f>
        <v>M</v>
      </c>
      <c r="J17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D</v>
      </c>
      <c r="K175" s="38"/>
      <c r="L17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75" s="219" t="str">
        <f>LEFT(registrace[[#This Row],[prijmeni a jmeno]],1)</f>
        <v>K</v>
      </c>
      <c r="N175" s="172" t="str">
        <f>CONCATENATE(registrace[[#This Row],[prijmeni a jmeno]],", ",registrace[[#This Row],[nar]])</f>
        <v>Kopřiva Josef, 1952</v>
      </c>
      <c r="O17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TC Dvořák České Budějovice 2</v>
      </c>
      <c r="P175" s="5"/>
      <c r="Q175" s="5"/>
      <c r="R175" s="5"/>
      <c r="S175" s="5"/>
    </row>
    <row r="176" spans="2:19" x14ac:dyDescent="0.25">
      <c r="B17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76" s="220">
        <v>2014</v>
      </c>
      <c r="D176" s="169"/>
      <c r="E176" s="101"/>
      <c r="F176" s="9" t="s">
        <v>252</v>
      </c>
      <c r="G176" s="170">
        <v>1983</v>
      </c>
      <c r="H176" s="9" t="s">
        <v>397</v>
      </c>
      <c r="I176" s="171" t="str">
        <f>IF(ISBLANK(registrace[[#This Row],[prijmeni a jmeno]]),"-",IF(RIGHT(LEFT(registrace[[#This Row],[prijmeni a jmeno]],SEARCH(" ",registrace[[#This Row],[prijmeni a jmeno]])-1),1)="á","Z","M"))</f>
        <v>M</v>
      </c>
      <c r="J17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6" s="38"/>
      <c r="L17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76" s="219" t="str">
        <f>LEFT(registrace[[#This Row],[prijmeni a jmeno]],1)</f>
        <v>K</v>
      </c>
      <c r="N176" s="172" t="str">
        <f>CONCATENATE(registrace[[#This Row],[prijmeni a jmeno]],", ",registrace[[#This Row],[nar]])</f>
        <v>Koranda David, 1983</v>
      </c>
      <c r="O17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76" s="5"/>
      <c r="Q176" s="5"/>
      <c r="R176" s="5"/>
      <c r="S176" s="5"/>
    </row>
    <row r="177" spans="2:19" x14ac:dyDescent="0.25">
      <c r="B17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starosty::18</v>
      </c>
      <c r="C177" s="220">
        <v>2014</v>
      </c>
      <c r="D177" s="169" t="s">
        <v>1026</v>
      </c>
      <c r="E177" s="101">
        <v>18</v>
      </c>
      <c r="F177" s="9" t="s">
        <v>557</v>
      </c>
      <c r="G177" s="170">
        <v>2002</v>
      </c>
      <c r="H177" s="9" t="s">
        <v>454</v>
      </c>
      <c r="I177" s="171" t="str">
        <f>IF(ISBLANK(registrace[[#This Row],[prijmeni a jmeno]]),"-",IF(RIGHT(LEFT(registrace[[#This Row],[prijmeni a jmeno]],SEARCH(" ",registrace[[#This Row],[prijmeni a jmeno]])-1),1)="á","Z","M"))</f>
        <v>M</v>
      </c>
      <c r="J17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77" s="38"/>
      <c r="L17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77" s="219" t="str">
        <f>LEFT(registrace[[#This Row],[prijmeni a jmeno]],1)</f>
        <v>K</v>
      </c>
      <c r="N177" s="172" t="str">
        <f>CONCATENATE(registrace[[#This Row],[prijmeni a jmeno]],", ",registrace[[#This Row],[nar]])</f>
        <v>Koreš Tomáš, 2002</v>
      </c>
      <c r="O17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77" s="5"/>
      <c r="Q177" s="5"/>
      <c r="R177" s="5"/>
      <c r="S177" s="5"/>
    </row>
    <row r="178" spans="2:19" x14ac:dyDescent="0.25">
      <c r="B17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2014::Dětský::08 - 10::Z::65</v>
      </c>
      <c r="C178" s="220">
        <v>2014</v>
      </c>
      <c r="D178" s="169" t="s">
        <v>1028</v>
      </c>
      <c r="E178" s="101">
        <v>65</v>
      </c>
      <c r="F178" s="9" t="s">
        <v>690</v>
      </c>
      <c r="G178" s="170">
        <v>2006</v>
      </c>
      <c r="H178" s="9" t="s">
        <v>357</v>
      </c>
      <c r="I178" s="171" t="str">
        <f>IF(ISBLANK(registrace[[#This Row],[prijmeni a jmeno]]),"-",IF(RIGHT(LEFT(registrace[[#This Row],[prijmeni a jmeno]],SEARCH(" ",registrace[[#This Row],[prijmeni a jmeno]])-1),1)="á","Z","M"))</f>
        <v>Z</v>
      </c>
      <c r="J17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178" s="38"/>
      <c r="L17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78" s="219" t="str">
        <f>LEFT(registrace[[#This Row],[prijmeni a jmeno]],1)</f>
        <v>K</v>
      </c>
      <c r="N178" s="172" t="str">
        <f>CONCATENATE(registrace[[#This Row],[prijmeni a jmeno]],", ",registrace[[#This Row],[nar]])</f>
        <v>Korešová Natálka, 2006</v>
      </c>
      <c r="O17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78" s="5"/>
      <c r="Q178" s="5"/>
      <c r="R178" s="5"/>
      <c r="S178" s="5"/>
    </row>
    <row r="179" spans="2:19" x14ac:dyDescent="0.25">
      <c r="B179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starosty::26</v>
      </c>
      <c r="C179" s="220">
        <v>2014</v>
      </c>
      <c r="D179" s="169" t="s">
        <v>1026</v>
      </c>
      <c r="E179" s="101">
        <v>26</v>
      </c>
      <c r="F179" s="9" t="s">
        <v>1109</v>
      </c>
      <c r="G179" s="170">
        <v>1975</v>
      </c>
      <c r="H179" s="169" t="s">
        <v>396</v>
      </c>
      <c r="I179" s="171" t="str">
        <f>IF(ISBLANK(registrace[[#This Row],[prijmeni a jmeno]]),"-",IF(RIGHT(LEFT(registrace[[#This Row],[prijmeni a jmeno]],SEARCH(" ",registrace[[#This Row],[prijmeni a jmeno]])-1),1)="á","Z","M"))</f>
        <v>M</v>
      </c>
      <c r="J17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79" s="38"/>
      <c r="L17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79" s="219" t="str">
        <f>LEFT(registrace[[#This Row],[prijmeni a jmeno]],1)</f>
        <v>K</v>
      </c>
      <c r="N179" s="175" t="str">
        <f>CONCATENATE(registrace[[#This Row],[prijmeni a jmeno]],", ",registrace[[#This Row],[nar]])</f>
        <v>Kozák David, 1975</v>
      </c>
      <c r="O17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79" s="5"/>
      <c r="Q179" s="5"/>
      <c r="R179" s="5"/>
      <c r="S179" s="5"/>
    </row>
    <row r="180" spans="2:19" x14ac:dyDescent="0.25">
      <c r="B18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závod::16</v>
      </c>
      <c r="C180" s="220">
        <v>2014</v>
      </c>
      <c r="D180" s="169" t="s">
        <v>1025</v>
      </c>
      <c r="E180" s="101">
        <v>16</v>
      </c>
      <c r="F180" s="9" t="s">
        <v>124</v>
      </c>
      <c r="G180" s="170">
        <v>1973</v>
      </c>
      <c r="H180" s="169" t="s">
        <v>42</v>
      </c>
      <c r="I180" s="171" t="str">
        <f>IF(ISBLANK(registrace[[#This Row],[prijmeni a jmeno]]),"-",IF(RIGHT(LEFT(registrace[[#This Row],[prijmeni a jmeno]],SEARCH(" ",registrace[[#This Row],[prijmeni a jmeno]])-1),1)="á","Z","M"))</f>
        <v>M</v>
      </c>
      <c r="J18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180" s="38"/>
      <c r="L18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80" s="219" t="str">
        <f>LEFT(registrace[[#This Row],[prijmeni a jmeno]],1)</f>
        <v>K</v>
      </c>
      <c r="N180" s="175" t="str">
        <f>CONCATENATE(registrace[[#This Row],[prijmeni a jmeno]],", ",registrace[[#This Row],[nar]])</f>
        <v>Kozák Pavel, 1973</v>
      </c>
      <c r="O18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SK Stodola Roudné</v>
      </c>
      <c r="P180" s="5"/>
      <c r="Q180" s="5"/>
      <c r="R180" s="5"/>
      <c r="S180" s="5"/>
    </row>
    <row r="181" spans="2:19" x14ac:dyDescent="0.25">
      <c r="B18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starosty::12</v>
      </c>
      <c r="C181" s="220">
        <v>2014</v>
      </c>
      <c r="D181" s="169" t="s">
        <v>1026</v>
      </c>
      <c r="E181" s="101">
        <v>12</v>
      </c>
      <c r="F181" s="9" t="s">
        <v>347</v>
      </c>
      <c r="G181" s="170">
        <v>1996</v>
      </c>
      <c r="H181" s="9" t="s">
        <v>1115</v>
      </c>
      <c r="I181" s="171" t="str">
        <f>IF(ISBLANK(registrace[[#This Row],[prijmeni a jmeno]]),"-",IF(RIGHT(LEFT(registrace[[#This Row],[prijmeni a jmeno]],SEARCH(" ",registrace[[#This Row],[prijmeni a jmeno]])-1),1)="á","Z","M"))</f>
        <v>M</v>
      </c>
      <c r="J18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81" s="38"/>
      <c r="L18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81" s="219" t="str">
        <f>LEFT(registrace[[#This Row],[prijmeni a jmeno]],1)</f>
        <v>K</v>
      </c>
      <c r="N181" s="172" t="str">
        <f>CONCATENATE(registrace[[#This Row],[prijmeni a jmeno]],", ",registrace[[#This Row],[nar]])</f>
        <v>Kozlík Ladislav, 1996</v>
      </c>
      <c r="O18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81" s="5"/>
      <c r="Q181" s="5"/>
      <c r="R181" s="5"/>
      <c r="S181" s="5"/>
    </row>
    <row r="182" spans="2:19" x14ac:dyDescent="0.25">
      <c r="B18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82" s="220">
        <v>2014</v>
      </c>
      <c r="D182" s="169"/>
      <c r="E182" s="101"/>
      <c r="F182" s="9" t="s">
        <v>898</v>
      </c>
      <c r="G182" s="170">
        <v>2001</v>
      </c>
      <c r="H182" s="9" t="s">
        <v>342</v>
      </c>
      <c r="I182" s="171" t="str">
        <f>IF(ISBLANK(registrace[[#This Row],[prijmeni a jmeno]]),"-",IF(RIGHT(LEFT(registrace[[#This Row],[prijmeni a jmeno]],SEARCH(" ",registrace[[#This Row],[prijmeni a jmeno]])-1),1)="á","Z","M"))</f>
        <v>M</v>
      </c>
      <c r="J18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2" s="38"/>
      <c r="L18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82" s="219" t="str">
        <f>LEFT(registrace[[#This Row],[prijmeni a jmeno]],1)</f>
        <v>K</v>
      </c>
      <c r="N182" s="172" t="str">
        <f>CONCATENATE(registrace[[#This Row],[prijmeni a jmeno]],", ",registrace[[#This Row],[nar]])</f>
        <v>Kratochvíl David, 2001</v>
      </c>
      <c r="O18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82" s="5"/>
      <c r="Q182" s="5"/>
      <c r="R182" s="5"/>
      <c r="S182" s="5"/>
    </row>
    <row r="183" spans="2:19" x14ac:dyDescent="0.25">
      <c r="B18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2014::Dětský::11 - 12::M::47</v>
      </c>
      <c r="C183" s="220">
        <v>2014</v>
      </c>
      <c r="D183" s="169" t="s">
        <v>1028</v>
      </c>
      <c r="E183" s="101">
        <v>47</v>
      </c>
      <c r="F183" s="9" t="s">
        <v>668</v>
      </c>
      <c r="G183" s="170">
        <v>2002</v>
      </c>
      <c r="H183" s="9" t="s">
        <v>392</v>
      </c>
      <c r="I183" s="171" t="str">
        <f>IF(ISBLANK(registrace[[#This Row],[prijmeni a jmeno]]),"-",IF(RIGHT(LEFT(registrace[[#This Row],[prijmeni a jmeno]],SEARCH(" ",registrace[[#This Row],[prijmeni a jmeno]])-1),1)="á","Z","M"))</f>
        <v>M</v>
      </c>
      <c r="J18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11 - 12</v>
      </c>
      <c r="K183" s="38"/>
      <c r="L18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83" s="219" t="str">
        <f>LEFT(registrace[[#This Row],[prijmeni a jmeno]],1)</f>
        <v>K</v>
      </c>
      <c r="N183" s="172" t="str">
        <f>CONCATENATE(registrace[[#This Row],[prijmeni a jmeno]],", ",registrace[[#This Row],[nar]])</f>
        <v>Kratochvíl Tomáš, 2002</v>
      </c>
      <c r="O18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83" s="5"/>
      <c r="Q183" s="5"/>
      <c r="R183" s="5"/>
      <c r="S183" s="5"/>
    </row>
    <row r="184" spans="2:19" x14ac:dyDescent="0.25">
      <c r="B18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závod::56</v>
      </c>
      <c r="C184" s="220">
        <v>2014</v>
      </c>
      <c r="D184" s="169" t="s">
        <v>1025</v>
      </c>
      <c r="E184" s="101">
        <v>56</v>
      </c>
      <c r="F184" s="9" t="s">
        <v>433</v>
      </c>
      <c r="G184" s="170">
        <v>1959</v>
      </c>
      <c r="H184" s="9" t="s">
        <v>315</v>
      </c>
      <c r="I184" s="171" t="str">
        <f>IF(ISBLANK(registrace[[#This Row],[prijmeni a jmeno]]),"-",IF(RIGHT(LEFT(registrace[[#This Row],[prijmeni a jmeno]],SEARCH(" ",registrace[[#This Row],[prijmeni a jmeno]])-1),1)="á","Z","M"))</f>
        <v>M</v>
      </c>
      <c r="J18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C</v>
      </c>
      <c r="K184" s="38"/>
      <c r="L18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84" s="219" t="str">
        <f>LEFT(registrace[[#This Row],[prijmeni a jmeno]],1)</f>
        <v>K</v>
      </c>
      <c r="N184" s="172" t="str">
        <f>CONCATENATE(registrace[[#This Row],[prijmeni a jmeno]],", ",registrace[[#This Row],[nar]])</f>
        <v>Krčka Bohuslav, 1959</v>
      </c>
      <c r="O18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84" s="5"/>
      <c r="Q184" s="5"/>
      <c r="R184" s="5"/>
      <c r="S184" s="5"/>
    </row>
    <row r="185" spans="2:19" x14ac:dyDescent="0.25">
      <c r="B18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85" s="220">
        <v>2014</v>
      </c>
      <c r="D185" s="169"/>
      <c r="E185" s="101"/>
      <c r="F185" s="9" t="s">
        <v>894</v>
      </c>
      <c r="G185" s="170">
        <v>1998</v>
      </c>
      <c r="H185" s="9" t="s">
        <v>453</v>
      </c>
      <c r="I185" s="171" t="s">
        <v>438</v>
      </c>
      <c r="J18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5" s="38"/>
      <c r="L18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85" s="219" t="str">
        <f>LEFT(registrace[[#This Row],[prijmeni a jmeno]],1)</f>
        <v>K</v>
      </c>
      <c r="N185" s="172" t="str">
        <f>CONCATENATE(registrace[[#This Row],[prijmeni a jmeno]],", ",registrace[[#This Row],[nar]])</f>
        <v>Krechko Oleksandra, 1998</v>
      </c>
      <c r="O18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85" s="5"/>
      <c r="Q185" s="5"/>
      <c r="R185" s="5"/>
      <c r="S185" s="5"/>
    </row>
    <row r="186" spans="2:19" x14ac:dyDescent="0.25">
      <c r="B18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86" s="220">
        <v>2014</v>
      </c>
      <c r="D186" s="169"/>
      <c r="E186" s="101"/>
      <c r="F186" s="9" t="s">
        <v>125</v>
      </c>
      <c r="G186" s="170">
        <v>1972</v>
      </c>
      <c r="H186" s="9" t="s">
        <v>397</v>
      </c>
      <c r="I186" s="171" t="str">
        <f>IF(ISBLANK(registrace[[#This Row],[prijmeni a jmeno]]),"-",IF(RIGHT(LEFT(registrace[[#This Row],[prijmeni a jmeno]],SEARCH(" ",registrace[[#This Row],[prijmeni a jmeno]])-1),1)="á","Z","M"))</f>
        <v>M</v>
      </c>
      <c r="J18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6" s="38"/>
      <c r="L18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86" s="219" t="str">
        <f>LEFT(registrace[[#This Row],[prijmeni a jmeno]],1)</f>
        <v>K</v>
      </c>
      <c r="N186" s="172" t="str">
        <f>CONCATENATE(registrace[[#This Row],[prijmeni a jmeno]],", ",registrace[[#This Row],[nar]])</f>
        <v>Krejčí Karel, 1972</v>
      </c>
      <c r="O18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TriSK České Budějovice</v>
      </c>
      <c r="P186" s="5"/>
      <c r="Q186" s="5"/>
      <c r="R186" s="5"/>
      <c r="S186" s="5"/>
    </row>
    <row r="187" spans="2:19" x14ac:dyDescent="0.25">
      <c r="B18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87" s="220">
        <v>2014</v>
      </c>
      <c r="D187" s="169"/>
      <c r="E187" s="101"/>
      <c r="F187" s="9" t="s">
        <v>253</v>
      </c>
      <c r="G187" s="170">
        <v>1979</v>
      </c>
      <c r="H187" s="9" t="s">
        <v>397</v>
      </c>
      <c r="I187" s="171" t="str">
        <f>IF(ISBLANK(registrace[[#This Row],[prijmeni a jmeno]]),"-",IF(RIGHT(LEFT(registrace[[#This Row],[prijmeni a jmeno]],SEARCH(" ",registrace[[#This Row],[prijmeni a jmeno]])-1),1)="á","Z","M"))</f>
        <v>Z</v>
      </c>
      <c r="J18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7" s="38"/>
      <c r="L18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87" s="219" t="str">
        <f>LEFT(registrace[[#This Row],[prijmeni a jmeno]],1)</f>
        <v>K</v>
      </c>
      <c r="N187" s="172" t="str">
        <f>CONCATENATE(registrace[[#This Row],[prijmeni a jmeno]],", ",registrace[[#This Row],[nar]])</f>
        <v>Krejčová Petra, 1979</v>
      </c>
      <c r="O18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87" s="5"/>
      <c r="Q187" s="5"/>
      <c r="R187" s="5"/>
      <c r="S187" s="5"/>
    </row>
    <row r="188" spans="2:19" x14ac:dyDescent="0.25">
      <c r="B18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88" s="220">
        <v>2014</v>
      </c>
      <c r="D188" s="169"/>
      <c r="E188" s="101"/>
      <c r="F188" s="9" t="s">
        <v>476</v>
      </c>
      <c r="G188" s="170">
        <v>2000</v>
      </c>
      <c r="H188" s="9" t="s">
        <v>529</v>
      </c>
      <c r="I188" s="171" t="str">
        <f>IF(ISBLANK(registrace[[#This Row],[prijmeni a jmeno]]),"-",IF(RIGHT(LEFT(registrace[[#This Row],[prijmeni a jmeno]],SEARCH(" ",registrace[[#This Row],[prijmeni a jmeno]])-1),1)="á","Z","M"))</f>
        <v>M</v>
      </c>
      <c r="J18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8" s="38"/>
      <c r="L18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88" s="219" t="str">
        <f>LEFT(registrace[[#This Row],[prijmeni a jmeno]],1)</f>
        <v>K</v>
      </c>
      <c r="N188" s="172" t="str">
        <f>CONCATENATE(registrace[[#This Row],[prijmeni a jmeno]],", ",registrace[[#This Row],[nar]])</f>
        <v>Krnínský Petr, 2000</v>
      </c>
      <c r="O18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88" s="5"/>
      <c r="Q188" s="5"/>
      <c r="R188" s="5"/>
      <c r="S188" s="5"/>
    </row>
    <row r="189" spans="2:19" x14ac:dyDescent="0.25">
      <c r="B18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závod::66</v>
      </c>
      <c r="C189" s="220">
        <v>2014</v>
      </c>
      <c r="D189" s="169" t="s">
        <v>1025</v>
      </c>
      <c r="E189" s="101">
        <v>66</v>
      </c>
      <c r="F189" s="9" t="s">
        <v>128</v>
      </c>
      <c r="G189" s="170">
        <v>1967</v>
      </c>
      <c r="H189" s="9" t="s">
        <v>20</v>
      </c>
      <c r="I189" s="171" t="str">
        <f>IF(ISBLANK(registrace[[#This Row],[prijmeni a jmeno]]),"-",IF(RIGHT(LEFT(registrace[[#This Row],[prijmeni a jmeno]],SEARCH(" ",registrace[[#This Row],[prijmeni a jmeno]])-1),1)="á","Z","M"))</f>
        <v>M</v>
      </c>
      <c r="J18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189" s="38"/>
      <c r="L18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89" s="219" t="str">
        <f>LEFT(registrace[[#This Row],[prijmeni a jmeno]],1)</f>
        <v>K</v>
      </c>
      <c r="N189" s="172" t="str">
        <f>CONCATENATE(registrace[[#This Row],[prijmeni a jmeno]],", ",registrace[[#This Row],[nar]])</f>
        <v>Kroupa Evžen, 1967</v>
      </c>
      <c r="O18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Boršovský běžecký klub</v>
      </c>
      <c r="P189" s="5"/>
      <c r="Q189" s="5"/>
      <c r="R189" s="5"/>
      <c r="S189" s="5"/>
    </row>
    <row r="190" spans="2:19" x14ac:dyDescent="0.25">
      <c r="B19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závod::17</v>
      </c>
      <c r="C190" s="220">
        <v>2014</v>
      </c>
      <c r="D190" s="169" t="s">
        <v>1025</v>
      </c>
      <c r="E190" s="101">
        <v>17</v>
      </c>
      <c r="F190" s="9" t="s">
        <v>127</v>
      </c>
      <c r="G190" s="170">
        <v>1966</v>
      </c>
      <c r="H190" s="169" t="s">
        <v>999</v>
      </c>
      <c r="I190" s="171" t="str">
        <f>IF(ISBLANK(registrace[[#This Row],[prijmeni a jmeno]]),"-",IF(RIGHT(LEFT(registrace[[#This Row],[prijmeni a jmeno]],SEARCH(" ",registrace[[#This Row],[prijmeni a jmeno]])-1),1)="á","Z","M"))</f>
        <v>Z</v>
      </c>
      <c r="J19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190" s="38"/>
      <c r="L19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90" s="219" t="str">
        <f>LEFT(registrace[[#This Row],[prijmeni a jmeno]],1)</f>
        <v>K</v>
      </c>
      <c r="N190" s="175" t="str">
        <f>CONCATENATE(registrace[[#This Row],[prijmeni a jmeno]],", ",registrace[[#This Row],[nar]])</f>
        <v>Křivánková Bohumila, 1966</v>
      </c>
      <c r="O19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TC Dvořák České Budějovice</v>
      </c>
      <c r="P190" s="5"/>
      <c r="Q190" s="5"/>
      <c r="R190" s="5"/>
      <c r="S190" s="5"/>
    </row>
    <row r="191" spans="2:19" x14ac:dyDescent="0.25">
      <c r="B19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91" s="220">
        <v>2014</v>
      </c>
      <c r="D191" s="169"/>
      <c r="E191" s="101"/>
      <c r="F191" s="9" t="s">
        <v>683</v>
      </c>
      <c r="G191" s="170">
        <v>2008</v>
      </c>
      <c r="H191" s="9" t="s">
        <v>395</v>
      </c>
      <c r="I191" s="171" t="str">
        <f>IF(ISBLANK(registrace[[#This Row],[prijmeni a jmeno]]),"-",IF(RIGHT(LEFT(registrace[[#This Row],[prijmeni a jmeno]],SEARCH(" ",registrace[[#This Row],[prijmeni a jmeno]])-1),1)="á","Z","M"))</f>
        <v>M</v>
      </c>
      <c r="J19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1" s="38"/>
      <c r="L19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91" s="219" t="str">
        <f>LEFT(registrace[[#This Row],[prijmeni a jmeno]],1)</f>
        <v>K</v>
      </c>
      <c r="N191" s="172" t="str">
        <f>CONCATENATE(registrace[[#This Row],[prijmeni a jmeno]],", ",registrace[[#This Row],[nar]])</f>
        <v>Kříž Jan, 2008</v>
      </c>
      <c r="O19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91" s="5"/>
      <c r="Q191" s="5"/>
      <c r="R191" s="5"/>
      <c r="S191" s="5"/>
    </row>
    <row r="192" spans="2:19" x14ac:dyDescent="0.25">
      <c r="B19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92" s="220">
        <v>2014</v>
      </c>
      <c r="D192" s="169"/>
      <c r="E192" s="101"/>
      <c r="F192" s="9" t="s">
        <v>541</v>
      </c>
      <c r="G192" s="170">
        <v>2004</v>
      </c>
      <c r="H192" s="9" t="s">
        <v>451</v>
      </c>
      <c r="I192" s="171" t="str">
        <f>IF(ISBLANK(registrace[[#This Row],[prijmeni a jmeno]]),"-",IF(RIGHT(LEFT(registrace[[#This Row],[prijmeni a jmeno]],SEARCH(" ",registrace[[#This Row],[prijmeni a jmeno]])-1),1)="á","Z","M"))</f>
        <v>Z</v>
      </c>
      <c r="J19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2" s="38"/>
      <c r="L19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92" s="219" t="str">
        <f>LEFT(registrace[[#This Row],[prijmeni a jmeno]],1)</f>
        <v>K</v>
      </c>
      <c r="N192" s="172" t="str">
        <f>CONCATENATE(registrace[[#This Row],[prijmeni a jmeno]],", ",registrace[[#This Row],[nar]])</f>
        <v>Kubálková Jana, 2004</v>
      </c>
      <c r="O19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92" s="5"/>
      <c r="Q192" s="5"/>
      <c r="R192" s="5"/>
      <c r="S192" s="5"/>
    </row>
    <row r="193" spans="2:19" x14ac:dyDescent="0.25">
      <c r="B19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93" s="220">
        <v>2014</v>
      </c>
      <c r="D193" s="169"/>
      <c r="E193" s="101"/>
      <c r="F193" s="9" t="s">
        <v>687</v>
      </c>
      <c r="G193" s="170">
        <v>2004</v>
      </c>
      <c r="H193" s="9" t="s">
        <v>983</v>
      </c>
      <c r="I193" s="171" t="str">
        <f>IF(ISBLANK(registrace[[#This Row],[prijmeni a jmeno]]),"-",IF(RIGHT(LEFT(registrace[[#This Row],[prijmeni a jmeno]],SEARCH(" ",registrace[[#This Row],[prijmeni a jmeno]])-1),1)="á","Z","M"))</f>
        <v>Z</v>
      </c>
      <c r="J19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3" s="38"/>
      <c r="L19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93" s="219" t="str">
        <f>LEFT(registrace[[#This Row],[prijmeni a jmeno]],1)</f>
        <v>K</v>
      </c>
      <c r="N193" s="172" t="str">
        <f>CONCATENATE(registrace[[#This Row],[prijmeni a jmeno]],", ",registrace[[#This Row],[nar]])</f>
        <v>Kubíčková Kristýna, 2004</v>
      </c>
      <c r="O19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93" s="5"/>
      <c r="Q193" s="5"/>
      <c r="R193" s="5"/>
      <c r="S193" s="5"/>
    </row>
    <row r="194" spans="2:19" x14ac:dyDescent="0.25">
      <c r="B19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94" s="220">
        <v>2014</v>
      </c>
      <c r="D194" s="169"/>
      <c r="E194" s="101"/>
      <c r="F194" s="9" t="s">
        <v>688</v>
      </c>
      <c r="G194" s="170">
        <v>2006</v>
      </c>
      <c r="H194" s="9" t="s">
        <v>983</v>
      </c>
      <c r="I194" s="171" t="str">
        <f>IF(ISBLANK(registrace[[#This Row],[prijmeni a jmeno]]),"-",IF(RIGHT(LEFT(registrace[[#This Row],[prijmeni a jmeno]],SEARCH(" ",registrace[[#This Row],[prijmeni a jmeno]])-1),1)="á","Z","M"))</f>
        <v>Z</v>
      </c>
      <c r="J19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4" s="38"/>
      <c r="L19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94" s="219" t="str">
        <f>LEFT(registrace[[#This Row],[prijmeni a jmeno]],1)</f>
        <v>K</v>
      </c>
      <c r="N194" s="172" t="str">
        <f>CONCATENATE(registrace[[#This Row],[prijmeni a jmeno]],", ",registrace[[#This Row],[nar]])</f>
        <v>Kubíčková Nela, 2006</v>
      </c>
      <c r="O19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94" s="5"/>
      <c r="Q194" s="5"/>
      <c r="R194" s="5"/>
      <c r="S194" s="5"/>
    </row>
    <row r="195" spans="2:19" x14ac:dyDescent="0.25">
      <c r="B19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95" s="220">
        <v>2014</v>
      </c>
      <c r="D195" s="169"/>
      <c r="E195" s="101"/>
      <c r="F195" s="9" t="s">
        <v>379</v>
      </c>
      <c r="G195" s="170">
        <v>2002</v>
      </c>
      <c r="H195" s="9" t="s">
        <v>367</v>
      </c>
      <c r="I195" s="171" t="str">
        <f>IF(ISBLANK(registrace[[#This Row],[prijmeni a jmeno]]),"-",IF(RIGHT(LEFT(registrace[[#This Row],[prijmeni a jmeno]],SEARCH(" ",registrace[[#This Row],[prijmeni a jmeno]])-1),1)="á","Z","M"))</f>
        <v>M</v>
      </c>
      <c r="J19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5" s="38"/>
      <c r="L19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95" s="219" t="str">
        <f>LEFT(registrace[[#This Row],[prijmeni a jmeno]],1)</f>
        <v>K</v>
      </c>
      <c r="N195" s="172" t="str">
        <f>CONCATENATE(registrace[[#This Row],[prijmeni a jmeno]],", ",registrace[[#This Row],[nar]])</f>
        <v>Kubský Jan, 2002</v>
      </c>
      <c r="O19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95" s="5"/>
      <c r="Q195" s="5"/>
      <c r="R195" s="5"/>
      <c r="S195" s="5"/>
    </row>
    <row r="196" spans="2:19" x14ac:dyDescent="0.25">
      <c r="B19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96" s="220">
        <v>2014</v>
      </c>
      <c r="D196" s="169"/>
      <c r="E196" s="101"/>
      <c r="F196" s="9" t="s">
        <v>213</v>
      </c>
      <c r="G196" s="170">
        <v>1969</v>
      </c>
      <c r="H196" s="9" t="s">
        <v>597</v>
      </c>
      <c r="I196" s="171" t="str">
        <f>IF(ISBLANK(registrace[[#This Row],[prijmeni a jmeno]]),"-",IF(RIGHT(LEFT(registrace[[#This Row],[prijmeni a jmeno]],SEARCH(" ",registrace[[#This Row],[prijmeni a jmeno]])-1),1)="á","Z","M"))</f>
        <v>M</v>
      </c>
      <c r="J19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6" s="38"/>
      <c r="L19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96" s="219" t="str">
        <f>LEFT(registrace[[#This Row],[prijmeni a jmeno]],1)</f>
        <v>K</v>
      </c>
      <c r="N196" s="172" t="str">
        <f>CONCATENATE(registrace[[#This Row],[prijmeni a jmeno]],", ",registrace[[#This Row],[nar]])</f>
        <v>Kučera Radek, 1969</v>
      </c>
      <c r="O19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96" s="5"/>
      <c r="Q196" s="5"/>
      <c r="R196" s="5"/>
      <c r="S196" s="5"/>
    </row>
    <row r="197" spans="2:19" x14ac:dyDescent="0.25">
      <c r="B19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97" s="220">
        <v>2014</v>
      </c>
      <c r="D197" s="169"/>
      <c r="E197" s="101"/>
      <c r="F197" s="9" t="s">
        <v>473</v>
      </c>
      <c r="G197" s="170">
        <v>1999</v>
      </c>
      <c r="H197" s="9" t="s">
        <v>453</v>
      </c>
      <c r="I197" s="171" t="str">
        <f>IF(ISBLANK(registrace[[#This Row],[prijmeni a jmeno]]),"-",IF(RIGHT(LEFT(registrace[[#This Row],[prijmeni a jmeno]],SEARCH(" ",registrace[[#This Row],[prijmeni a jmeno]])-1),1)="á","Z","M"))</f>
        <v>Z</v>
      </c>
      <c r="J19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7" s="38"/>
      <c r="L19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97" s="219" t="str">
        <f>LEFT(registrace[[#This Row],[prijmeni a jmeno]],1)</f>
        <v>K</v>
      </c>
      <c r="N197" s="172" t="str">
        <f>CONCATENATE(registrace[[#This Row],[prijmeni a jmeno]],", ",registrace[[#This Row],[nar]])</f>
        <v>Kučerová Klára, 1999</v>
      </c>
      <c r="O19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97" s="5"/>
      <c r="Q197" s="5"/>
      <c r="R197" s="5"/>
      <c r="S197" s="5"/>
    </row>
    <row r="198" spans="2:19" x14ac:dyDescent="0.25">
      <c r="B19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198" s="220">
        <v>2014</v>
      </c>
      <c r="D198" s="169"/>
      <c r="E198" s="101"/>
      <c r="F198" s="9" t="s">
        <v>302</v>
      </c>
      <c r="G198" s="170">
        <v>1964</v>
      </c>
      <c r="H198" s="9" t="s">
        <v>303</v>
      </c>
      <c r="I198" s="171" t="str">
        <f>IF(ISBLANK(registrace[[#This Row],[prijmeni a jmeno]]),"-",IF(RIGHT(LEFT(registrace[[#This Row],[prijmeni a jmeno]],SEARCH(" ",registrace[[#This Row],[prijmeni a jmeno]])-1),1)="á","Z","M"))</f>
        <v>M</v>
      </c>
      <c r="J19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8" s="38"/>
      <c r="L19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98" s="219" t="str">
        <f>LEFT(registrace[[#This Row],[prijmeni a jmeno]],1)</f>
        <v>K</v>
      </c>
      <c r="N198" s="172" t="str">
        <f>CONCATENATE(registrace[[#This Row],[prijmeni a jmeno]],", ",registrace[[#This Row],[nar]])</f>
        <v>Kudrlička Rostislav, 1964</v>
      </c>
      <c r="O19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98" s="5"/>
      <c r="Q198" s="5"/>
      <c r="R198" s="5"/>
      <c r="S198" s="5"/>
    </row>
    <row r="199" spans="2:19" x14ac:dyDescent="0.25">
      <c r="B19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2014::Dětský::08 - 10::Z::77</v>
      </c>
      <c r="C199" s="220">
        <v>2014</v>
      </c>
      <c r="D199" s="169" t="s">
        <v>1028</v>
      </c>
      <c r="E199" s="101">
        <v>77</v>
      </c>
      <c r="F199" s="9" t="s">
        <v>692</v>
      </c>
      <c r="G199" s="170">
        <v>2004</v>
      </c>
      <c r="H199" s="9" t="s">
        <v>448</v>
      </c>
      <c r="I199" s="171" t="str">
        <f>IF(ISBLANK(registrace[[#This Row],[prijmeni a jmeno]]),"-",IF(RIGHT(LEFT(registrace[[#This Row],[prijmeni a jmeno]],SEARCH(" ",registrace[[#This Row],[prijmeni a jmeno]])-1),1)="á","Z","M"))</f>
        <v>Z</v>
      </c>
      <c r="J19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199" s="38"/>
      <c r="L19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199" s="219" t="str">
        <f>LEFT(registrace[[#This Row],[prijmeni a jmeno]],1)</f>
        <v>K</v>
      </c>
      <c r="N199" s="172" t="str">
        <f>CONCATENATE(registrace[[#This Row],[prijmeni a jmeno]],", ",registrace[[#This Row],[nar]])</f>
        <v>Kundrátová Anežka, 2004</v>
      </c>
      <c r="O19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199" s="5"/>
      <c r="Q199" s="5"/>
      <c r="R199" s="5"/>
      <c r="S199" s="5"/>
    </row>
    <row r="200" spans="2:19" x14ac:dyDescent="0.25">
      <c r="B20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00" s="220">
        <v>2014</v>
      </c>
      <c r="D200" s="169"/>
      <c r="E200" s="101"/>
      <c r="F200" s="9" t="s">
        <v>654</v>
      </c>
      <c r="G200" s="170">
        <v>2000</v>
      </c>
      <c r="H200" s="9" t="s">
        <v>448</v>
      </c>
      <c r="I200" s="171" t="str">
        <f>IF(ISBLANK(registrace[[#This Row],[prijmeni a jmeno]]),"-",IF(RIGHT(LEFT(registrace[[#This Row],[prijmeni a jmeno]],SEARCH(" ",registrace[[#This Row],[prijmeni a jmeno]])-1),1)="á","Z","M"))</f>
        <v>Z</v>
      </c>
      <c r="J20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0" s="38"/>
      <c r="L20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00" s="219" t="str">
        <f>LEFT(registrace[[#This Row],[prijmeni a jmeno]],1)</f>
        <v>K</v>
      </c>
      <c r="N200" s="172" t="str">
        <f>CONCATENATE(registrace[[#This Row],[prijmeni a jmeno]],", ",registrace[[#This Row],[nar]])</f>
        <v>Kundrátová Michala, 2000</v>
      </c>
      <c r="O20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00" s="5"/>
      <c r="Q200" s="5"/>
      <c r="R200" s="5"/>
      <c r="S200" s="5"/>
    </row>
    <row r="201" spans="2:19" x14ac:dyDescent="0.25">
      <c r="B20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01" s="220">
        <v>2014</v>
      </c>
      <c r="D201" s="169"/>
      <c r="E201" s="101"/>
      <c r="F201" s="9" t="s">
        <v>892</v>
      </c>
      <c r="G201" s="170">
        <v>1999</v>
      </c>
      <c r="H201" s="9" t="s">
        <v>791</v>
      </c>
      <c r="I201" s="171" t="str">
        <f>IF(ISBLANK(registrace[[#This Row],[prijmeni a jmeno]]),"-",IF(RIGHT(LEFT(registrace[[#This Row],[prijmeni a jmeno]],SEARCH(" ",registrace[[#This Row],[prijmeni a jmeno]])-1),1)="á","Z","M"))</f>
        <v>Z</v>
      </c>
      <c r="J20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1" s="38"/>
      <c r="L20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01" s="219" t="str">
        <f>LEFT(registrace[[#This Row],[prijmeni a jmeno]],1)</f>
        <v>K</v>
      </c>
      <c r="N201" s="172" t="str">
        <f>CONCATENATE(registrace[[#This Row],[prijmeni a jmeno]],", ",registrace[[#This Row],[nar]])</f>
        <v>Kupská Nikola, 1999</v>
      </c>
      <c r="O20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01" s="5"/>
      <c r="Q201" s="5"/>
      <c r="R201" s="5"/>
      <c r="S201" s="5"/>
    </row>
    <row r="202" spans="2:19" x14ac:dyDescent="0.25">
      <c r="B20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2014::Dětský::11 - 12::M::71</v>
      </c>
      <c r="C202" s="220">
        <v>2014</v>
      </c>
      <c r="D202" s="169" t="s">
        <v>1028</v>
      </c>
      <c r="E202" s="101">
        <v>71</v>
      </c>
      <c r="F202" s="9" t="s">
        <v>907</v>
      </c>
      <c r="G202" s="170">
        <v>2002</v>
      </c>
      <c r="H202" s="9" t="s">
        <v>367</v>
      </c>
      <c r="I202" s="171" t="str">
        <f>IF(ISBLANK(registrace[[#This Row],[prijmeni a jmeno]]),"-",IF(RIGHT(LEFT(registrace[[#This Row],[prijmeni a jmeno]],SEARCH(" ",registrace[[#This Row],[prijmeni a jmeno]])-1),1)="á","Z","M"))</f>
        <v>M</v>
      </c>
      <c r="J20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11 - 12</v>
      </c>
      <c r="K202" s="38"/>
      <c r="L20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02" s="219" t="str">
        <f>LEFT(registrace[[#This Row],[prijmeni a jmeno]],1)</f>
        <v>K</v>
      </c>
      <c r="N202" s="172" t="str">
        <f>CONCATENATE(registrace[[#This Row],[prijmeni a jmeno]],", ",registrace[[#This Row],[nar]])</f>
        <v>Kupský Jan, 2002</v>
      </c>
      <c r="O20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02" s="5"/>
      <c r="Q202" s="5"/>
      <c r="R202" s="5"/>
      <c r="S202" s="5"/>
    </row>
    <row r="203" spans="2:19" x14ac:dyDescent="0.25">
      <c r="B20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03" s="220">
        <v>2014</v>
      </c>
      <c r="D203" s="169"/>
      <c r="E203" s="101"/>
      <c r="F203" s="9" t="s">
        <v>509</v>
      </c>
      <c r="G203" s="170">
        <v>1984</v>
      </c>
      <c r="H203" s="9" t="s">
        <v>395</v>
      </c>
      <c r="I203" s="171" t="str">
        <f>IF(ISBLANK(registrace[[#This Row],[prijmeni a jmeno]]),"-",IF(RIGHT(LEFT(registrace[[#This Row],[prijmeni a jmeno]],SEARCH(" ",registrace[[#This Row],[prijmeni a jmeno]])-1),1)="á","Z","M"))</f>
        <v>M</v>
      </c>
      <c r="J20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3" s="38"/>
      <c r="L20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03" s="219" t="str">
        <f>LEFT(registrace[[#This Row],[prijmeni a jmeno]],1)</f>
        <v>K</v>
      </c>
      <c r="N203" s="172" t="str">
        <f>CONCATENATE(registrace[[#This Row],[prijmeni a jmeno]],", ",registrace[[#This Row],[nar]])</f>
        <v>Kysel Jiří, 1984</v>
      </c>
      <c r="O20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03" s="5"/>
      <c r="Q203" s="5"/>
      <c r="R203" s="5"/>
      <c r="S203" s="5"/>
    </row>
    <row r="204" spans="2:19" x14ac:dyDescent="0.25">
      <c r="B20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04" s="220">
        <v>2014</v>
      </c>
      <c r="D204" s="169"/>
      <c r="E204" s="101"/>
      <c r="F204" s="9" t="s">
        <v>669</v>
      </c>
      <c r="G204" s="170">
        <v>2001</v>
      </c>
      <c r="H204" s="9" t="s">
        <v>986</v>
      </c>
      <c r="I204" s="171" t="str">
        <f>IF(ISBLANK(registrace[[#This Row],[prijmeni a jmeno]]),"-",IF(RIGHT(LEFT(registrace[[#This Row],[prijmeni a jmeno]],SEARCH(" ",registrace[[#This Row],[prijmeni a jmeno]])-1),1)="á","Z","M"))</f>
        <v>M</v>
      </c>
      <c r="J20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4" s="38"/>
      <c r="L20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04" s="219" t="str">
        <f>LEFT(registrace[[#This Row],[prijmeni a jmeno]],1)</f>
        <v>L</v>
      </c>
      <c r="N204" s="172" t="str">
        <f>CONCATENATE(registrace[[#This Row],[prijmeni a jmeno]],", ",registrace[[#This Row],[nar]])</f>
        <v>Lácha Jaromír, 2001</v>
      </c>
      <c r="O20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04" s="5"/>
      <c r="Q204" s="5"/>
      <c r="R204" s="5"/>
      <c r="S204" s="5"/>
    </row>
    <row r="205" spans="2:19" x14ac:dyDescent="0.25">
      <c r="B20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05" s="220">
        <v>2014</v>
      </c>
      <c r="D205" s="169"/>
      <c r="E205" s="101"/>
      <c r="F205" s="9" t="s">
        <v>682</v>
      </c>
      <c r="G205" s="170">
        <v>2006</v>
      </c>
      <c r="H205" s="9" t="s">
        <v>986</v>
      </c>
      <c r="I205" s="171" t="str">
        <f>IF(ISBLANK(registrace[[#This Row],[prijmeni a jmeno]]),"-",IF(RIGHT(LEFT(registrace[[#This Row],[prijmeni a jmeno]],SEARCH(" ",registrace[[#This Row],[prijmeni a jmeno]])-1),1)="á","Z","M"))</f>
        <v>M</v>
      </c>
      <c r="J20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5" s="38"/>
      <c r="L20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05" s="219" t="str">
        <f>LEFT(registrace[[#This Row],[prijmeni a jmeno]],1)</f>
        <v>L</v>
      </c>
      <c r="N205" s="172" t="str">
        <f>CONCATENATE(registrace[[#This Row],[prijmeni a jmeno]],", ",registrace[[#This Row],[nar]])</f>
        <v>Lácha Martin, 2006</v>
      </c>
      <c r="O20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05" s="5"/>
      <c r="Q205" s="5"/>
      <c r="R205" s="5"/>
      <c r="S205" s="5"/>
    </row>
    <row r="206" spans="2:19" x14ac:dyDescent="0.25">
      <c r="B20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06" s="220">
        <v>2014</v>
      </c>
      <c r="D206" s="169"/>
      <c r="E206" s="101"/>
      <c r="F206" s="9" t="s">
        <v>619</v>
      </c>
      <c r="G206" s="170">
        <v>1967</v>
      </c>
      <c r="H206" s="9" t="s">
        <v>395</v>
      </c>
      <c r="I206" s="171" t="str">
        <f>IF(ISBLANK(registrace[[#This Row],[prijmeni a jmeno]]),"-",IF(RIGHT(LEFT(registrace[[#This Row],[prijmeni a jmeno]],SEARCH(" ",registrace[[#This Row],[prijmeni a jmeno]])-1),1)="á","Z","M"))</f>
        <v>M</v>
      </c>
      <c r="J20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6" s="38"/>
      <c r="L20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06" s="219" t="str">
        <f>LEFT(registrace[[#This Row],[prijmeni a jmeno]],1)</f>
        <v>L</v>
      </c>
      <c r="N206" s="172" t="str">
        <f>CONCATENATE(registrace[[#This Row],[prijmeni a jmeno]],", ",registrace[[#This Row],[nar]])</f>
        <v>Lácha Miroslav, 1967</v>
      </c>
      <c r="O20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06" s="5"/>
      <c r="Q206" s="5"/>
      <c r="R206" s="5"/>
      <c r="S206" s="5"/>
    </row>
    <row r="207" spans="2:19" x14ac:dyDescent="0.25">
      <c r="B20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závod::87</v>
      </c>
      <c r="C207" s="220">
        <v>2014</v>
      </c>
      <c r="D207" s="169" t="s">
        <v>1025</v>
      </c>
      <c r="E207" s="101">
        <v>87</v>
      </c>
      <c r="F207" s="9" t="s">
        <v>129</v>
      </c>
      <c r="G207" s="170">
        <v>1969</v>
      </c>
      <c r="H207" s="9" t="s">
        <v>414</v>
      </c>
      <c r="I207" s="171" t="str">
        <f>IF(ISBLANK(registrace[[#This Row],[prijmeni a jmeno]]),"-",IF(RIGHT(LEFT(registrace[[#This Row],[prijmeni a jmeno]],SEARCH(" ",registrace[[#This Row],[prijmeni a jmeno]])-1),1)="á","Z","M"))</f>
        <v>M</v>
      </c>
      <c r="J20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207" s="38"/>
      <c r="L20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07" s="219" t="str">
        <f>LEFT(registrace[[#This Row],[prijmeni a jmeno]],1)</f>
        <v>L</v>
      </c>
      <c r="N207" s="172" t="str">
        <f>CONCATENATE(registrace[[#This Row],[prijmeni a jmeno]],", ",registrace[[#This Row],[nar]])</f>
        <v>Lácha Pavel, 1969</v>
      </c>
      <c r="O20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BH Triatlon České Budějovice</v>
      </c>
      <c r="P207" s="5"/>
      <c r="Q207" s="5"/>
      <c r="R207" s="5"/>
      <c r="S207" s="5"/>
    </row>
    <row r="208" spans="2:19" x14ac:dyDescent="0.25">
      <c r="B20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08" s="220">
        <v>2014</v>
      </c>
      <c r="D208" s="169"/>
      <c r="E208" s="101"/>
      <c r="F208" s="9" t="s">
        <v>675</v>
      </c>
      <c r="G208" s="170">
        <v>1971</v>
      </c>
      <c r="H208" s="9" t="s">
        <v>395</v>
      </c>
      <c r="I208" s="171" t="str">
        <f>IF(ISBLANK(registrace[[#This Row],[prijmeni a jmeno]]),"-",IF(RIGHT(LEFT(registrace[[#This Row],[prijmeni a jmeno]],SEARCH(" ",registrace[[#This Row],[prijmeni a jmeno]])-1),1)="á","Z","M"))</f>
        <v>M</v>
      </c>
      <c r="J20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8" s="38"/>
      <c r="L20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08" s="219" t="str">
        <f>LEFT(registrace[[#This Row],[prijmeni a jmeno]],1)</f>
        <v>L</v>
      </c>
      <c r="N208" s="172" t="str">
        <f>CONCATENATE(registrace[[#This Row],[prijmeni a jmeno]],", ",registrace[[#This Row],[nar]])</f>
        <v>Lácha Radek, 1971</v>
      </c>
      <c r="O20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08" s="5"/>
      <c r="Q208" s="5"/>
      <c r="R208" s="5"/>
      <c r="S208" s="5"/>
    </row>
    <row r="209" spans="2:19" x14ac:dyDescent="0.25">
      <c r="B20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09" s="220">
        <v>2014</v>
      </c>
      <c r="D209" s="169"/>
      <c r="E209" s="101"/>
      <c r="F209" s="9" t="s">
        <v>675</v>
      </c>
      <c r="G209" s="170">
        <v>2003</v>
      </c>
      <c r="H209" s="9" t="s">
        <v>986</v>
      </c>
      <c r="I209" s="171" t="str">
        <f>IF(ISBLANK(registrace[[#This Row],[prijmeni a jmeno]]),"-",IF(RIGHT(LEFT(registrace[[#This Row],[prijmeni a jmeno]],SEARCH(" ",registrace[[#This Row],[prijmeni a jmeno]])-1),1)="á","Z","M"))</f>
        <v>M</v>
      </c>
      <c r="J20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9" s="38"/>
      <c r="L20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09" s="219" t="str">
        <f>LEFT(registrace[[#This Row],[prijmeni a jmeno]],1)</f>
        <v>L</v>
      </c>
      <c r="N209" s="172" t="str">
        <f>CONCATENATE(registrace[[#This Row],[prijmeni a jmeno]],", ",registrace[[#This Row],[nar]])</f>
        <v>Lácha Radek, 2003</v>
      </c>
      <c r="O20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09" s="5"/>
      <c r="Q209" s="5"/>
      <c r="R209" s="5"/>
      <c r="S209" s="5"/>
    </row>
    <row r="210" spans="2:19" x14ac:dyDescent="0.25">
      <c r="B21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10" s="220">
        <v>2014</v>
      </c>
      <c r="D210" s="169"/>
      <c r="E210" s="101"/>
      <c r="F210" s="9" t="s">
        <v>618</v>
      </c>
      <c r="G210" s="170">
        <v>1971</v>
      </c>
      <c r="H210" s="9" t="s">
        <v>395</v>
      </c>
      <c r="I210" s="171" t="str">
        <f>IF(ISBLANK(registrace[[#This Row],[prijmeni a jmeno]]),"-",IF(RIGHT(LEFT(registrace[[#This Row],[prijmeni a jmeno]],SEARCH(" ",registrace[[#This Row],[prijmeni a jmeno]])-1),1)="á","Z","M"))</f>
        <v>Z</v>
      </c>
      <c r="J21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0" s="38"/>
      <c r="L21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10" s="219" t="str">
        <f>LEFT(registrace[[#This Row],[prijmeni a jmeno]],1)</f>
        <v>L</v>
      </c>
      <c r="N210" s="172" t="str">
        <f>CONCATENATE(registrace[[#This Row],[prijmeni a jmeno]],", ",registrace[[#This Row],[nar]])</f>
        <v>Láchová Gabriela, 1971</v>
      </c>
      <c r="O21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10" s="5"/>
      <c r="Q210" s="5"/>
      <c r="R210" s="5"/>
      <c r="S210" s="5"/>
    </row>
    <row r="211" spans="2:19" x14ac:dyDescent="0.25">
      <c r="B21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11" s="220">
        <v>2014</v>
      </c>
      <c r="D211" s="169"/>
      <c r="E211" s="101"/>
      <c r="F211" s="9" t="s">
        <v>526</v>
      </c>
      <c r="G211" s="170">
        <v>1991</v>
      </c>
      <c r="H211" s="9" t="s">
        <v>1001</v>
      </c>
      <c r="I211" s="171" t="str">
        <f>IF(ISBLANK(registrace[[#This Row],[prijmeni a jmeno]]),"-",IF(RIGHT(LEFT(registrace[[#This Row],[prijmeni a jmeno]],SEARCH(" ",registrace[[#This Row],[prijmeni a jmeno]])-1),1)="á","Z","M"))</f>
        <v>M</v>
      </c>
      <c r="J21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1" s="38"/>
      <c r="L21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11" s="219" t="str">
        <f>LEFT(registrace[[#This Row],[prijmeni a jmeno]],1)</f>
        <v>L</v>
      </c>
      <c r="N211" s="172" t="str">
        <f>CONCATENATE(registrace[[#This Row],[prijmeni a jmeno]],", ",registrace[[#This Row],[nar]])</f>
        <v>Lavička Jan, 1991</v>
      </c>
      <c r="O21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11" s="5"/>
      <c r="Q211" s="5"/>
      <c r="R211" s="5"/>
      <c r="S211" s="5"/>
    </row>
    <row r="212" spans="2:19" x14ac:dyDescent="0.25">
      <c r="B21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12" s="220">
        <v>2014</v>
      </c>
      <c r="D212" s="169"/>
      <c r="E212" s="101"/>
      <c r="F212" s="9" t="s">
        <v>527</v>
      </c>
      <c r="G212" s="170">
        <v>1953</v>
      </c>
      <c r="H212" s="9" t="s">
        <v>1001</v>
      </c>
      <c r="I212" s="171" t="str">
        <f>IF(ISBLANK(registrace[[#This Row],[prijmeni a jmeno]]),"-",IF(RIGHT(LEFT(registrace[[#This Row],[prijmeni a jmeno]],SEARCH(" ",registrace[[#This Row],[prijmeni a jmeno]])-1),1)="á","Z","M"))</f>
        <v>Z</v>
      </c>
      <c r="J21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2" s="38"/>
      <c r="L21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12" s="219" t="str">
        <f>LEFT(registrace[[#This Row],[prijmeni a jmeno]],1)</f>
        <v>L</v>
      </c>
      <c r="N212" s="172" t="str">
        <f>CONCATENATE(registrace[[#This Row],[prijmeni a jmeno]],", ",registrace[[#This Row],[nar]])</f>
        <v>Lavičková Květuše, 1953</v>
      </c>
      <c r="O21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12" s="5"/>
      <c r="Q212" s="5"/>
      <c r="R212" s="5"/>
      <c r="S212" s="5"/>
    </row>
    <row r="213" spans="2:19" x14ac:dyDescent="0.25">
      <c r="B21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2014::Dětský::05 - 07::M::48</v>
      </c>
      <c r="C213" s="220">
        <v>2014</v>
      </c>
      <c r="D213" s="169" t="s">
        <v>1028</v>
      </c>
      <c r="E213" s="101">
        <v>48</v>
      </c>
      <c r="F213" s="9" t="s">
        <v>933</v>
      </c>
      <c r="G213" s="170">
        <v>2007</v>
      </c>
      <c r="H213" s="9" t="s">
        <v>45</v>
      </c>
      <c r="I213" s="171" t="str">
        <f>IF(ISBLANK(registrace[[#This Row],[prijmeni a jmeno]]),"-",IF(RIGHT(LEFT(registrace[[#This Row],[prijmeni a jmeno]],SEARCH(" ",registrace[[#This Row],[prijmeni a jmeno]])-1),1)="á","Z","M"))</f>
        <v>M</v>
      </c>
      <c r="J21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05 - 07</v>
      </c>
      <c r="K213" s="38"/>
      <c r="L21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13" s="219" t="str">
        <f>LEFT(registrace[[#This Row],[prijmeni a jmeno]],1)</f>
        <v>L</v>
      </c>
      <c r="N213" s="172" t="str">
        <f>CONCATENATE(registrace[[#This Row],[prijmeni a jmeno]],", ",registrace[[#This Row],[nar]])</f>
        <v>Lebeda David, 2007</v>
      </c>
      <c r="O21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13" s="5"/>
      <c r="Q213" s="5"/>
      <c r="R213" s="5"/>
      <c r="S213" s="5"/>
    </row>
    <row r="214" spans="2:19" x14ac:dyDescent="0.25">
      <c r="B21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závod::58</v>
      </c>
      <c r="C214" s="220">
        <v>2014</v>
      </c>
      <c r="D214" s="169" t="s">
        <v>1025</v>
      </c>
      <c r="E214" s="101">
        <v>58</v>
      </c>
      <c r="F214" s="9" t="s">
        <v>755</v>
      </c>
      <c r="G214" s="170">
        <v>1981</v>
      </c>
      <c r="H214" s="9" t="s">
        <v>45</v>
      </c>
      <c r="I214" s="171" t="str">
        <f>IF(ISBLANK(registrace[[#This Row],[prijmeni a jmeno]]),"-",IF(RIGHT(LEFT(registrace[[#This Row],[prijmeni a jmeno]],SEARCH(" ",registrace[[#This Row],[prijmeni a jmeno]])-1),1)="á","Z","M"))</f>
        <v>Z</v>
      </c>
      <c r="J21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214" s="38"/>
      <c r="L21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14" s="219" t="str">
        <f>LEFT(registrace[[#This Row],[prijmeni a jmeno]],1)</f>
        <v>L</v>
      </c>
      <c r="N214" s="172" t="str">
        <f>CONCATENATE(registrace[[#This Row],[prijmeni a jmeno]],", ",registrace[[#This Row],[nar]])</f>
        <v>Lebedová Olga, 1981</v>
      </c>
      <c r="O21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14" s="5"/>
      <c r="Q214" s="5"/>
      <c r="R214" s="5"/>
      <c r="S214" s="5"/>
    </row>
    <row r="215" spans="2:19" x14ac:dyDescent="0.25">
      <c r="B21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15" s="220">
        <v>2014</v>
      </c>
      <c r="D215" s="169"/>
      <c r="E215" s="101"/>
      <c r="F215" s="9" t="s">
        <v>559</v>
      </c>
      <c r="G215" s="170">
        <v>2003</v>
      </c>
      <c r="H215" s="9" t="s">
        <v>453</v>
      </c>
      <c r="I215" s="171" t="str">
        <f>IF(ISBLANK(registrace[[#This Row],[prijmeni a jmeno]]),"-",IF(RIGHT(LEFT(registrace[[#This Row],[prijmeni a jmeno]],SEARCH(" ",registrace[[#This Row],[prijmeni a jmeno]])-1),1)="á","Z","M"))</f>
        <v>M</v>
      </c>
      <c r="J21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5" s="38"/>
      <c r="L21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15" s="219" t="str">
        <f>LEFT(registrace[[#This Row],[prijmeni a jmeno]],1)</f>
        <v>L</v>
      </c>
      <c r="N215" s="172" t="str">
        <f>CONCATENATE(registrace[[#This Row],[prijmeni a jmeno]],", ",registrace[[#This Row],[nar]])</f>
        <v>Lhotský Matěj, 2003</v>
      </c>
      <c r="O21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15" s="5"/>
      <c r="Q215" s="5"/>
      <c r="R215" s="5"/>
      <c r="S215" s="5"/>
    </row>
    <row r="216" spans="2:19" x14ac:dyDescent="0.25">
      <c r="B21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16" s="220">
        <v>2014</v>
      </c>
      <c r="D216" s="169"/>
      <c r="E216" s="101"/>
      <c r="F216" s="9" t="s">
        <v>661</v>
      </c>
      <c r="G216" s="170">
        <v>1997</v>
      </c>
      <c r="H216" s="9" t="s">
        <v>453</v>
      </c>
      <c r="I216" s="171" t="str">
        <f>IF(ISBLANK(registrace[[#This Row],[prijmeni a jmeno]]),"-",IF(RIGHT(LEFT(registrace[[#This Row],[prijmeni a jmeno]],SEARCH(" ",registrace[[#This Row],[prijmeni a jmeno]])-1),1)="á","Z","M"))</f>
        <v>M</v>
      </c>
      <c r="J21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6" s="38"/>
      <c r="L21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16" s="219" t="str">
        <f>LEFT(registrace[[#This Row],[prijmeni a jmeno]],1)</f>
        <v>L</v>
      </c>
      <c r="N216" s="172" t="str">
        <f>CONCATENATE(registrace[[#This Row],[prijmeni a jmeno]],", ",registrace[[#This Row],[nar]])</f>
        <v>Lhotský Miloslav, 1997</v>
      </c>
      <c r="O21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16" s="5"/>
      <c r="Q216" s="5"/>
      <c r="R216" s="5"/>
      <c r="S216" s="5"/>
    </row>
    <row r="217" spans="2:19" x14ac:dyDescent="0.25">
      <c r="B21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17" s="220">
        <v>2014</v>
      </c>
      <c r="D217" s="169"/>
      <c r="E217" s="101"/>
      <c r="F217" s="9" t="s">
        <v>299</v>
      </c>
      <c r="G217" s="170">
        <v>1971</v>
      </c>
      <c r="H217" s="9" t="s">
        <v>300</v>
      </c>
      <c r="I217" s="171" t="str">
        <f>IF(ISBLANK(registrace[[#This Row],[prijmeni a jmeno]]),"-",IF(RIGHT(LEFT(registrace[[#This Row],[prijmeni a jmeno]],SEARCH(" ",registrace[[#This Row],[prijmeni a jmeno]])-1),1)="á","Z","M"))</f>
        <v>M</v>
      </c>
      <c r="J21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7" s="38"/>
      <c r="L21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17" s="219" t="str">
        <f>LEFT(registrace[[#This Row],[prijmeni a jmeno]],1)</f>
        <v>L</v>
      </c>
      <c r="N217" s="172" t="str">
        <f>CONCATENATE(registrace[[#This Row],[prijmeni a jmeno]],", ",registrace[[#This Row],[nar]])</f>
        <v>Liška Miloš, 1971</v>
      </c>
      <c r="O21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17" s="5"/>
      <c r="Q217" s="5"/>
      <c r="R217" s="5"/>
      <c r="S217" s="5"/>
    </row>
    <row r="218" spans="2:19" x14ac:dyDescent="0.25">
      <c r="B21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18" s="220">
        <v>2014</v>
      </c>
      <c r="D218" s="169"/>
      <c r="E218" s="101"/>
      <c r="F218" s="9" t="s">
        <v>478</v>
      </c>
      <c r="G218" s="170">
        <v>2002</v>
      </c>
      <c r="H218" s="9" t="s">
        <v>454</v>
      </c>
      <c r="I218" s="171" t="str">
        <f>IF(ISBLANK(registrace[[#This Row],[prijmeni a jmeno]]),"-",IF(RIGHT(LEFT(registrace[[#This Row],[prijmeni a jmeno]],SEARCH(" ",registrace[[#This Row],[prijmeni a jmeno]])-1),1)="á","Z","M"))</f>
        <v>M</v>
      </c>
      <c r="J21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8" s="38"/>
      <c r="L21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18" s="219" t="str">
        <f>LEFT(registrace[[#This Row],[prijmeni a jmeno]],1)</f>
        <v>L</v>
      </c>
      <c r="N218" s="172" t="str">
        <f>CONCATENATE(registrace[[#This Row],[prijmeni a jmeno]],", ",registrace[[#This Row],[nar]])</f>
        <v>Ločárek Mirek, 2002</v>
      </c>
      <c r="O21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18" s="5"/>
      <c r="Q218" s="5"/>
      <c r="R218" s="5"/>
      <c r="S218" s="5"/>
    </row>
    <row r="219" spans="2:19" x14ac:dyDescent="0.25">
      <c r="B21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19" s="220">
        <v>2014</v>
      </c>
      <c r="D219" s="169"/>
      <c r="E219" s="101"/>
      <c r="F219" s="9" t="s">
        <v>922</v>
      </c>
      <c r="G219" s="170">
        <v>2002</v>
      </c>
      <c r="H219" s="9" t="s">
        <v>367</v>
      </c>
      <c r="I219" s="171" t="str">
        <f>IF(ISBLANK(registrace[[#This Row],[prijmeni a jmeno]]),"-",IF(RIGHT(LEFT(registrace[[#This Row],[prijmeni a jmeno]],SEARCH(" ",registrace[[#This Row],[prijmeni a jmeno]])-1),1)="á","Z","M"))</f>
        <v>Z</v>
      </c>
      <c r="J21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9" s="38"/>
      <c r="L21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19" s="219" t="str">
        <f>LEFT(registrace[[#This Row],[prijmeni a jmeno]],1)</f>
        <v>L</v>
      </c>
      <c r="N219" s="172" t="str">
        <f>CONCATENATE(registrace[[#This Row],[prijmeni a jmeno]],", ",registrace[[#This Row],[nar]])</f>
        <v>Lovasová Nikola, 2002</v>
      </c>
      <c r="O21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19" s="5"/>
      <c r="Q219" s="5"/>
      <c r="R219" s="5"/>
      <c r="S219" s="5"/>
    </row>
    <row r="220" spans="2:19" x14ac:dyDescent="0.25">
      <c r="B22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20" s="220">
        <v>2014</v>
      </c>
      <c r="D220" s="169"/>
      <c r="E220" s="101"/>
      <c r="F220" s="9" t="s">
        <v>470</v>
      </c>
      <c r="G220" s="170">
        <v>1998</v>
      </c>
      <c r="H220" s="9" t="s">
        <v>642</v>
      </c>
      <c r="I220" s="171" t="str">
        <f>IF(ISBLANK(registrace[[#This Row],[prijmeni a jmeno]]),"-",IF(RIGHT(LEFT(registrace[[#This Row],[prijmeni a jmeno]],SEARCH(" ",registrace[[#This Row],[prijmeni a jmeno]])-1),1)="á","Z","M"))</f>
        <v>M</v>
      </c>
      <c r="J22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20" s="38"/>
      <c r="L22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20" s="219" t="str">
        <f>LEFT(registrace[[#This Row],[prijmeni a jmeno]],1)</f>
        <v>L</v>
      </c>
      <c r="N220" s="172" t="str">
        <f>CONCATENATE(registrace[[#This Row],[prijmeni a jmeno]],", ",registrace[[#This Row],[nar]])</f>
        <v>Lukš Jan, 1998</v>
      </c>
      <c r="O22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20" s="5"/>
      <c r="Q220" s="5"/>
      <c r="R220" s="5"/>
      <c r="S220" s="5"/>
    </row>
    <row r="221" spans="2:19" x14ac:dyDescent="0.25">
      <c r="B22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21" s="220">
        <v>2014</v>
      </c>
      <c r="D221" s="169"/>
      <c r="E221" s="101"/>
      <c r="F221" s="9" t="s">
        <v>667</v>
      </c>
      <c r="G221" s="170">
        <v>2002</v>
      </c>
      <c r="H221" s="9" t="s">
        <v>451</v>
      </c>
      <c r="I221" s="171" t="str">
        <f>IF(ISBLANK(registrace[[#This Row],[prijmeni a jmeno]]),"-",IF(RIGHT(LEFT(registrace[[#This Row],[prijmeni a jmeno]],SEARCH(" ",registrace[[#This Row],[prijmeni a jmeno]])-1),1)="á","Z","M"))</f>
        <v>M</v>
      </c>
      <c r="J22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21" s="38"/>
      <c r="L22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21" s="219" t="str">
        <f>LEFT(registrace[[#This Row],[prijmeni a jmeno]],1)</f>
        <v>L</v>
      </c>
      <c r="N221" s="172" t="str">
        <f>CONCATENATE(registrace[[#This Row],[prijmeni a jmeno]],", ",registrace[[#This Row],[nar]])</f>
        <v>Lukš Petr, 2002</v>
      </c>
      <c r="O22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21" s="5"/>
      <c r="Q221" s="5"/>
      <c r="R221" s="5"/>
      <c r="S221" s="5"/>
    </row>
    <row r="222" spans="2:19" x14ac:dyDescent="0.25">
      <c r="B22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22" s="220">
        <v>2014</v>
      </c>
      <c r="D222" s="169"/>
      <c r="E222" s="101"/>
      <c r="F222" s="9" t="s">
        <v>332</v>
      </c>
      <c r="G222" s="170">
        <v>1973</v>
      </c>
      <c r="H222" s="9" t="s">
        <v>333</v>
      </c>
      <c r="I222" s="171" t="str">
        <f>IF(ISBLANK(registrace[[#This Row],[prijmeni a jmeno]]),"-",IF(RIGHT(LEFT(registrace[[#This Row],[prijmeni a jmeno]],SEARCH(" ",registrace[[#This Row],[prijmeni a jmeno]])-1),1)="á","Z","M"))</f>
        <v>M</v>
      </c>
      <c r="J22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22" s="38"/>
      <c r="L22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22" s="219" t="str">
        <f>LEFT(registrace[[#This Row],[prijmeni a jmeno]],1)</f>
        <v>L</v>
      </c>
      <c r="N222" s="172" t="str">
        <f>CONCATENATE(registrace[[#This Row],[prijmeni a jmeno]],", ",registrace[[#This Row],[nar]])</f>
        <v>Lukš Václav, 1973</v>
      </c>
      <c r="O22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22" s="5"/>
      <c r="Q222" s="5"/>
      <c r="R222" s="5"/>
      <c r="S222" s="5"/>
    </row>
    <row r="223" spans="2:19" x14ac:dyDescent="0.25">
      <c r="B22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23" s="220">
        <v>2014</v>
      </c>
      <c r="D223" s="169"/>
      <c r="E223" s="101"/>
      <c r="F223" s="9" t="s">
        <v>468</v>
      </c>
      <c r="G223" s="170">
        <v>1996</v>
      </c>
      <c r="H223" s="9" t="s">
        <v>342</v>
      </c>
      <c r="I223" s="171" t="str">
        <f>IF(ISBLANK(registrace[[#This Row],[prijmeni a jmeno]]),"-",IF(RIGHT(LEFT(registrace[[#This Row],[prijmeni a jmeno]],SEARCH(" ",registrace[[#This Row],[prijmeni a jmeno]])-1),1)="á","Z","M"))</f>
        <v>Z</v>
      </c>
      <c r="J22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23" s="38"/>
      <c r="L22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23" s="219" t="str">
        <f>LEFT(registrace[[#This Row],[prijmeni a jmeno]],1)</f>
        <v>L</v>
      </c>
      <c r="N223" s="172" t="str">
        <f>CONCATENATE(registrace[[#This Row],[prijmeni a jmeno]],", ",registrace[[#This Row],[nar]])</f>
        <v>Lukšová Kristýna, 1996</v>
      </c>
      <c r="O22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23" s="5"/>
      <c r="Q223" s="5"/>
      <c r="R223" s="5"/>
      <c r="S223" s="5"/>
    </row>
    <row r="224" spans="2:19" x14ac:dyDescent="0.25">
      <c r="B22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24" s="220">
        <v>2014</v>
      </c>
      <c r="D224" s="169"/>
      <c r="E224" s="101"/>
      <c r="F224" s="9" t="s">
        <v>491</v>
      </c>
      <c r="G224" s="170">
        <v>2003</v>
      </c>
      <c r="H224" s="9" t="s">
        <v>451</v>
      </c>
      <c r="I224" s="171" t="str">
        <f>IF(ISBLANK(registrace[[#This Row],[prijmeni a jmeno]]),"-",IF(RIGHT(LEFT(registrace[[#This Row],[prijmeni a jmeno]],SEARCH(" ",registrace[[#This Row],[prijmeni a jmeno]])-1),1)="á","Z","M"))</f>
        <v>Z</v>
      </c>
      <c r="J22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24" s="38"/>
      <c r="L22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24" s="219" t="str">
        <f>LEFT(registrace[[#This Row],[prijmeni a jmeno]],1)</f>
        <v>L</v>
      </c>
      <c r="N224" s="172" t="str">
        <f>CONCATENATE(registrace[[#This Row],[prijmeni a jmeno]],", ",registrace[[#This Row],[nar]])</f>
        <v>Lukšová Natálka, 2003</v>
      </c>
      <c r="O22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24" s="5"/>
      <c r="Q224" s="5"/>
      <c r="R224" s="5"/>
      <c r="S224" s="5"/>
    </row>
    <row r="225" spans="2:19" x14ac:dyDescent="0.25">
      <c r="B22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závod::35</v>
      </c>
      <c r="C225" s="220">
        <v>2014</v>
      </c>
      <c r="D225" s="169" t="s">
        <v>1025</v>
      </c>
      <c r="E225" s="101">
        <v>35</v>
      </c>
      <c r="F225" s="9" t="s">
        <v>132</v>
      </c>
      <c r="G225" s="170">
        <v>1979</v>
      </c>
      <c r="H225" s="9" t="s">
        <v>395</v>
      </c>
      <c r="I225" s="171" t="str">
        <f>IF(ISBLANK(registrace[[#This Row],[prijmeni a jmeno]]),"-",IF(RIGHT(LEFT(registrace[[#This Row],[prijmeni a jmeno]],SEARCH(" ",registrace[[#This Row],[prijmeni a jmeno]])-1),1)="á","Z","M"))</f>
        <v>M</v>
      </c>
      <c r="J22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225" s="38"/>
      <c r="L22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25" s="219" t="str">
        <f>LEFT(registrace[[#This Row],[prijmeni a jmeno]],1)</f>
        <v>M</v>
      </c>
      <c r="N225" s="172" t="str">
        <f>CONCATENATE(registrace[[#This Row],[prijmeni a jmeno]],", ",registrace[[#This Row],[nar]])</f>
        <v>Macek Petr, 1979</v>
      </c>
      <c r="O22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MAMATU</v>
      </c>
      <c r="P225" s="5"/>
      <c r="Q225" s="5"/>
      <c r="R225" s="5"/>
      <c r="S225" s="5"/>
    </row>
    <row r="226" spans="2:19" x14ac:dyDescent="0.25">
      <c r="B226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26" s="220">
        <v>2014</v>
      </c>
      <c r="D226" s="169"/>
      <c r="E226" s="101"/>
      <c r="F226" s="9" t="s">
        <v>133</v>
      </c>
      <c r="G226" s="170">
        <v>1979</v>
      </c>
      <c r="H226" s="169" t="s">
        <v>46</v>
      </c>
      <c r="I226" s="171" t="str">
        <f>IF(ISBLANK(registrace[[#This Row],[prijmeni a jmeno]]),"-",IF(RIGHT(LEFT(registrace[[#This Row],[prijmeni a jmeno]],SEARCH(" ",registrace[[#This Row],[prijmeni a jmeno]])-1),1)="á","Z","M"))</f>
        <v>M</v>
      </c>
      <c r="J22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26" s="38"/>
      <c r="L22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26" s="219" t="str">
        <f>LEFT(registrace[[#This Row],[prijmeni a jmeno]],1)</f>
        <v>M</v>
      </c>
      <c r="N226" s="175" t="str">
        <f>CONCATENATE(registrace[[#This Row],[prijmeni a jmeno]],", ",registrace[[#This Row],[nar]])</f>
        <v>Macek Tomáš, 1979</v>
      </c>
      <c r="O22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MAMATU</v>
      </c>
      <c r="P226" s="5"/>
      <c r="Q226" s="5"/>
      <c r="R226" s="5"/>
      <c r="S226" s="5"/>
    </row>
    <row r="227" spans="2:19" x14ac:dyDescent="0.25">
      <c r="B22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27" s="220">
        <v>2014</v>
      </c>
      <c r="D227" s="169"/>
      <c r="E227" s="101"/>
      <c r="F227" s="9" t="s">
        <v>475</v>
      </c>
      <c r="G227" s="170">
        <v>2001</v>
      </c>
      <c r="H227" s="9" t="s">
        <v>451</v>
      </c>
      <c r="I227" s="171" t="str">
        <f>IF(ISBLANK(registrace[[#This Row],[prijmeni a jmeno]]),"-",IF(RIGHT(LEFT(registrace[[#This Row],[prijmeni a jmeno]],SEARCH(" ",registrace[[#This Row],[prijmeni a jmeno]])-1),1)="á","Z","M"))</f>
        <v>M</v>
      </c>
      <c r="J22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27" s="38"/>
      <c r="L22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27" s="219" t="str">
        <f>LEFT(registrace[[#This Row],[prijmeni a jmeno]],1)</f>
        <v>M</v>
      </c>
      <c r="N227" s="172" t="str">
        <f>CONCATENATE(registrace[[#This Row],[prijmeni a jmeno]],", ",registrace[[#This Row],[nar]])</f>
        <v>Mach Karel, 2001</v>
      </c>
      <c r="O22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27" s="5"/>
      <c r="Q227" s="5"/>
      <c r="R227" s="5"/>
      <c r="S227" s="5"/>
    </row>
    <row r="228" spans="2:19" x14ac:dyDescent="0.25">
      <c r="B22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28" s="220">
        <v>2014</v>
      </c>
      <c r="D228" s="169"/>
      <c r="E228" s="101"/>
      <c r="F228" s="9" t="s">
        <v>427</v>
      </c>
      <c r="G228" s="170">
        <v>1979</v>
      </c>
      <c r="H228" s="9" t="s">
        <v>395</v>
      </c>
      <c r="I228" s="171" t="str">
        <f>IF(ISBLANK(registrace[[#This Row],[prijmeni a jmeno]]),"-",IF(RIGHT(LEFT(registrace[[#This Row],[prijmeni a jmeno]],SEARCH(" ",registrace[[#This Row],[prijmeni a jmeno]])-1),1)="á","Z","M"))</f>
        <v>M</v>
      </c>
      <c r="J22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28" s="38"/>
      <c r="L22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28" s="219" t="str">
        <f>LEFT(registrace[[#This Row],[prijmeni a jmeno]],1)</f>
        <v>M</v>
      </c>
      <c r="N228" s="172" t="str">
        <f>CONCATENATE(registrace[[#This Row],[prijmeni a jmeno]],", ",registrace[[#This Row],[nar]])</f>
        <v>Majstr Jiří, 1979</v>
      </c>
      <c r="O22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28" s="5"/>
      <c r="Q228" s="5"/>
      <c r="R228" s="5"/>
      <c r="S228" s="5"/>
    </row>
    <row r="229" spans="2:19" x14ac:dyDescent="0.25">
      <c r="B22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závod::65</v>
      </c>
      <c r="C229" s="220">
        <v>2014</v>
      </c>
      <c r="D229" s="169" t="s">
        <v>1025</v>
      </c>
      <c r="E229" s="101">
        <v>65</v>
      </c>
      <c r="F229" s="9" t="s">
        <v>134</v>
      </c>
      <c r="G229" s="170">
        <v>1966</v>
      </c>
      <c r="H229" s="9" t="s">
        <v>20</v>
      </c>
      <c r="I229" s="171" t="str">
        <f>IF(ISBLANK(registrace[[#This Row],[prijmeni a jmeno]]),"-",IF(RIGHT(LEFT(registrace[[#This Row],[prijmeni a jmeno]],SEARCH(" ",registrace[[#This Row],[prijmeni a jmeno]])-1),1)="á","Z","M"))</f>
        <v>M</v>
      </c>
      <c r="J22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229" s="38"/>
      <c r="L22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29" s="219" t="str">
        <f>LEFT(registrace[[#This Row],[prijmeni a jmeno]],1)</f>
        <v>M</v>
      </c>
      <c r="N229" s="172" t="str">
        <f>CONCATENATE(registrace[[#This Row],[prijmeni a jmeno]],", ",registrace[[#This Row],[nar]])</f>
        <v>Malát Jan, 1966</v>
      </c>
      <c r="O22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Boršovský běžecký klub</v>
      </c>
      <c r="P229" s="5"/>
      <c r="Q229" s="5"/>
      <c r="R229" s="5"/>
      <c r="S229" s="5"/>
    </row>
    <row r="230" spans="2:19" x14ac:dyDescent="0.25">
      <c r="B23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30" s="220">
        <v>2014</v>
      </c>
      <c r="D230" s="169"/>
      <c r="E230" s="101"/>
      <c r="F230" s="9" t="s">
        <v>579</v>
      </c>
      <c r="G230" s="170">
        <v>1999</v>
      </c>
      <c r="H230" s="9" t="s">
        <v>528</v>
      </c>
      <c r="I230" s="171" t="str">
        <f>IF(ISBLANK(registrace[[#This Row],[prijmeni a jmeno]]),"-",IF(RIGHT(LEFT(registrace[[#This Row],[prijmeni a jmeno]],SEARCH(" ",registrace[[#This Row],[prijmeni a jmeno]])-1),1)="á","Z","M"))</f>
        <v>Z</v>
      </c>
      <c r="J23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0" s="38"/>
      <c r="L23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30" s="219" t="str">
        <f>LEFT(registrace[[#This Row],[prijmeni a jmeno]],1)</f>
        <v>M</v>
      </c>
      <c r="N230" s="172" t="str">
        <f>CONCATENATE(registrace[[#This Row],[prijmeni a jmeno]],", ",registrace[[#This Row],[nar]])</f>
        <v>Malická Hana, 1999</v>
      </c>
      <c r="O23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30" s="5"/>
      <c r="Q230" s="5"/>
      <c r="R230" s="5"/>
      <c r="S230" s="5"/>
    </row>
    <row r="231" spans="2:19" x14ac:dyDescent="0.25">
      <c r="B23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31" s="220">
        <v>2014</v>
      </c>
      <c r="D231" s="169"/>
      <c r="E231" s="101"/>
      <c r="F231" s="9" t="s">
        <v>569</v>
      </c>
      <c r="G231" s="170">
        <v>1995</v>
      </c>
      <c r="H231" s="9" t="s">
        <v>528</v>
      </c>
      <c r="I231" s="171" t="str">
        <f>IF(ISBLANK(registrace[[#This Row],[prijmeni a jmeno]]),"-",IF(RIGHT(LEFT(registrace[[#This Row],[prijmeni a jmeno]],SEARCH(" ",registrace[[#This Row],[prijmeni a jmeno]])-1),1)="á","Z","M"))</f>
        <v>Z</v>
      </c>
      <c r="J23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1" s="38"/>
      <c r="L23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31" s="219" t="str">
        <f>LEFT(registrace[[#This Row],[prijmeni a jmeno]],1)</f>
        <v>M</v>
      </c>
      <c r="N231" s="172" t="str">
        <f>CONCATENATE(registrace[[#This Row],[prijmeni a jmeno]],", ",registrace[[#This Row],[nar]])</f>
        <v>Malická Kateřina, 1995</v>
      </c>
      <c r="O23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31" s="5"/>
      <c r="Q231" s="5"/>
      <c r="R231" s="5"/>
      <c r="S231" s="5"/>
    </row>
    <row r="232" spans="2:19" x14ac:dyDescent="0.25">
      <c r="B23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32" s="220">
        <v>2014</v>
      </c>
      <c r="D232" s="169"/>
      <c r="E232" s="101"/>
      <c r="F232" s="9" t="s">
        <v>975</v>
      </c>
      <c r="G232" s="170">
        <v>2002</v>
      </c>
      <c r="H232" s="9" t="s">
        <v>528</v>
      </c>
      <c r="I232" s="171" t="str">
        <f>IF(ISBLANK(registrace[[#This Row],[prijmeni a jmeno]]),"-",IF(RIGHT(LEFT(registrace[[#This Row],[prijmeni a jmeno]],SEARCH(" ",registrace[[#This Row],[prijmeni a jmeno]])-1),1)="á","Z","M"))</f>
        <v>M</v>
      </c>
      <c r="J23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2" s="38"/>
      <c r="L23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32" s="219" t="str">
        <f>LEFT(registrace[[#This Row],[prijmeni a jmeno]],1)</f>
        <v>M</v>
      </c>
      <c r="N232" s="172" t="str">
        <f>CONCATENATE(registrace[[#This Row],[prijmeni a jmeno]],", ",registrace[[#This Row],[nar]])</f>
        <v>Malický Jakub, 2002</v>
      </c>
      <c r="O23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32" s="5"/>
      <c r="Q232" s="5"/>
      <c r="R232" s="5"/>
      <c r="S232" s="5"/>
    </row>
    <row r="233" spans="2:19" x14ac:dyDescent="0.25">
      <c r="B23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33" s="220">
        <v>2014</v>
      </c>
      <c r="D233" s="169"/>
      <c r="E233" s="101"/>
      <c r="F233" s="9" t="s">
        <v>576</v>
      </c>
      <c r="G233" s="170">
        <v>1998</v>
      </c>
      <c r="H233" s="9" t="s">
        <v>342</v>
      </c>
      <c r="I233" s="171" t="str">
        <f>IF(ISBLANK(registrace[[#This Row],[prijmeni a jmeno]]),"-",IF(RIGHT(LEFT(registrace[[#This Row],[prijmeni a jmeno]],SEARCH(" ",registrace[[#This Row],[prijmeni a jmeno]])-1),1)="á","Z","M"))</f>
        <v>M</v>
      </c>
      <c r="J23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3" s="38"/>
      <c r="L23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33" s="219" t="str">
        <f>LEFT(registrace[[#This Row],[prijmeni a jmeno]],1)</f>
        <v>M</v>
      </c>
      <c r="N233" s="172" t="str">
        <f>CONCATENATE(registrace[[#This Row],[prijmeni a jmeno]],", ",registrace[[#This Row],[nar]])</f>
        <v>Malický Marek, 1998</v>
      </c>
      <c r="O23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33" s="5"/>
      <c r="Q233" s="5"/>
      <c r="R233" s="5"/>
      <c r="S233" s="5"/>
    </row>
    <row r="234" spans="2:19" x14ac:dyDescent="0.25">
      <c r="B234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34" s="220">
        <v>2014</v>
      </c>
      <c r="D234" s="169"/>
      <c r="E234" s="101"/>
      <c r="F234" s="9" t="s">
        <v>135</v>
      </c>
      <c r="G234" s="170">
        <v>1991</v>
      </c>
      <c r="H234" s="169" t="s">
        <v>1022</v>
      </c>
      <c r="I234" s="171" t="str">
        <f>IF(ISBLANK(registrace[[#This Row],[prijmeni a jmeno]]),"-",IF(RIGHT(LEFT(registrace[[#This Row],[prijmeni a jmeno]],SEARCH(" ",registrace[[#This Row],[prijmeni a jmeno]])-1),1)="á","Z","M"))</f>
        <v>M</v>
      </c>
      <c r="J23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4" s="38"/>
      <c r="L23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34" s="219" t="str">
        <f>LEFT(registrace[[#This Row],[prijmeni a jmeno]],1)</f>
        <v>M</v>
      </c>
      <c r="N234" s="175" t="str">
        <f>CONCATENATE(registrace[[#This Row],[prijmeni a jmeno]],", ",registrace[[#This Row],[nar]])</f>
        <v>Malík Jakub, 1991</v>
      </c>
      <c r="O23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Rožmberské sklepy Borovany</v>
      </c>
      <c r="P234" s="5"/>
      <c r="Q234" s="5"/>
      <c r="R234" s="5"/>
      <c r="S234" s="5"/>
    </row>
    <row r="235" spans="2:19" x14ac:dyDescent="0.25">
      <c r="B23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35" s="220">
        <v>2014</v>
      </c>
      <c r="D235" s="169"/>
      <c r="E235" s="101"/>
      <c r="F235" s="9" t="s">
        <v>137</v>
      </c>
      <c r="G235" s="170">
        <v>1969</v>
      </c>
      <c r="H235" s="9" t="s">
        <v>1022</v>
      </c>
      <c r="I235" s="171" t="str">
        <f>IF(ISBLANK(registrace[[#This Row],[prijmeni a jmeno]]),"-",IF(RIGHT(LEFT(registrace[[#This Row],[prijmeni a jmeno]],SEARCH(" ",registrace[[#This Row],[prijmeni a jmeno]])-1),1)="á","Z","M"))</f>
        <v>M</v>
      </c>
      <c r="J23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5" s="38"/>
      <c r="L23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35" s="219" t="str">
        <f>LEFT(registrace[[#This Row],[prijmeni a jmeno]],1)</f>
        <v>M</v>
      </c>
      <c r="N235" s="172" t="str">
        <f>CONCATENATE(registrace[[#This Row],[prijmeni a jmeno]],", ",registrace[[#This Row],[nar]])</f>
        <v>Malík Vít, 1969</v>
      </c>
      <c r="O23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Rožmberské sklepy Borovany</v>
      </c>
      <c r="P235" s="5"/>
      <c r="Q235" s="5"/>
      <c r="R235" s="5"/>
      <c r="S235" s="5"/>
    </row>
    <row r="236" spans="2:19" x14ac:dyDescent="0.25">
      <c r="B23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36" s="220">
        <v>2014</v>
      </c>
      <c r="D236" s="169"/>
      <c r="E236" s="101"/>
      <c r="F236" s="9" t="s">
        <v>680</v>
      </c>
      <c r="G236" s="170">
        <v>2004</v>
      </c>
      <c r="H236" s="9" t="s">
        <v>451</v>
      </c>
      <c r="I236" s="171" t="str">
        <f>IF(ISBLANK(registrace[[#This Row],[prijmeni a jmeno]]),"-",IF(RIGHT(LEFT(registrace[[#This Row],[prijmeni a jmeno]],SEARCH(" ",registrace[[#This Row],[prijmeni a jmeno]])-1),1)="á","Z","M"))</f>
        <v>M</v>
      </c>
      <c r="J23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6" s="38"/>
      <c r="L23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36" s="219" t="str">
        <f>LEFT(registrace[[#This Row],[prijmeni a jmeno]],1)</f>
        <v>M</v>
      </c>
      <c r="N236" s="172" t="str">
        <f>CONCATENATE(registrace[[#This Row],[prijmeni a jmeno]],", ",registrace[[#This Row],[nar]])</f>
        <v>Martin Jan, 2004</v>
      </c>
      <c r="O23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36" s="5"/>
      <c r="Q236" s="5"/>
      <c r="R236" s="5"/>
      <c r="S236" s="5"/>
    </row>
    <row r="237" spans="2:19" x14ac:dyDescent="0.25">
      <c r="B23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37" s="220">
        <v>2014</v>
      </c>
      <c r="D237" s="169"/>
      <c r="E237" s="101"/>
      <c r="F237" s="9" t="s">
        <v>486</v>
      </c>
      <c r="G237" s="170">
        <v>2005</v>
      </c>
      <c r="H237" s="9" t="s">
        <v>448</v>
      </c>
      <c r="I237" s="171" t="str">
        <f>IF(ISBLANK(registrace[[#This Row],[prijmeni a jmeno]]),"-",IF(RIGHT(LEFT(registrace[[#This Row],[prijmeni a jmeno]],SEARCH(" ",registrace[[#This Row],[prijmeni a jmeno]])-1),1)="á","Z","M"))</f>
        <v>M</v>
      </c>
      <c r="J23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7" s="38"/>
      <c r="L23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37" s="219" t="str">
        <f>LEFT(registrace[[#This Row],[prijmeni a jmeno]],1)</f>
        <v>M</v>
      </c>
      <c r="N237" s="172" t="str">
        <f>CONCATENATE(registrace[[#This Row],[prijmeni a jmeno]],", ",registrace[[#This Row],[nar]])</f>
        <v>Mašek František, 2005</v>
      </c>
      <c r="O23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37" s="5"/>
      <c r="Q237" s="5"/>
      <c r="R237" s="5"/>
      <c r="S237" s="5"/>
    </row>
    <row r="238" spans="2:19" x14ac:dyDescent="0.25">
      <c r="B23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38" s="220">
        <v>2014</v>
      </c>
      <c r="D238" s="169"/>
      <c r="E238" s="101"/>
      <c r="F238" s="9" t="s">
        <v>659</v>
      </c>
      <c r="G238" s="170">
        <v>1997</v>
      </c>
      <c r="H238" s="9" t="s">
        <v>451</v>
      </c>
      <c r="I238" s="171" t="str">
        <f>IF(ISBLANK(registrace[[#This Row],[prijmeni a jmeno]]),"-",IF(RIGHT(LEFT(registrace[[#This Row],[prijmeni a jmeno]],SEARCH(" ",registrace[[#This Row],[prijmeni a jmeno]])-1),1)="á","Z","M"))</f>
        <v>M</v>
      </c>
      <c r="J23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8" s="38"/>
      <c r="L23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38" s="219" t="str">
        <f>LEFT(registrace[[#This Row],[prijmeni a jmeno]],1)</f>
        <v>M</v>
      </c>
      <c r="N238" s="172" t="str">
        <f>CONCATENATE(registrace[[#This Row],[prijmeni a jmeno]],", ",registrace[[#This Row],[nar]])</f>
        <v>Mášek Karel, 1997</v>
      </c>
      <c r="O23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38" s="5"/>
      <c r="Q238" s="5"/>
      <c r="R238" s="5"/>
      <c r="S238" s="5"/>
    </row>
    <row r="239" spans="2:19" x14ac:dyDescent="0.25">
      <c r="B23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39" s="220">
        <v>2014</v>
      </c>
      <c r="D239" s="169"/>
      <c r="E239" s="101"/>
      <c r="F239" s="9" t="s">
        <v>677</v>
      </c>
      <c r="G239" s="170">
        <v>2001</v>
      </c>
      <c r="H239" s="9"/>
      <c r="I239" s="171" t="str">
        <f>IF(ISBLANK(registrace[[#This Row],[prijmeni a jmeno]]),"-",IF(RIGHT(LEFT(registrace[[#This Row],[prijmeni a jmeno]],SEARCH(" ",registrace[[#This Row],[prijmeni a jmeno]])-1),1)="á","Z","M"))</f>
        <v>Z</v>
      </c>
      <c r="J23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9" s="38"/>
      <c r="L23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39" s="219" t="str">
        <f>LEFT(registrace[[#This Row],[prijmeni a jmeno]],1)</f>
        <v>M</v>
      </c>
      <c r="N239" s="172" t="str">
        <f>CONCATENATE(registrace[[#This Row],[prijmeni a jmeno]],", ",registrace[[#This Row],[nar]])</f>
        <v>Mašková Lucie, 2001</v>
      </c>
      <c r="O23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39" s="5"/>
      <c r="Q239" s="5"/>
      <c r="R239" s="5"/>
      <c r="S239" s="5"/>
    </row>
    <row r="240" spans="2:19" x14ac:dyDescent="0.25">
      <c r="B24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starosty::29</v>
      </c>
      <c r="C240" s="220">
        <v>2014</v>
      </c>
      <c r="D240" s="169" t="s">
        <v>1026</v>
      </c>
      <c r="E240" s="101">
        <v>29</v>
      </c>
      <c r="F240" s="9" t="s">
        <v>1134</v>
      </c>
      <c r="G240" s="170">
        <v>1962</v>
      </c>
      <c r="H240" s="9" t="s">
        <v>532</v>
      </c>
      <c r="I240" s="171" t="str">
        <f>IF(ISBLANK(registrace[[#This Row],[prijmeni a jmeno]]),"-",IF(RIGHT(LEFT(registrace[[#This Row],[prijmeni a jmeno]],SEARCH(" ",registrace[[#This Row],[prijmeni a jmeno]])-1),1)="á","Z","M"))</f>
        <v>M</v>
      </c>
      <c r="J24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240" s="38" t="s">
        <v>1135</v>
      </c>
      <c r="L24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40" s="219" t="str">
        <f>LEFT(registrace[[#This Row],[prijmeni a jmeno]],1)</f>
        <v>M</v>
      </c>
      <c r="N240" s="172" t="str">
        <f>CONCATENATE(registrace[[#This Row],[prijmeni a jmeno]],", ",registrace[[#This Row],[nar]])</f>
        <v>Matějček Antonín, 1962</v>
      </c>
      <c r="O24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40" s="5"/>
      <c r="Q240" s="5"/>
      <c r="R240" s="5"/>
      <c r="S240" s="5"/>
    </row>
    <row r="241" spans="2:19" x14ac:dyDescent="0.25">
      <c r="B24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41" s="220">
        <v>2014</v>
      </c>
      <c r="D241" s="169"/>
      <c r="E241" s="101"/>
      <c r="F241" s="9" t="s">
        <v>1134</v>
      </c>
      <c r="G241" s="170">
        <v>2000</v>
      </c>
      <c r="H241" s="9" t="s">
        <v>392</v>
      </c>
      <c r="I241" s="171" t="str">
        <f>IF(ISBLANK(registrace[[#This Row],[prijmeni a jmeno]]),"-",IF(RIGHT(LEFT(registrace[[#This Row],[prijmeni a jmeno]],SEARCH(" ",registrace[[#This Row],[prijmeni a jmeno]])-1),1)="á","Z","M"))</f>
        <v>M</v>
      </c>
      <c r="J24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1" s="38" t="s">
        <v>1135</v>
      </c>
      <c r="L24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41" s="219" t="str">
        <f>LEFT(registrace[[#This Row],[prijmeni a jmeno]],1)</f>
        <v>M</v>
      </c>
      <c r="N241" s="172" t="str">
        <f>CONCATENATE(registrace[[#This Row],[prijmeni a jmeno]],", ",registrace[[#This Row],[nar]])</f>
        <v>Matějček Antonín, 2000</v>
      </c>
      <c r="O24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41" s="5"/>
      <c r="Q241" s="5"/>
      <c r="R241" s="5"/>
      <c r="S241" s="5"/>
    </row>
    <row r="242" spans="2:19" x14ac:dyDescent="0.25">
      <c r="B24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42" s="220">
        <v>2014</v>
      </c>
      <c r="D242" s="169"/>
      <c r="E242" s="101"/>
      <c r="F242" s="9" t="s">
        <v>368</v>
      </c>
      <c r="G242" s="170">
        <v>2004</v>
      </c>
      <c r="H242" s="9" t="s">
        <v>451</v>
      </c>
      <c r="I242" s="171" t="str">
        <f>IF(ISBLANK(registrace[[#This Row],[prijmeni a jmeno]]),"-",IF(RIGHT(LEFT(registrace[[#This Row],[prijmeni a jmeno]],SEARCH(" ",registrace[[#This Row],[prijmeni a jmeno]])-1),1)="á","Z","M"))</f>
        <v>M</v>
      </c>
      <c r="J24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2" s="38"/>
      <c r="L24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42" s="219" t="str">
        <f>LEFT(registrace[[#This Row],[prijmeni a jmeno]],1)</f>
        <v>M</v>
      </c>
      <c r="N242" s="172" t="str">
        <f>CONCATENATE(registrace[[#This Row],[prijmeni a jmeno]],", ",registrace[[#This Row],[nar]])</f>
        <v>Matuš Antonín, 2004</v>
      </c>
      <c r="O24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42" s="5"/>
      <c r="Q242" s="5"/>
      <c r="R242" s="5"/>
      <c r="S242" s="5"/>
    </row>
    <row r="243" spans="2:19" x14ac:dyDescent="0.25">
      <c r="B24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43" s="220">
        <v>2014</v>
      </c>
      <c r="D243" s="169"/>
      <c r="E243" s="101"/>
      <c r="F243" s="9" t="s">
        <v>355</v>
      </c>
      <c r="G243" s="170">
        <v>2011</v>
      </c>
      <c r="H243" s="9" t="s">
        <v>342</v>
      </c>
      <c r="I243" s="171" t="str">
        <f>IF(ISBLANK(registrace[[#This Row],[prijmeni a jmeno]]),"-",IF(RIGHT(LEFT(registrace[[#This Row],[prijmeni a jmeno]],SEARCH(" ",registrace[[#This Row],[prijmeni a jmeno]])-1),1)="á","Z","M"))</f>
        <v>M</v>
      </c>
      <c r="J24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3" s="38"/>
      <c r="L24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43" s="219" t="str">
        <f>LEFT(registrace[[#This Row],[prijmeni a jmeno]],1)</f>
        <v>M</v>
      </c>
      <c r="N243" s="172" t="str">
        <f>CONCATENATE(registrace[[#This Row],[prijmeni a jmeno]],", ",registrace[[#This Row],[nar]])</f>
        <v>Matuš Kryštof, 2011</v>
      </c>
      <c r="O24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43" s="5"/>
      <c r="Q243" s="5"/>
      <c r="R243" s="5"/>
      <c r="S243" s="5"/>
    </row>
    <row r="244" spans="2:19" x14ac:dyDescent="0.25">
      <c r="B24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44" s="220">
        <v>2014</v>
      </c>
      <c r="D244" s="169"/>
      <c r="E244" s="101"/>
      <c r="F244" s="9" t="s">
        <v>913</v>
      </c>
      <c r="G244" s="170">
        <v>2004</v>
      </c>
      <c r="H244" s="9" t="s">
        <v>451</v>
      </c>
      <c r="I244" s="171" t="str">
        <f>IF(ISBLANK(registrace[[#This Row],[prijmeni a jmeno]]),"-",IF(RIGHT(LEFT(registrace[[#This Row],[prijmeni a jmeno]],SEARCH(" ",registrace[[#This Row],[prijmeni a jmeno]])-1),1)="á","Z","M"))</f>
        <v>M</v>
      </c>
      <c r="J24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4" s="38"/>
      <c r="L24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44" s="219" t="str">
        <f>LEFT(registrace[[#This Row],[prijmeni a jmeno]],1)</f>
        <v>M</v>
      </c>
      <c r="N244" s="172" t="str">
        <f>CONCATENATE(registrace[[#This Row],[prijmeni a jmeno]],", ",registrace[[#This Row],[nar]])</f>
        <v>Matuš Toník, 2004</v>
      </c>
      <c r="O24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44" s="5"/>
      <c r="Q244" s="5"/>
      <c r="R244" s="5"/>
      <c r="S244" s="5"/>
    </row>
    <row r="245" spans="2:19" x14ac:dyDescent="0.25">
      <c r="B24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45" s="220">
        <v>2014</v>
      </c>
      <c r="D245" s="169"/>
      <c r="E245" s="101"/>
      <c r="F245" s="9" t="s">
        <v>375</v>
      </c>
      <c r="G245" s="170">
        <v>2002</v>
      </c>
      <c r="H245" s="9" t="s">
        <v>396</v>
      </c>
      <c r="I245" s="171" t="str">
        <f>IF(ISBLANK(registrace[[#This Row],[prijmeni a jmeno]]),"-",IF(RIGHT(LEFT(registrace[[#This Row],[prijmeni a jmeno]],SEARCH(" ",registrace[[#This Row],[prijmeni a jmeno]])-1),1)="á","Z","M"))</f>
        <v>Z</v>
      </c>
      <c r="J24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5" s="38"/>
      <c r="L24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45" s="219" t="str">
        <f>LEFT(registrace[[#This Row],[prijmeni a jmeno]],1)</f>
        <v>M</v>
      </c>
      <c r="N245" s="172" t="str">
        <f>CONCATENATE(registrace[[#This Row],[prijmeni a jmeno]],", ",registrace[[#This Row],[nar]])</f>
        <v>Matušová Amálie, 2002</v>
      </c>
      <c r="O24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45" s="5"/>
      <c r="Q245" s="5"/>
      <c r="R245" s="5"/>
      <c r="S245" s="5"/>
    </row>
    <row r="246" spans="2:19" x14ac:dyDescent="0.25">
      <c r="B24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46" s="220">
        <v>2014</v>
      </c>
      <c r="D246" s="169"/>
      <c r="E246" s="101"/>
      <c r="F246" s="9" t="s">
        <v>566</v>
      </c>
      <c r="G246" s="170">
        <v>1999</v>
      </c>
      <c r="H246" s="9" t="s">
        <v>453</v>
      </c>
      <c r="I246" s="171" t="str">
        <f>IF(ISBLANK(registrace[[#This Row],[prijmeni a jmeno]]),"-",IF(RIGHT(LEFT(registrace[[#This Row],[prijmeni a jmeno]],SEARCH(" ",registrace[[#This Row],[prijmeni a jmeno]])-1),1)="á","Z","M"))</f>
        <v>Z</v>
      </c>
      <c r="J24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6" s="38"/>
      <c r="L24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46" s="219" t="str">
        <f>LEFT(registrace[[#This Row],[prijmeni a jmeno]],1)</f>
        <v>M</v>
      </c>
      <c r="N246" s="172" t="str">
        <f>CONCATENATE(registrace[[#This Row],[prijmeni a jmeno]],", ",registrace[[#This Row],[nar]])</f>
        <v>Maurerová Eliška, 1999</v>
      </c>
      <c r="O24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46" s="5"/>
      <c r="Q246" s="5"/>
      <c r="R246" s="5"/>
      <c r="S246" s="5"/>
    </row>
    <row r="247" spans="2:19" x14ac:dyDescent="0.25">
      <c r="B24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47" s="220">
        <v>2014</v>
      </c>
      <c r="D247" s="169"/>
      <c r="E247" s="101"/>
      <c r="F247" s="9" t="s">
        <v>214</v>
      </c>
      <c r="G247" s="170">
        <v>1996</v>
      </c>
      <c r="H247" s="9" t="s">
        <v>1115</v>
      </c>
      <c r="I247" s="171" t="str">
        <f>IF(ISBLANK(registrace[[#This Row],[prijmeni a jmeno]]),"-",IF(RIGHT(LEFT(registrace[[#This Row],[prijmeni a jmeno]],SEARCH(" ",registrace[[#This Row],[prijmeni a jmeno]])-1),1)="á","Z","M"))</f>
        <v>M</v>
      </c>
      <c r="J24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7" s="38"/>
      <c r="L24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47" s="219" t="str">
        <f>LEFT(registrace[[#This Row],[prijmeni a jmeno]],1)</f>
        <v>M</v>
      </c>
      <c r="N247" s="172" t="str">
        <f>CONCATENATE(registrace[[#This Row],[prijmeni a jmeno]],", ",registrace[[#This Row],[nar]])</f>
        <v>Medek Martin, 1996</v>
      </c>
      <c r="O24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47" s="5"/>
      <c r="Q247" s="5"/>
      <c r="R247" s="5"/>
      <c r="S247" s="5"/>
    </row>
    <row r="248" spans="2:19" x14ac:dyDescent="0.25">
      <c r="B24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48" s="220">
        <v>2014</v>
      </c>
      <c r="D248" s="169"/>
      <c r="E248" s="101"/>
      <c r="F248" s="9" t="s">
        <v>215</v>
      </c>
      <c r="G248" s="170">
        <v>1965</v>
      </c>
      <c r="H248" s="9" t="s">
        <v>1115</v>
      </c>
      <c r="I248" s="171" t="str">
        <f>IF(ISBLANK(registrace[[#This Row],[prijmeni a jmeno]]),"-",IF(RIGHT(LEFT(registrace[[#This Row],[prijmeni a jmeno]],SEARCH(" ",registrace[[#This Row],[prijmeni a jmeno]])-1),1)="á","Z","M"))</f>
        <v>M</v>
      </c>
      <c r="J24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8" s="38"/>
      <c r="L24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48" s="219" t="str">
        <f>LEFT(registrace[[#This Row],[prijmeni a jmeno]],1)</f>
        <v>M</v>
      </c>
      <c r="N248" s="172" t="str">
        <f>CONCATENATE(registrace[[#This Row],[prijmeni a jmeno]],", ",registrace[[#This Row],[nar]])</f>
        <v>Medek Roman, 1965</v>
      </c>
      <c r="O24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48" s="5"/>
      <c r="Q248" s="5"/>
      <c r="R248" s="5"/>
      <c r="S248" s="5"/>
    </row>
    <row r="249" spans="2:19" x14ac:dyDescent="0.25">
      <c r="B24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starosty::40</v>
      </c>
      <c r="C249" s="220">
        <v>2014</v>
      </c>
      <c r="D249" s="169" t="s">
        <v>1026</v>
      </c>
      <c r="E249" s="101">
        <v>40</v>
      </c>
      <c r="F249" s="9" t="s">
        <v>560</v>
      </c>
      <c r="G249" s="170">
        <v>2003</v>
      </c>
      <c r="H249" s="9" t="s">
        <v>451</v>
      </c>
      <c r="I249" s="171" t="str">
        <f>IF(ISBLANK(registrace[[#This Row],[prijmeni a jmeno]]),"-",IF(RIGHT(LEFT(registrace[[#This Row],[prijmeni a jmeno]],SEARCH(" ",registrace[[#This Row],[prijmeni a jmeno]])-1),1)="á","Z","M"))</f>
        <v>M</v>
      </c>
      <c r="J24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249" s="38"/>
      <c r="L24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49" s="219" t="str">
        <f>LEFT(registrace[[#This Row],[prijmeni a jmeno]],1)</f>
        <v>M</v>
      </c>
      <c r="N249" s="172" t="str">
        <f>CONCATENATE(registrace[[#This Row],[prijmeni a jmeno]],", ",registrace[[#This Row],[nar]])</f>
        <v>Menšík Jan, 2003</v>
      </c>
      <c r="O24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49" s="5"/>
      <c r="Q249" s="5"/>
      <c r="R249" s="5"/>
      <c r="S249" s="5"/>
    </row>
    <row r="250" spans="2:19" x14ac:dyDescent="0.25">
      <c r="B25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závod::32</v>
      </c>
      <c r="C250" s="220">
        <v>2014</v>
      </c>
      <c r="D250" s="169" t="s">
        <v>1025</v>
      </c>
      <c r="E250" s="101">
        <v>32</v>
      </c>
      <c r="F250" s="9" t="s">
        <v>138</v>
      </c>
      <c r="G250" s="170">
        <v>1982</v>
      </c>
      <c r="H250" s="9" t="s">
        <v>16</v>
      </c>
      <c r="I250" s="171" t="str">
        <f>IF(ISBLANK(registrace[[#This Row],[prijmeni a jmeno]]),"-",IF(RIGHT(LEFT(registrace[[#This Row],[prijmeni a jmeno]],SEARCH(" ",registrace[[#This Row],[prijmeni a jmeno]])-1),1)="á","Z","M"))</f>
        <v>M</v>
      </c>
      <c r="J25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250" s="38"/>
      <c r="L25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50" s="219" t="str">
        <f>LEFT(registrace[[#This Row],[prijmeni a jmeno]],1)</f>
        <v>M</v>
      </c>
      <c r="N250" s="172" t="str">
        <f>CONCATENATE(registrace[[#This Row],[prijmeni a jmeno]],", ",registrace[[#This Row],[nar]])</f>
        <v>Menšík Josef, 1982</v>
      </c>
      <c r="O25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King team</v>
      </c>
      <c r="P250" s="5"/>
      <c r="Q250" s="5"/>
      <c r="R250" s="5"/>
      <c r="S250" s="5"/>
    </row>
    <row r="251" spans="2:19" x14ac:dyDescent="0.25">
      <c r="B25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51" s="220">
        <v>2014</v>
      </c>
      <c r="D251" s="169"/>
      <c r="E251" s="101"/>
      <c r="F251" s="9" t="s">
        <v>138</v>
      </c>
      <c r="G251" s="170">
        <v>2005</v>
      </c>
      <c r="H251" s="9" t="s">
        <v>350</v>
      </c>
      <c r="I251" s="171" t="str">
        <f>IF(ISBLANK(registrace[[#This Row],[prijmeni a jmeno]]),"-",IF(RIGHT(LEFT(registrace[[#This Row],[prijmeni a jmeno]],SEARCH(" ",registrace[[#This Row],[prijmeni a jmeno]])-1),1)="á","Z","M"))</f>
        <v>M</v>
      </c>
      <c r="J25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1" s="38"/>
      <c r="L25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51" s="219" t="str">
        <f>LEFT(registrace[[#This Row],[prijmeni a jmeno]],1)</f>
        <v>M</v>
      </c>
      <c r="N251" s="172" t="str">
        <f>CONCATENATE(registrace[[#This Row],[prijmeni a jmeno]],", ",registrace[[#This Row],[nar]])</f>
        <v>Menšík Josef, 2005</v>
      </c>
      <c r="O25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51" s="5"/>
      <c r="Q251" s="5"/>
      <c r="R251" s="5"/>
      <c r="S251" s="5"/>
    </row>
    <row r="252" spans="2:19" x14ac:dyDescent="0.25">
      <c r="B25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závod::92</v>
      </c>
      <c r="C252" s="220">
        <v>2014</v>
      </c>
      <c r="D252" s="169" t="s">
        <v>1025</v>
      </c>
      <c r="E252" s="101">
        <v>92</v>
      </c>
      <c r="F252" s="9" t="s">
        <v>139</v>
      </c>
      <c r="G252" s="170">
        <v>1973</v>
      </c>
      <c r="H252" s="9" t="s">
        <v>999</v>
      </c>
      <c r="I252" s="171" t="str">
        <f>IF(ISBLANK(registrace[[#This Row],[prijmeni a jmeno]]),"-",IF(RIGHT(LEFT(registrace[[#This Row],[prijmeni a jmeno]],SEARCH(" ",registrace[[#This Row],[prijmeni a jmeno]])-1),1)="á","Z","M"))</f>
        <v>Z</v>
      </c>
      <c r="J25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252" s="38"/>
      <c r="L25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52" s="219" t="str">
        <f>LEFT(registrace[[#This Row],[prijmeni a jmeno]],1)</f>
        <v>M</v>
      </c>
      <c r="N252" s="172" t="str">
        <f>CONCATENATE(registrace[[#This Row],[prijmeni a jmeno]],", ",registrace[[#This Row],[nar]])</f>
        <v>Menšíková Lenka, 1973</v>
      </c>
      <c r="O25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TC Dvořák České Budějovice</v>
      </c>
      <c r="P252" s="5"/>
      <c r="Q252" s="5"/>
      <c r="R252" s="5"/>
      <c r="S252" s="5"/>
    </row>
    <row r="253" spans="2:19" x14ac:dyDescent="0.25">
      <c r="B25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53" s="220">
        <v>2014</v>
      </c>
      <c r="D253" s="169"/>
      <c r="E253" s="101"/>
      <c r="F253" s="9" t="s">
        <v>385</v>
      </c>
      <c r="G253" s="170">
        <v>1999</v>
      </c>
      <c r="H253" s="9" t="s">
        <v>367</v>
      </c>
      <c r="I253" s="171" t="str">
        <f>IF(ISBLANK(registrace[[#This Row],[prijmeni a jmeno]]),"-",IF(RIGHT(LEFT(registrace[[#This Row],[prijmeni a jmeno]],SEARCH(" ",registrace[[#This Row],[prijmeni a jmeno]])-1),1)="á","Z","M"))</f>
        <v>M</v>
      </c>
      <c r="J25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3" s="38"/>
      <c r="L25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53" s="219" t="str">
        <f>LEFT(registrace[[#This Row],[prijmeni a jmeno]],1)</f>
        <v>M</v>
      </c>
      <c r="N253" s="172" t="str">
        <f>CONCATENATE(registrace[[#This Row],[prijmeni a jmeno]],", ",registrace[[#This Row],[nar]])</f>
        <v>Micka Jan, 1999</v>
      </c>
      <c r="O25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53" s="5"/>
      <c r="Q253" s="5"/>
      <c r="R253" s="5"/>
      <c r="S253" s="5"/>
    </row>
    <row r="254" spans="2:19" x14ac:dyDescent="0.25">
      <c r="B25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2014::Dětský::13 - 14::Z::11</v>
      </c>
      <c r="C254" s="220">
        <v>2014</v>
      </c>
      <c r="D254" s="169" t="s">
        <v>1028</v>
      </c>
      <c r="E254" s="101">
        <v>11</v>
      </c>
      <c r="F254" s="9" t="s">
        <v>373</v>
      </c>
      <c r="G254" s="170">
        <v>2001</v>
      </c>
      <c r="H254" s="9" t="s">
        <v>367</v>
      </c>
      <c r="I254" s="171" t="str">
        <f>IF(ISBLANK(registrace[[#This Row],[prijmeni a jmeno]]),"-",IF(RIGHT(LEFT(registrace[[#This Row],[prijmeni a jmeno]],SEARCH(" ",registrace[[#This Row],[prijmeni a jmeno]])-1),1)="á","Z","M"))</f>
        <v>Z</v>
      </c>
      <c r="J25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13 - 14</v>
      </c>
      <c r="K254" s="38"/>
      <c r="L25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54" s="219" t="str">
        <f>LEFT(registrace[[#This Row],[prijmeni a jmeno]],1)</f>
        <v>M</v>
      </c>
      <c r="N254" s="172" t="str">
        <f>CONCATENATE(registrace[[#This Row],[prijmeni a jmeno]],", ",registrace[[#This Row],[nar]])</f>
        <v>Micková Tereza, 2001</v>
      </c>
      <c r="O25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54" s="5"/>
      <c r="Q254" s="5"/>
      <c r="R254" s="5"/>
      <c r="S254" s="5"/>
    </row>
    <row r="255" spans="2:19" x14ac:dyDescent="0.25">
      <c r="B25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55" s="220">
        <v>2014</v>
      </c>
      <c r="D255" s="169"/>
      <c r="E255" s="101"/>
      <c r="F255" s="9" t="s">
        <v>471</v>
      </c>
      <c r="G255" s="170">
        <v>1996</v>
      </c>
      <c r="H255" s="9" t="s">
        <v>450</v>
      </c>
      <c r="I255" s="171" t="str">
        <f>IF(ISBLANK(registrace[[#This Row],[prijmeni a jmeno]]),"-",IF(RIGHT(LEFT(registrace[[#This Row],[prijmeni a jmeno]],SEARCH(" ",registrace[[#This Row],[prijmeni a jmeno]])-1),1)="á","Z","M"))</f>
        <v>M</v>
      </c>
      <c r="J25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5" s="38"/>
      <c r="L25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55" s="219" t="str">
        <f>LEFT(registrace[[#This Row],[prijmeni a jmeno]],1)</f>
        <v>M</v>
      </c>
      <c r="N255" s="172" t="str">
        <f>CONCATENATE(registrace[[#This Row],[prijmeni a jmeno]],", ",registrace[[#This Row],[nar]])</f>
        <v>Mihalik David, 1996</v>
      </c>
      <c r="O25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55" s="5"/>
      <c r="Q255" s="5"/>
      <c r="R255" s="5"/>
      <c r="S255" s="5"/>
    </row>
    <row r="256" spans="2:19" x14ac:dyDescent="0.25">
      <c r="B25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56" s="220">
        <v>2014</v>
      </c>
      <c r="D256" s="169"/>
      <c r="E256" s="101"/>
      <c r="F256" s="9" t="s">
        <v>462</v>
      </c>
      <c r="G256" s="170">
        <v>1991</v>
      </c>
      <c r="H256" s="9" t="s">
        <v>450</v>
      </c>
      <c r="I256" s="171" t="str">
        <f>IF(ISBLANK(registrace[[#This Row],[prijmeni a jmeno]]),"-",IF(RIGHT(LEFT(registrace[[#This Row],[prijmeni a jmeno]],SEARCH(" ",registrace[[#This Row],[prijmeni a jmeno]])-1),1)="á","Z","M"))</f>
        <v>M</v>
      </c>
      <c r="J25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6" s="38"/>
      <c r="L25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56" s="219" t="str">
        <f>LEFT(registrace[[#This Row],[prijmeni a jmeno]],1)</f>
        <v>M</v>
      </c>
      <c r="N256" s="172" t="str">
        <f>CONCATENATE(registrace[[#This Row],[prijmeni a jmeno]],", ",registrace[[#This Row],[nar]])</f>
        <v>Mihalik Zdeněk, 1991</v>
      </c>
      <c r="O25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56" s="5"/>
      <c r="Q256" s="5"/>
      <c r="R256" s="5"/>
      <c r="S256" s="5"/>
    </row>
    <row r="257" spans="2:19" x14ac:dyDescent="0.25">
      <c r="B257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57" s="220">
        <v>2014</v>
      </c>
      <c r="D257" s="169"/>
      <c r="E257" s="101"/>
      <c r="F257" s="9" t="s">
        <v>140</v>
      </c>
      <c r="G257" s="170">
        <v>1976</v>
      </c>
      <c r="H257" s="169" t="s">
        <v>1020</v>
      </c>
      <c r="I257" s="171" t="str">
        <f>IF(ISBLANK(registrace[[#This Row],[prijmeni a jmeno]]),"-",IF(RIGHT(LEFT(registrace[[#This Row],[prijmeni a jmeno]],SEARCH(" ",registrace[[#This Row],[prijmeni a jmeno]])-1),1)="á","Z","M"))</f>
        <v>Z</v>
      </c>
      <c r="J25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7" s="38"/>
      <c r="L25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57" s="219" t="str">
        <f>LEFT(registrace[[#This Row],[prijmeni a jmeno]],1)</f>
        <v>M</v>
      </c>
      <c r="N257" s="175" t="str">
        <f>CONCATENATE(registrace[[#This Row],[prijmeni a jmeno]],", ",registrace[[#This Row],[nar]])</f>
        <v>Michálková Martina, 1976</v>
      </c>
      <c r="O25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TC Dvořák České Budějovice 2</v>
      </c>
      <c r="P257" s="5"/>
      <c r="Q257" s="5"/>
      <c r="R257" s="5"/>
      <c r="S257" s="5"/>
    </row>
    <row r="258" spans="2:19" x14ac:dyDescent="0.25">
      <c r="B25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58" s="220">
        <v>2014</v>
      </c>
      <c r="D258" s="169"/>
      <c r="E258" s="101"/>
      <c r="F258" s="9" t="s">
        <v>556</v>
      </c>
      <c r="G258" s="170">
        <v>2000</v>
      </c>
      <c r="H258" s="9" t="s">
        <v>534</v>
      </c>
      <c r="I258" s="171" t="str">
        <f>IF(ISBLANK(registrace[[#This Row],[prijmeni a jmeno]]),"-",IF(RIGHT(LEFT(registrace[[#This Row],[prijmeni a jmeno]],SEARCH(" ",registrace[[#This Row],[prijmeni a jmeno]])-1),1)="á","Z","M"))</f>
        <v>Z</v>
      </c>
      <c r="J25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8" s="38"/>
      <c r="L25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58" s="219" t="str">
        <f>LEFT(registrace[[#This Row],[prijmeni a jmeno]],1)</f>
        <v>M</v>
      </c>
      <c r="N258" s="172" t="str">
        <f>CONCATENATE(registrace[[#This Row],[prijmeni a jmeno]],", ",registrace[[#This Row],[nar]])</f>
        <v>Michalková Nikolka, 2000</v>
      </c>
      <c r="O25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58" s="5"/>
      <c r="Q258" s="5"/>
      <c r="R258" s="5"/>
      <c r="S258" s="5"/>
    </row>
    <row r="259" spans="2:19" x14ac:dyDescent="0.25">
      <c r="B25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závod::18</v>
      </c>
      <c r="C259" s="220">
        <v>2014</v>
      </c>
      <c r="D259" s="169" t="s">
        <v>1025</v>
      </c>
      <c r="E259" s="101">
        <v>18</v>
      </c>
      <c r="F259" s="9" t="s">
        <v>141</v>
      </c>
      <c r="G259" s="170">
        <v>1965</v>
      </c>
      <c r="H259" s="9" t="s">
        <v>47</v>
      </c>
      <c r="I259" s="171" t="str">
        <f>IF(ISBLANK(registrace[[#This Row],[prijmeni a jmeno]]),"-",IF(RIGHT(LEFT(registrace[[#This Row],[prijmeni a jmeno]],SEARCH(" ",registrace[[#This Row],[prijmeni a jmeno]])-1),1)="á","Z","M"))</f>
        <v>M</v>
      </c>
      <c r="J25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259" s="38"/>
      <c r="L25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59" s="219" t="str">
        <f>LEFT(registrace[[#This Row],[prijmeni a jmeno]],1)</f>
        <v>M</v>
      </c>
      <c r="N259" s="172" t="str">
        <f>CONCATENATE(registrace[[#This Row],[prijmeni a jmeno]],", ",registrace[[#This Row],[nar]])</f>
        <v>Mikolášek Arnošt, 1965</v>
      </c>
      <c r="O25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Nákří</v>
      </c>
      <c r="P259" s="5"/>
      <c r="Q259" s="5"/>
      <c r="R259" s="5"/>
      <c r="S259" s="5"/>
    </row>
    <row r="260" spans="2:19" x14ac:dyDescent="0.25">
      <c r="B26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2014::Dětský::08 - 10::M::78</v>
      </c>
      <c r="C260" s="220">
        <v>2014</v>
      </c>
      <c r="D260" s="169" t="s">
        <v>1028</v>
      </c>
      <c r="E260" s="101">
        <v>78</v>
      </c>
      <c r="F260" s="9" t="s">
        <v>361</v>
      </c>
      <c r="G260" s="170">
        <v>2006</v>
      </c>
      <c r="H260" s="9" t="s">
        <v>1115</v>
      </c>
      <c r="I260" s="171" t="str">
        <f>IF(ISBLANK(registrace[[#This Row],[prijmeni a jmeno]]),"-",IF(RIGHT(LEFT(registrace[[#This Row],[prijmeni a jmeno]],SEARCH(" ",registrace[[#This Row],[prijmeni a jmeno]])-1),1)="á","Z","M"))</f>
        <v>M</v>
      </c>
      <c r="J26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260" s="38"/>
      <c r="L26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60" s="219" t="str">
        <f>LEFT(registrace[[#This Row],[prijmeni a jmeno]],1)</f>
        <v>M</v>
      </c>
      <c r="N260" s="172" t="str">
        <f>CONCATENATE(registrace[[#This Row],[prijmeni a jmeno]],", ",registrace[[#This Row],[nar]])</f>
        <v>Mikšl Martin, 2006</v>
      </c>
      <c r="O26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60" s="5"/>
      <c r="Q260" s="5"/>
      <c r="R260" s="5"/>
      <c r="S260" s="5"/>
    </row>
    <row r="261" spans="2:19" x14ac:dyDescent="0.25">
      <c r="B26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starosty::22</v>
      </c>
      <c r="C261" s="220">
        <v>2014</v>
      </c>
      <c r="D261" s="169" t="s">
        <v>1026</v>
      </c>
      <c r="E261" s="101">
        <v>22</v>
      </c>
      <c r="F261" s="9" t="s">
        <v>216</v>
      </c>
      <c r="G261" s="170">
        <v>1999</v>
      </c>
      <c r="H261" s="9" t="s">
        <v>998</v>
      </c>
      <c r="I261" s="171" t="str">
        <f>IF(ISBLANK(registrace[[#This Row],[prijmeni a jmeno]]),"-",IF(RIGHT(LEFT(registrace[[#This Row],[prijmeni a jmeno]],SEARCH(" ",registrace[[#This Row],[prijmeni a jmeno]])-1),1)="á","Z","M"))</f>
        <v>M</v>
      </c>
      <c r="J26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261" s="38"/>
      <c r="L26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61" s="219" t="str">
        <f>LEFT(registrace[[#This Row],[prijmeni a jmeno]],1)</f>
        <v>M</v>
      </c>
      <c r="N261" s="172" t="str">
        <f>CONCATENATE(registrace[[#This Row],[prijmeni a jmeno]],", ",registrace[[#This Row],[nar]])</f>
        <v>Mikšl Miroslav, 1999</v>
      </c>
      <c r="O26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61" s="5"/>
      <c r="Q261" s="5"/>
      <c r="R261" s="5"/>
      <c r="S261" s="5"/>
    </row>
    <row r="262" spans="2:19" x14ac:dyDescent="0.25">
      <c r="B26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závod::19</v>
      </c>
      <c r="C262" s="220">
        <v>2014</v>
      </c>
      <c r="D262" s="169" t="s">
        <v>1025</v>
      </c>
      <c r="E262" s="101">
        <v>19</v>
      </c>
      <c r="F262" s="9" t="s">
        <v>142</v>
      </c>
      <c r="G262" s="170">
        <v>1972</v>
      </c>
      <c r="H262" s="9" t="s">
        <v>997</v>
      </c>
      <c r="I262" s="171" t="str">
        <f>IF(ISBLANK(registrace[[#This Row],[prijmeni a jmeno]]),"-",IF(RIGHT(LEFT(registrace[[#This Row],[prijmeni a jmeno]],SEARCH(" ",registrace[[#This Row],[prijmeni a jmeno]])-1),1)="á","Z","M"))</f>
        <v>M</v>
      </c>
      <c r="J26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262" s="38"/>
      <c r="L26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62" s="219" t="str">
        <f>LEFT(registrace[[#This Row],[prijmeni a jmeno]],1)</f>
        <v>M</v>
      </c>
      <c r="N262" s="172" t="str">
        <f>CONCATENATE(registrace[[#This Row],[prijmeni a jmeno]],", ",registrace[[#This Row],[nar]])</f>
        <v>Mikšl Rostislav, 1972</v>
      </c>
      <c r="O26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King team</v>
      </c>
      <c r="P262" s="5"/>
      <c r="Q262" s="5"/>
      <c r="R262" s="5"/>
      <c r="S262" s="5"/>
    </row>
    <row r="263" spans="2:19" x14ac:dyDescent="0.25">
      <c r="B26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2014::Dětský::08 - 10::M::60</v>
      </c>
      <c r="C263" s="220">
        <v>2014</v>
      </c>
      <c r="D263" s="169" t="s">
        <v>1028</v>
      </c>
      <c r="E263" s="101">
        <v>60</v>
      </c>
      <c r="F263" s="9" t="s">
        <v>142</v>
      </c>
      <c r="G263" s="170">
        <v>2005</v>
      </c>
      <c r="H263" s="9" t="s">
        <v>1115</v>
      </c>
      <c r="I263" s="171" t="str">
        <f>IF(ISBLANK(registrace[[#This Row],[prijmeni a jmeno]]),"-",IF(RIGHT(LEFT(registrace[[#This Row],[prijmeni a jmeno]],SEARCH(" ",registrace[[#This Row],[prijmeni a jmeno]])-1),1)="á","Z","M"))</f>
        <v>M</v>
      </c>
      <c r="J26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263" s="38"/>
      <c r="L26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63" s="219" t="str">
        <f>LEFT(registrace[[#This Row],[prijmeni a jmeno]],1)</f>
        <v>M</v>
      </c>
      <c r="N263" s="172" t="str">
        <f>CONCATENATE(registrace[[#This Row],[prijmeni a jmeno]],", ",registrace[[#This Row],[nar]])</f>
        <v>Mikšl Rostislav, 2005</v>
      </c>
      <c r="O26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63" s="5"/>
      <c r="Q263" s="5"/>
      <c r="R263" s="5"/>
      <c r="S263" s="5"/>
    </row>
    <row r="264" spans="2:19" x14ac:dyDescent="0.25">
      <c r="B26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závod::20</v>
      </c>
      <c r="C264" s="220">
        <v>2014</v>
      </c>
      <c r="D264" s="169" t="s">
        <v>1025</v>
      </c>
      <c r="E264" s="101">
        <v>20</v>
      </c>
      <c r="F264" s="9" t="s">
        <v>143</v>
      </c>
      <c r="G264" s="170">
        <v>1945</v>
      </c>
      <c r="H264" s="9" t="s">
        <v>1060</v>
      </c>
      <c r="I264" s="171" t="str">
        <f>IF(ISBLANK(registrace[[#This Row],[prijmeni a jmeno]]),"-",IF(RIGHT(LEFT(registrace[[#This Row],[prijmeni a jmeno]],SEARCH(" ",registrace[[#This Row],[prijmeni a jmeno]])-1),1)="á","Z","M"))</f>
        <v>M</v>
      </c>
      <c r="J26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D</v>
      </c>
      <c r="K264" s="38"/>
      <c r="L26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64" s="219" t="str">
        <f>LEFT(registrace[[#This Row],[prijmeni a jmeno]],1)</f>
        <v>M</v>
      </c>
      <c r="N264" s="172" t="str">
        <f>CONCATENATE(registrace[[#This Row],[prijmeni a jmeno]],", ",registrace[[#This Row],[nar]])</f>
        <v>Mikšovský Zdeněk, 1945</v>
      </c>
      <c r="O26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AK Včelná</v>
      </c>
      <c r="P264" s="5"/>
      <c r="Q264" s="5"/>
      <c r="R264" s="5"/>
      <c r="S264" s="5"/>
    </row>
    <row r="265" spans="2:19" x14ac:dyDescent="0.25">
      <c r="B26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65" s="220">
        <v>2014</v>
      </c>
      <c r="D265" s="169"/>
      <c r="E265" s="101"/>
      <c r="F265" s="9" t="s">
        <v>784</v>
      </c>
      <c r="G265" s="170">
        <v>1987</v>
      </c>
      <c r="H265" s="9" t="s">
        <v>448</v>
      </c>
      <c r="I265" s="171" t="str">
        <f>IF(ISBLANK(registrace[[#This Row],[prijmeni a jmeno]]),"-",IF(RIGHT(LEFT(registrace[[#This Row],[prijmeni a jmeno]],SEARCH(" ",registrace[[#This Row],[prijmeni a jmeno]])-1),1)="á","Z","M"))</f>
        <v>Z</v>
      </c>
      <c r="J26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5" s="38"/>
      <c r="L26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65" s="219" t="str">
        <f>LEFT(registrace[[#This Row],[prijmeni a jmeno]],1)</f>
        <v>M</v>
      </c>
      <c r="N265" s="172" t="str">
        <f>CONCATENATE(registrace[[#This Row],[prijmeni a jmeno]],", ",registrace[[#This Row],[nar]])</f>
        <v>Mladá Dominika, 1987</v>
      </c>
      <c r="O26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65" s="5"/>
      <c r="Q265" s="5"/>
      <c r="R265" s="5"/>
      <c r="S265" s="5"/>
    </row>
    <row r="266" spans="2:19" x14ac:dyDescent="0.25">
      <c r="B26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66" s="220">
        <v>2014</v>
      </c>
      <c r="D266" s="169"/>
      <c r="E266" s="101"/>
      <c r="F266" s="9" t="s">
        <v>218</v>
      </c>
      <c r="G266" s="170">
        <v>1966</v>
      </c>
      <c r="H266" s="9" t="s">
        <v>414</v>
      </c>
      <c r="I266" s="171" t="str">
        <f>IF(ISBLANK(registrace[[#This Row],[prijmeni a jmeno]]),"-",IF(RIGHT(LEFT(registrace[[#This Row],[prijmeni a jmeno]],SEARCH(" ",registrace[[#This Row],[prijmeni a jmeno]])-1),1)="á","Z","M"))</f>
        <v>M</v>
      </c>
      <c r="J26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6" s="38"/>
      <c r="L26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66" s="219" t="str">
        <f>LEFT(registrace[[#This Row],[prijmeni a jmeno]],1)</f>
        <v>M</v>
      </c>
      <c r="N266" s="172" t="str">
        <f>CONCATENATE(registrace[[#This Row],[prijmeni a jmeno]],", ",registrace[[#This Row],[nar]])</f>
        <v>Mondek Josef, 1966</v>
      </c>
      <c r="O26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66" s="5"/>
      <c r="Q266" s="5"/>
      <c r="R266" s="5"/>
      <c r="S266" s="5"/>
    </row>
    <row r="267" spans="2:19" x14ac:dyDescent="0.25">
      <c r="B26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67" s="220">
        <v>2014</v>
      </c>
      <c r="D267" s="169"/>
      <c r="E267" s="101"/>
      <c r="F267" s="9" t="s">
        <v>521</v>
      </c>
      <c r="G267" s="170">
        <v>1971</v>
      </c>
      <c r="H267" s="9" t="s">
        <v>304</v>
      </c>
      <c r="I267" s="171" t="str">
        <f>IF(ISBLANK(registrace[[#This Row],[prijmeni a jmeno]]),"-",IF(RIGHT(LEFT(registrace[[#This Row],[prijmeni a jmeno]],SEARCH(" ",registrace[[#This Row],[prijmeni a jmeno]])-1),1)="á","Z","M"))</f>
        <v>M</v>
      </c>
      <c r="J26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7" s="38"/>
      <c r="L26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67" s="219" t="str">
        <f>LEFT(registrace[[#This Row],[prijmeni a jmeno]],1)</f>
        <v>M</v>
      </c>
      <c r="N267" s="172" t="str">
        <f>CONCATENATE(registrace[[#This Row],[prijmeni a jmeno]],", ",registrace[[#This Row],[nar]])</f>
        <v>Mora Bedřich, 1971</v>
      </c>
      <c r="O26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67" s="5"/>
      <c r="Q267" s="5"/>
      <c r="R267" s="5"/>
      <c r="S267" s="5"/>
    </row>
    <row r="268" spans="2:19" x14ac:dyDescent="0.25">
      <c r="B26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68" s="220">
        <v>2014</v>
      </c>
      <c r="D268" s="169"/>
      <c r="E268" s="101"/>
      <c r="F268" s="9" t="s">
        <v>937</v>
      </c>
      <c r="G268" s="170">
        <v>2006</v>
      </c>
      <c r="H268" s="9" t="s">
        <v>396</v>
      </c>
      <c r="I268" s="171" t="str">
        <f>IF(ISBLANK(registrace[[#This Row],[prijmeni a jmeno]]),"-",IF(RIGHT(LEFT(registrace[[#This Row],[prijmeni a jmeno]],SEARCH(" ",registrace[[#This Row],[prijmeni a jmeno]])-1),1)="á","Z","M"))</f>
        <v>Z</v>
      </c>
      <c r="J26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8" s="38"/>
      <c r="L26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68" s="219" t="str">
        <f>LEFT(registrace[[#This Row],[prijmeni a jmeno]],1)</f>
        <v>M</v>
      </c>
      <c r="N268" s="172" t="str">
        <f>CONCATENATE(registrace[[#This Row],[prijmeni a jmeno]],", ",registrace[[#This Row],[nar]])</f>
        <v>Moravcová Nela, 2006</v>
      </c>
      <c r="O26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68" s="5"/>
      <c r="Q268" s="5"/>
      <c r="R268" s="5"/>
      <c r="S268" s="5"/>
    </row>
    <row r="269" spans="2:19" x14ac:dyDescent="0.25">
      <c r="B26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69" s="220">
        <v>2014</v>
      </c>
      <c r="D269" s="169"/>
      <c r="E269" s="101"/>
      <c r="F269" s="9" t="s">
        <v>782</v>
      </c>
      <c r="G269" s="170">
        <v>1978</v>
      </c>
      <c r="H269" s="9" t="s">
        <v>396</v>
      </c>
      <c r="I269" s="171" t="str">
        <f>IF(ISBLANK(registrace[[#This Row],[prijmeni a jmeno]]),"-",IF(RIGHT(LEFT(registrace[[#This Row],[prijmeni a jmeno]],SEARCH(" ",registrace[[#This Row],[prijmeni a jmeno]])-1),1)="á","Z","M"))</f>
        <v>Z</v>
      </c>
      <c r="J26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9" s="38"/>
      <c r="L26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69" s="219" t="str">
        <f>LEFT(registrace[[#This Row],[prijmeni a jmeno]],1)</f>
        <v>M</v>
      </c>
      <c r="N269" s="172" t="str">
        <f>CONCATENATE(registrace[[#This Row],[prijmeni a jmeno]],", ",registrace[[#This Row],[nar]])</f>
        <v>Moravcová Petra, 1978</v>
      </c>
      <c r="O26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69" s="5"/>
      <c r="Q269" s="5"/>
      <c r="R269" s="5"/>
      <c r="S269" s="5"/>
    </row>
    <row r="270" spans="2:19" x14ac:dyDescent="0.25">
      <c r="B27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70" s="220">
        <v>2014</v>
      </c>
      <c r="D270" s="169"/>
      <c r="E270" s="101"/>
      <c r="F270" s="9" t="s">
        <v>655</v>
      </c>
      <c r="G270" s="170">
        <v>2000</v>
      </c>
      <c r="H270" s="9" t="s">
        <v>451</v>
      </c>
      <c r="I270" s="171" t="str">
        <f>IF(ISBLANK(registrace[[#This Row],[prijmeni a jmeno]]),"-",IF(RIGHT(LEFT(registrace[[#This Row],[prijmeni a jmeno]],SEARCH(" ",registrace[[#This Row],[prijmeni a jmeno]])-1),1)="á","Z","M"))</f>
        <v>Z</v>
      </c>
      <c r="J27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70" s="38"/>
      <c r="L27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70" s="219" t="str">
        <f>LEFT(registrace[[#This Row],[prijmeni a jmeno]],1)</f>
        <v>M</v>
      </c>
      <c r="N270" s="172" t="str">
        <f>CONCATENATE(registrace[[#This Row],[prijmeni a jmeno]],", ",registrace[[#This Row],[nar]])</f>
        <v>Morová Petra, 2000</v>
      </c>
      <c r="O27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70" s="5"/>
      <c r="Q270" s="5"/>
      <c r="R270" s="5"/>
      <c r="S270" s="5"/>
    </row>
    <row r="271" spans="2:19" x14ac:dyDescent="0.25">
      <c r="B27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2014::Dětský::11 - 12::M::5</v>
      </c>
      <c r="C271" s="220">
        <v>2014</v>
      </c>
      <c r="D271" s="169" t="s">
        <v>1028</v>
      </c>
      <c r="E271" s="101">
        <v>5</v>
      </c>
      <c r="F271" s="9" t="s">
        <v>916</v>
      </c>
      <c r="G271" s="170">
        <v>2003</v>
      </c>
      <c r="H271" s="9" t="s">
        <v>448</v>
      </c>
      <c r="I271" s="171" t="str">
        <f>IF(ISBLANK(registrace[[#This Row],[prijmeni a jmeno]]),"-",IF(RIGHT(LEFT(registrace[[#This Row],[prijmeni a jmeno]],SEARCH(" ",registrace[[#This Row],[prijmeni a jmeno]])-1),1)="á","Z","M"))</f>
        <v>M</v>
      </c>
      <c r="J27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11 - 12</v>
      </c>
      <c r="K271" s="38"/>
      <c r="L27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71" s="219" t="str">
        <f>LEFT(registrace[[#This Row],[prijmeni a jmeno]],1)</f>
        <v>M</v>
      </c>
      <c r="N271" s="172" t="str">
        <f>CONCATENATE(registrace[[#This Row],[prijmeni a jmeno]],", ",registrace[[#This Row],[nar]])</f>
        <v>Mottl Pavel, 2003</v>
      </c>
      <c r="O27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71" s="5"/>
      <c r="Q271" s="5"/>
      <c r="R271" s="5"/>
      <c r="S271" s="5"/>
    </row>
    <row r="272" spans="2:19" x14ac:dyDescent="0.25">
      <c r="B27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72" s="220">
        <v>2014</v>
      </c>
      <c r="D272" s="169"/>
      <c r="E272" s="101"/>
      <c r="F272" s="9" t="s">
        <v>341</v>
      </c>
      <c r="G272" s="170">
        <v>1959</v>
      </c>
      <c r="H272" s="9" t="s">
        <v>342</v>
      </c>
      <c r="I272" s="171" t="str">
        <f>IF(ISBLANK(registrace[[#This Row],[prijmeni a jmeno]]),"-",IF(RIGHT(LEFT(registrace[[#This Row],[prijmeni a jmeno]],SEARCH(" ",registrace[[#This Row],[prijmeni a jmeno]])-1),1)="á","Z","M"))</f>
        <v>M</v>
      </c>
      <c r="J27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72" s="38"/>
      <c r="L27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72" s="219" t="str">
        <f>LEFT(registrace[[#This Row],[prijmeni a jmeno]],1)</f>
        <v>M</v>
      </c>
      <c r="N272" s="172" t="str">
        <f>CONCATENATE(registrace[[#This Row],[prijmeni a jmeno]],", ",registrace[[#This Row],[nar]])</f>
        <v>Mražík Karel, 1959</v>
      </c>
      <c r="O27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72" s="5"/>
      <c r="Q272" s="5"/>
      <c r="R272" s="5"/>
      <c r="S272" s="5"/>
    </row>
    <row r="273" spans="2:19" x14ac:dyDescent="0.25">
      <c r="B27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2014::Dětský::11 - 12::M::44</v>
      </c>
      <c r="C273" s="220">
        <v>2014</v>
      </c>
      <c r="D273" s="169" t="s">
        <v>1028</v>
      </c>
      <c r="E273" s="101">
        <v>44</v>
      </c>
      <c r="F273" s="9" t="s">
        <v>366</v>
      </c>
      <c r="G273" s="170">
        <v>2003</v>
      </c>
      <c r="H273" s="9" t="s">
        <v>367</v>
      </c>
      <c r="I273" s="171" t="str">
        <f>IF(ISBLANK(registrace[[#This Row],[prijmeni a jmeno]]),"-",IF(RIGHT(LEFT(registrace[[#This Row],[prijmeni a jmeno]],SEARCH(" ",registrace[[#This Row],[prijmeni a jmeno]])-1),1)="á","Z","M"))</f>
        <v>M</v>
      </c>
      <c r="J27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11 - 12</v>
      </c>
      <c r="K273" s="38"/>
      <c r="L27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73" s="219" t="str">
        <f>LEFT(registrace[[#This Row],[prijmeni a jmeno]],1)</f>
        <v>M</v>
      </c>
      <c r="N273" s="172" t="str">
        <f>CONCATENATE(registrace[[#This Row],[prijmeni a jmeno]],", ",registrace[[#This Row],[nar]])</f>
        <v>Mrzena Pavel, 2003</v>
      </c>
      <c r="O27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73" s="5"/>
      <c r="Q273" s="5"/>
      <c r="R273" s="5"/>
      <c r="S273" s="5"/>
    </row>
    <row r="274" spans="2:19" x14ac:dyDescent="0.25">
      <c r="B27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74" s="220">
        <v>2014</v>
      </c>
      <c r="D274" s="169"/>
      <c r="E274" s="101"/>
      <c r="F274" s="9" t="s">
        <v>554</v>
      </c>
      <c r="G274" s="170">
        <v>2000</v>
      </c>
      <c r="H274" s="9" t="s">
        <v>451</v>
      </c>
      <c r="I274" s="171" t="str">
        <f>IF(ISBLANK(registrace[[#This Row],[prijmeni a jmeno]]),"-",IF(RIGHT(LEFT(registrace[[#This Row],[prijmeni a jmeno]],SEARCH(" ",registrace[[#This Row],[prijmeni a jmeno]])-1),1)="á","Z","M"))</f>
        <v>Z</v>
      </c>
      <c r="J27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74" s="38"/>
      <c r="L27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74" s="219" t="str">
        <f>LEFT(registrace[[#This Row],[prijmeni a jmeno]],1)</f>
        <v>N</v>
      </c>
      <c r="N274" s="172" t="str">
        <f>CONCATENATE(registrace[[#This Row],[prijmeni a jmeno]],", ",registrace[[#This Row],[nar]])</f>
        <v>Německá Dominika, 2000</v>
      </c>
      <c r="O27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74" s="5"/>
      <c r="Q274" s="5"/>
      <c r="R274" s="5"/>
      <c r="S274" s="5"/>
    </row>
    <row r="275" spans="2:19" x14ac:dyDescent="0.25">
      <c r="B27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starosty::5</v>
      </c>
      <c r="C275" s="220">
        <v>2014</v>
      </c>
      <c r="D275" s="169" t="s">
        <v>1026</v>
      </c>
      <c r="E275" s="101">
        <v>5</v>
      </c>
      <c r="F275" s="9" t="s">
        <v>525</v>
      </c>
      <c r="G275" s="170">
        <v>1994</v>
      </c>
      <c r="H275" s="9" t="s">
        <v>1072</v>
      </c>
      <c r="I275" s="171" t="str">
        <f>IF(ISBLANK(registrace[[#This Row],[prijmeni a jmeno]]),"-",IF(RIGHT(LEFT(registrace[[#This Row],[prijmeni a jmeno]],SEARCH(" ",registrace[[#This Row],[prijmeni a jmeno]])-1),1)="á","Z","M"))</f>
        <v>Z</v>
      </c>
      <c r="J27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275" s="38"/>
      <c r="L27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75" s="219" t="str">
        <f>LEFT(registrace[[#This Row],[prijmeni a jmeno]],1)</f>
        <v>N</v>
      </c>
      <c r="N275" s="172" t="str">
        <f>CONCATENATE(registrace[[#This Row],[prijmeni a jmeno]],", ",registrace[[#This Row],[nar]])</f>
        <v>Německá Klára, 1994</v>
      </c>
      <c r="O27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75" s="5"/>
      <c r="Q275" s="5"/>
      <c r="R275" s="5"/>
      <c r="S275" s="5"/>
    </row>
    <row r="276" spans="2:19" x14ac:dyDescent="0.25">
      <c r="B27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starosty::6</v>
      </c>
      <c r="C276" s="220">
        <v>2014</v>
      </c>
      <c r="D276" s="169" t="s">
        <v>1026</v>
      </c>
      <c r="E276" s="101">
        <v>6</v>
      </c>
      <c r="F276" s="9" t="s">
        <v>640</v>
      </c>
      <c r="G276" s="170">
        <v>2003</v>
      </c>
      <c r="H276" s="9" t="s">
        <v>451</v>
      </c>
      <c r="I276" s="171" t="str">
        <f>IF(ISBLANK(registrace[[#This Row],[prijmeni a jmeno]]),"-",IF(RIGHT(LEFT(registrace[[#This Row],[prijmeni a jmeno]],SEARCH(" ",registrace[[#This Row],[prijmeni a jmeno]])-1),1)="á","Z","M"))</f>
        <v>M</v>
      </c>
      <c r="J27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276" s="38"/>
      <c r="L27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76" s="219" t="str">
        <f>LEFT(registrace[[#This Row],[prijmeni a jmeno]],1)</f>
        <v>N</v>
      </c>
      <c r="N276" s="172" t="str">
        <f>CONCATENATE(registrace[[#This Row],[prijmeni a jmeno]],", ",registrace[[#This Row],[nar]])</f>
        <v>Německý Olda, 2003</v>
      </c>
      <c r="O27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76" s="5"/>
      <c r="Q276" s="5"/>
      <c r="R276" s="5"/>
      <c r="S276" s="5"/>
    </row>
    <row r="277" spans="2:19" x14ac:dyDescent="0.25">
      <c r="B27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77" s="220">
        <v>2014</v>
      </c>
      <c r="D277" s="169"/>
      <c r="E277" s="101"/>
      <c r="F277" s="9" t="s">
        <v>758</v>
      </c>
      <c r="G277" s="170">
        <v>1966</v>
      </c>
      <c r="H277" s="9" t="s">
        <v>51</v>
      </c>
      <c r="I277" s="171" t="str">
        <f>IF(ISBLANK(registrace[[#This Row],[prijmeni a jmeno]]),"-",IF(RIGHT(LEFT(registrace[[#This Row],[prijmeni a jmeno]],SEARCH(" ",registrace[[#This Row],[prijmeni a jmeno]])-1),1)="á","Z","M"))</f>
        <v>Z</v>
      </c>
      <c r="J27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77" s="38"/>
      <c r="L27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77" s="219" t="str">
        <f>LEFT(registrace[[#This Row],[prijmeni a jmeno]],1)</f>
        <v>N</v>
      </c>
      <c r="N277" s="172" t="str">
        <f>CONCATENATE(registrace[[#This Row],[prijmeni a jmeno]],", ",registrace[[#This Row],[nar]])</f>
        <v>Něncová Monika, 1966</v>
      </c>
      <c r="O27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77" s="5"/>
      <c r="Q277" s="5"/>
      <c r="R277" s="5"/>
      <c r="S277" s="5"/>
    </row>
    <row r="278" spans="2:19" x14ac:dyDescent="0.25">
      <c r="B27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závod::67</v>
      </c>
      <c r="C278" s="220">
        <v>2014</v>
      </c>
      <c r="D278" s="169" t="s">
        <v>1025</v>
      </c>
      <c r="E278" s="101">
        <v>67</v>
      </c>
      <c r="F278" s="9" t="s">
        <v>308</v>
      </c>
      <c r="G278" s="170">
        <v>1974</v>
      </c>
      <c r="H278" s="9" t="s">
        <v>393</v>
      </c>
      <c r="I278" s="171" t="str">
        <f>IF(ISBLANK(registrace[[#This Row],[prijmeni a jmeno]]),"-",IF(RIGHT(LEFT(registrace[[#This Row],[prijmeni a jmeno]],SEARCH(" ",registrace[[#This Row],[prijmeni a jmeno]])-1),1)="á","Z","M"))</f>
        <v>M</v>
      </c>
      <c r="J27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278" s="38"/>
      <c r="L27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78" s="219" t="str">
        <f>LEFT(registrace[[#This Row],[prijmeni a jmeno]],1)</f>
        <v>N</v>
      </c>
      <c r="N278" s="172" t="str">
        <f>CONCATENATE(registrace[[#This Row],[prijmeni a jmeno]],", ",registrace[[#This Row],[nar]])</f>
        <v>Neubauer Petr, 1974</v>
      </c>
      <c r="O27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78" s="5"/>
      <c r="Q278" s="5"/>
      <c r="R278" s="5"/>
      <c r="S278" s="5"/>
    </row>
    <row r="279" spans="2:19" x14ac:dyDescent="0.25">
      <c r="B279" s="244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závod::42</v>
      </c>
      <c r="C279" s="245">
        <v>2014</v>
      </c>
      <c r="D279" s="246" t="s">
        <v>1025</v>
      </c>
      <c r="E279" s="247">
        <v>42</v>
      </c>
      <c r="F279" s="248" t="s">
        <v>1100</v>
      </c>
      <c r="G279" s="249">
        <v>1982</v>
      </c>
      <c r="H279" s="246" t="s">
        <v>1101</v>
      </c>
      <c r="I279" s="250" t="str">
        <f>IF(ISBLANK(registrace[[#This Row],[prijmeni a jmeno]]),"-",IF(RIGHT(LEFT(registrace[[#This Row],[prijmeni a jmeno]],SEARCH(" ",registrace[[#This Row],[prijmeni a jmeno]])-1),1)="á","Z","M"))</f>
        <v>M</v>
      </c>
      <c r="J279" s="25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279" s="251"/>
      <c r="L279" s="252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79" s="253" t="str">
        <f>LEFT(registrace[[#This Row],[prijmeni a jmeno]],1)</f>
        <v>N</v>
      </c>
      <c r="N279" s="254" t="str">
        <f>CONCATENATE(registrace[[#This Row],[prijmeni a jmeno]],", ",registrace[[#This Row],[nar]])</f>
        <v>Nosál Petr, 1982</v>
      </c>
      <c r="O279" s="244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79" s="5"/>
      <c r="Q279" s="5"/>
      <c r="R279" s="5"/>
      <c r="S279" s="5"/>
    </row>
    <row r="280" spans="2:19" x14ac:dyDescent="0.25">
      <c r="B28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závod::90</v>
      </c>
      <c r="C280" s="220">
        <v>2014</v>
      </c>
      <c r="D280" s="169" t="s">
        <v>1025</v>
      </c>
      <c r="E280" s="101">
        <v>90</v>
      </c>
      <c r="F280" s="9" t="s">
        <v>144</v>
      </c>
      <c r="G280" s="170">
        <v>1964</v>
      </c>
      <c r="H280" s="9" t="s">
        <v>1115</v>
      </c>
      <c r="I280" s="171" t="str">
        <f>IF(ISBLANK(registrace[[#This Row],[prijmeni a jmeno]]),"-",IF(RIGHT(LEFT(registrace[[#This Row],[prijmeni a jmeno]],SEARCH(" ",registrace[[#This Row],[prijmeni a jmeno]])-1),1)="á","Z","M"))</f>
        <v>M</v>
      </c>
      <c r="J28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C</v>
      </c>
      <c r="K280" s="38"/>
      <c r="L28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80" s="219" t="str">
        <f>LEFT(registrace[[#This Row],[prijmeni a jmeno]],1)</f>
        <v>N</v>
      </c>
      <c r="N280" s="172" t="str">
        <f>CONCATENATE(registrace[[#This Row],[prijmeni a jmeno]],", ",registrace[[#This Row],[nar]])</f>
        <v>Novák Jaroslav, 1964</v>
      </c>
      <c r="O28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SK Čtyři Dvory České Budějovice</v>
      </c>
      <c r="P280" s="5"/>
      <c r="Q280" s="5"/>
      <c r="R280" s="5"/>
      <c r="S280" s="5"/>
    </row>
    <row r="281" spans="2:19" x14ac:dyDescent="0.25">
      <c r="B28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81" s="220">
        <v>2014</v>
      </c>
      <c r="D281" s="169"/>
      <c r="E281" s="101"/>
      <c r="F281" s="9" t="s">
        <v>370</v>
      </c>
      <c r="G281" s="170">
        <v>2005</v>
      </c>
      <c r="H281" s="9" t="s">
        <v>451</v>
      </c>
      <c r="I281" s="171" t="str">
        <f>IF(ISBLANK(registrace[[#This Row],[prijmeni a jmeno]]),"-",IF(RIGHT(LEFT(registrace[[#This Row],[prijmeni a jmeno]],SEARCH(" ",registrace[[#This Row],[prijmeni a jmeno]])-1),1)="á","Z","M"))</f>
        <v>M</v>
      </c>
      <c r="J28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1" s="38"/>
      <c r="L28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81" s="219" t="str">
        <f>LEFT(registrace[[#This Row],[prijmeni a jmeno]],1)</f>
        <v>N</v>
      </c>
      <c r="N281" s="172" t="str">
        <f>CONCATENATE(registrace[[#This Row],[prijmeni a jmeno]],", ",registrace[[#This Row],[nar]])</f>
        <v>Novák Martin, 2005</v>
      </c>
      <c r="O28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81" s="5"/>
      <c r="Q281" s="5"/>
      <c r="R281" s="5"/>
      <c r="S281" s="5"/>
    </row>
    <row r="282" spans="2:19" x14ac:dyDescent="0.25">
      <c r="B28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82" s="220">
        <v>2014</v>
      </c>
      <c r="D282" s="169"/>
      <c r="E282" s="101"/>
      <c r="F282" s="9" t="s">
        <v>358</v>
      </c>
      <c r="G282" s="170">
        <v>2006</v>
      </c>
      <c r="H282" s="9" t="s">
        <v>451</v>
      </c>
      <c r="I282" s="171" t="str">
        <f>IF(ISBLANK(registrace[[#This Row],[prijmeni a jmeno]]),"-",IF(RIGHT(LEFT(registrace[[#This Row],[prijmeni a jmeno]],SEARCH(" ",registrace[[#This Row],[prijmeni a jmeno]])-1),1)="á","Z","M"))</f>
        <v>M</v>
      </c>
      <c r="J28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2" s="38"/>
      <c r="L28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82" s="219" t="str">
        <f>LEFT(registrace[[#This Row],[prijmeni a jmeno]],1)</f>
        <v>N</v>
      </c>
      <c r="N282" s="172" t="str">
        <f>CONCATENATE(registrace[[#This Row],[prijmeni a jmeno]],", ",registrace[[#This Row],[nar]])</f>
        <v>Novák Michal, 2006</v>
      </c>
      <c r="O28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82" s="5"/>
      <c r="Q282" s="5"/>
      <c r="R282" s="5"/>
      <c r="S282" s="5"/>
    </row>
    <row r="283" spans="2:19" x14ac:dyDescent="0.25">
      <c r="B28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83" s="220">
        <v>2014</v>
      </c>
      <c r="D283" s="169"/>
      <c r="E283" s="101"/>
      <c r="F283" s="9" t="s">
        <v>146</v>
      </c>
      <c r="G283" s="170">
        <v>1996</v>
      </c>
      <c r="H283" s="169" t="s">
        <v>52</v>
      </c>
      <c r="I283" s="171" t="str">
        <f>IF(ISBLANK(registrace[[#This Row],[prijmeni a jmeno]]),"-",IF(RIGHT(LEFT(registrace[[#This Row],[prijmeni a jmeno]],SEARCH(" ",registrace[[#This Row],[prijmeni a jmeno]])-1),1)="á","Z","M"))</f>
        <v>M</v>
      </c>
      <c r="J28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3" s="38"/>
      <c r="L28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83" s="219" t="str">
        <f>LEFT(registrace[[#This Row],[prijmeni a jmeno]],1)</f>
        <v>N</v>
      </c>
      <c r="N283" s="175" t="str">
        <f>CONCATENATE(registrace[[#This Row],[prijmeni a jmeno]],", ",registrace[[#This Row],[nar]])</f>
        <v>Novák Patrik, 1996</v>
      </c>
      <c r="O28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TJ Nová Včelnice</v>
      </c>
      <c r="P283" s="5"/>
      <c r="Q283" s="5"/>
      <c r="R283" s="5"/>
      <c r="S283" s="5"/>
    </row>
    <row r="284" spans="2:19" x14ac:dyDescent="0.25">
      <c r="B28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84" s="220">
        <v>2014</v>
      </c>
      <c r="D284" s="169"/>
      <c r="E284" s="101"/>
      <c r="F284" s="9" t="s">
        <v>941</v>
      </c>
      <c r="G284" s="170">
        <v>2008</v>
      </c>
      <c r="H284" s="9" t="s">
        <v>45</v>
      </c>
      <c r="I284" s="171" t="str">
        <f>IF(ISBLANK(registrace[[#This Row],[prijmeni a jmeno]]),"-",IF(RIGHT(LEFT(registrace[[#This Row],[prijmeni a jmeno]],SEARCH(" ",registrace[[#This Row],[prijmeni a jmeno]])-1),1)="á","Z","M"))</f>
        <v>Z</v>
      </c>
      <c r="J28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4" s="38"/>
      <c r="L28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84" s="219" t="str">
        <f>LEFT(registrace[[#This Row],[prijmeni a jmeno]],1)</f>
        <v>N</v>
      </c>
      <c r="N284" s="172" t="str">
        <f>CONCATENATE(registrace[[#This Row],[prijmeni a jmeno]],", ",registrace[[#This Row],[nar]])</f>
        <v>Nováková Adéla, 2008</v>
      </c>
      <c r="O28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84" s="5"/>
      <c r="Q284" s="5"/>
      <c r="R284" s="5"/>
      <c r="S284" s="5"/>
    </row>
    <row r="285" spans="2:19" x14ac:dyDescent="0.25">
      <c r="B28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85" s="220">
        <v>2014</v>
      </c>
      <c r="D285" s="169"/>
      <c r="E285" s="101"/>
      <c r="F285" s="9" t="s">
        <v>679</v>
      </c>
      <c r="G285" s="170">
        <v>2001</v>
      </c>
      <c r="H285" s="9" t="s">
        <v>454</v>
      </c>
      <c r="I285" s="171" t="str">
        <f>IF(ISBLANK(registrace[[#This Row],[prijmeni a jmeno]]),"-",IF(RIGHT(LEFT(registrace[[#This Row],[prijmeni a jmeno]],SEARCH(" ",registrace[[#This Row],[prijmeni a jmeno]])-1),1)="á","Z","M"))</f>
        <v>Z</v>
      </c>
      <c r="J28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5" s="38"/>
      <c r="L28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85" s="219" t="str">
        <f>LEFT(registrace[[#This Row],[prijmeni a jmeno]],1)</f>
        <v>N</v>
      </c>
      <c r="N285" s="172" t="str">
        <f>CONCATENATE(registrace[[#This Row],[prijmeni a jmeno]],", ",registrace[[#This Row],[nar]])</f>
        <v>Nováková Alena, 2001</v>
      </c>
      <c r="O28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85" s="5"/>
      <c r="Q285" s="5"/>
      <c r="R285" s="5"/>
      <c r="S285" s="5"/>
    </row>
    <row r="286" spans="2:19" x14ac:dyDescent="0.25">
      <c r="B28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86" s="220">
        <v>2014</v>
      </c>
      <c r="D286" s="169"/>
      <c r="E286" s="101"/>
      <c r="F286" s="9" t="s">
        <v>349</v>
      </c>
      <c r="G286" s="170">
        <v>2009</v>
      </c>
      <c r="H286" s="9" t="s">
        <v>350</v>
      </c>
      <c r="I286" s="171" t="str">
        <f>IF(ISBLANK(registrace[[#This Row],[prijmeni a jmeno]]),"-",IF(RIGHT(LEFT(registrace[[#This Row],[prijmeni a jmeno]],SEARCH(" ",registrace[[#This Row],[prijmeni a jmeno]])-1),1)="á","Z","M"))</f>
        <v>Z</v>
      </c>
      <c r="J28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6" s="38"/>
      <c r="L28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86" s="219" t="str">
        <f>LEFT(registrace[[#This Row],[prijmeni a jmeno]],1)</f>
        <v>N</v>
      </c>
      <c r="N286" s="172" t="str">
        <f>CONCATENATE(registrace[[#This Row],[prijmeni a jmeno]],", ",registrace[[#This Row],[nar]])</f>
        <v>Nováková Kateřina, 2009</v>
      </c>
      <c r="O28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86" s="5"/>
      <c r="Q286" s="5"/>
      <c r="R286" s="5"/>
      <c r="S286" s="5"/>
    </row>
    <row r="287" spans="2:19" x14ac:dyDescent="0.25">
      <c r="B28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2014::Dětský::08 - 10::Z::76</v>
      </c>
      <c r="C287" s="220">
        <v>2014</v>
      </c>
      <c r="D287" s="169" t="s">
        <v>1028</v>
      </c>
      <c r="E287" s="101">
        <v>76</v>
      </c>
      <c r="F287" s="9" t="s">
        <v>490</v>
      </c>
      <c r="G287" s="170">
        <v>2006</v>
      </c>
      <c r="H287" s="9" t="s">
        <v>451</v>
      </c>
      <c r="I287" s="171" t="str">
        <f>IF(ISBLANK(registrace[[#This Row],[prijmeni a jmeno]]),"-",IF(RIGHT(LEFT(registrace[[#This Row],[prijmeni a jmeno]],SEARCH(" ",registrace[[#This Row],[prijmeni a jmeno]])-1),1)="á","Z","M"))</f>
        <v>Z</v>
      </c>
      <c r="J28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287" s="38"/>
      <c r="L28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87" s="219" t="str">
        <f>LEFT(registrace[[#This Row],[prijmeni a jmeno]],1)</f>
        <v>N</v>
      </c>
      <c r="N287" s="172" t="str">
        <f>CONCATENATE(registrace[[#This Row],[prijmeni a jmeno]],", ",registrace[[#This Row],[nar]])</f>
        <v>Nováková Kristýna, 2006</v>
      </c>
      <c r="O28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87" s="5"/>
      <c r="Q287" s="5"/>
      <c r="R287" s="5"/>
      <c r="S287" s="5"/>
    </row>
    <row r="288" spans="2:19" x14ac:dyDescent="0.25">
      <c r="B28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88" s="220">
        <v>2014</v>
      </c>
      <c r="D288" s="169"/>
      <c r="E288" s="101"/>
      <c r="F288" s="9" t="s">
        <v>783</v>
      </c>
      <c r="G288" s="170">
        <v>1979</v>
      </c>
      <c r="H288" s="9" t="s">
        <v>45</v>
      </c>
      <c r="I288" s="171" t="str">
        <f>IF(ISBLANK(registrace[[#This Row],[prijmeni a jmeno]]),"-",IF(RIGHT(LEFT(registrace[[#This Row],[prijmeni a jmeno]],SEARCH(" ",registrace[[#This Row],[prijmeni a jmeno]])-1),1)="á","Z","M"))</f>
        <v>Z</v>
      </c>
      <c r="J28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8" s="38"/>
      <c r="L28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88" s="219" t="str">
        <f>LEFT(registrace[[#This Row],[prijmeni a jmeno]],1)</f>
        <v>N</v>
      </c>
      <c r="N288" s="172" t="str">
        <f>CONCATENATE(registrace[[#This Row],[prijmeni a jmeno]],", ",registrace[[#This Row],[nar]])</f>
        <v>Nováková Lenka, 1979</v>
      </c>
      <c r="O28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88" s="5"/>
      <c r="Q288" s="5"/>
      <c r="R288" s="5"/>
      <c r="S288" s="5"/>
    </row>
    <row r="289" spans="2:19" x14ac:dyDescent="0.25">
      <c r="B28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89" s="220">
        <v>2014</v>
      </c>
      <c r="D289" s="169"/>
      <c r="E289" s="101"/>
      <c r="F289" s="9" t="s">
        <v>494</v>
      </c>
      <c r="G289" s="170">
        <v>2003</v>
      </c>
      <c r="H289" s="9" t="s">
        <v>451</v>
      </c>
      <c r="I289" s="171" t="str">
        <f>IF(ISBLANK(registrace[[#This Row],[prijmeni a jmeno]]),"-",IF(RIGHT(LEFT(registrace[[#This Row],[prijmeni a jmeno]],SEARCH(" ",registrace[[#This Row],[prijmeni a jmeno]])-1),1)="á","Z","M"))</f>
        <v>Z</v>
      </c>
      <c r="J28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9" s="38"/>
      <c r="L28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89" s="219" t="str">
        <f>LEFT(registrace[[#This Row],[prijmeni a jmeno]],1)</f>
        <v>N</v>
      </c>
      <c r="N289" s="172" t="str">
        <f>CONCATENATE(registrace[[#This Row],[prijmeni a jmeno]],", ",registrace[[#This Row],[nar]])</f>
        <v>Nováková Markéta, 2003</v>
      </c>
      <c r="O28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89" s="5"/>
      <c r="Q289" s="5"/>
      <c r="R289" s="5"/>
      <c r="S289" s="5"/>
    </row>
    <row r="290" spans="2:19" x14ac:dyDescent="0.25">
      <c r="B29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90" s="220">
        <v>2014</v>
      </c>
      <c r="D290" s="169"/>
      <c r="E290" s="101"/>
      <c r="F290" s="9" t="s">
        <v>494</v>
      </c>
      <c r="G290" s="170">
        <v>2006</v>
      </c>
      <c r="H290" s="9" t="s">
        <v>451</v>
      </c>
      <c r="I290" s="171" t="str">
        <f>IF(ISBLANK(registrace[[#This Row],[prijmeni a jmeno]]),"-",IF(RIGHT(LEFT(registrace[[#This Row],[prijmeni a jmeno]],SEARCH(" ",registrace[[#This Row],[prijmeni a jmeno]])-1),1)="á","Z","M"))</f>
        <v>Z</v>
      </c>
      <c r="J29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0" s="38"/>
      <c r="L29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90" s="219" t="str">
        <f>LEFT(registrace[[#This Row],[prijmeni a jmeno]],1)</f>
        <v>N</v>
      </c>
      <c r="N290" s="172" t="str">
        <f>CONCATENATE(registrace[[#This Row],[prijmeni a jmeno]],", ",registrace[[#This Row],[nar]])</f>
        <v>Nováková Markéta, 2006</v>
      </c>
      <c r="O29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90" s="5"/>
      <c r="Q290" s="5"/>
      <c r="R290" s="5"/>
      <c r="S290" s="5"/>
    </row>
    <row r="291" spans="2:19" x14ac:dyDescent="0.25">
      <c r="B29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91" s="220">
        <v>2014</v>
      </c>
      <c r="D291" s="169"/>
      <c r="E291" s="101"/>
      <c r="F291" s="9" t="s">
        <v>658</v>
      </c>
      <c r="G291" s="170">
        <v>1997</v>
      </c>
      <c r="H291" s="9" t="s">
        <v>448</v>
      </c>
      <c r="I291" s="171" t="str">
        <f>IF(ISBLANK(registrace[[#This Row],[prijmeni a jmeno]]),"-",IF(RIGHT(LEFT(registrace[[#This Row],[prijmeni a jmeno]],SEARCH(" ",registrace[[#This Row],[prijmeni a jmeno]])-1),1)="á","Z","M"))</f>
        <v>Z</v>
      </c>
      <c r="J29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1" s="38"/>
      <c r="L29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91" s="219" t="str">
        <f>LEFT(registrace[[#This Row],[prijmeni a jmeno]],1)</f>
        <v>N</v>
      </c>
      <c r="N291" s="172" t="str">
        <f>CONCATENATE(registrace[[#This Row],[prijmeni a jmeno]],", ",registrace[[#This Row],[nar]])</f>
        <v>Nováková Nikola, 1997</v>
      </c>
      <c r="O29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91" s="5"/>
      <c r="Q291" s="5"/>
      <c r="R291" s="5"/>
      <c r="S291" s="5"/>
    </row>
    <row r="292" spans="2:19" x14ac:dyDescent="0.25">
      <c r="B29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92" s="220">
        <v>2014</v>
      </c>
      <c r="D292" s="169"/>
      <c r="E292" s="101"/>
      <c r="F292" s="9" t="s">
        <v>571</v>
      </c>
      <c r="G292" s="170">
        <v>1997</v>
      </c>
      <c r="H292" s="9"/>
      <c r="I292" s="171" t="str">
        <f>IF(ISBLANK(registrace[[#This Row],[prijmeni a jmeno]]),"-",IF(RIGHT(LEFT(registrace[[#This Row],[prijmeni a jmeno]],SEARCH(" ",registrace[[#This Row],[prijmeni a jmeno]])-1),1)="á","Z","M"))</f>
        <v>Z</v>
      </c>
      <c r="J29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2" s="38"/>
      <c r="L29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92" s="219" t="str">
        <f>LEFT(registrace[[#This Row],[prijmeni a jmeno]],1)</f>
        <v>N</v>
      </c>
      <c r="N292" s="172" t="str">
        <f>CONCATENATE(registrace[[#This Row],[prijmeni a jmeno]],", ",registrace[[#This Row],[nar]])</f>
        <v>Nováková Nikolka, 1997</v>
      </c>
      <c r="O29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92" s="5"/>
      <c r="Q292" s="5"/>
      <c r="R292" s="5"/>
      <c r="S292" s="5"/>
    </row>
    <row r="293" spans="2:19" x14ac:dyDescent="0.25">
      <c r="B29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93" s="220">
        <v>2014</v>
      </c>
      <c r="D293" s="169"/>
      <c r="E293" s="101"/>
      <c r="F293" s="9" t="s">
        <v>973</v>
      </c>
      <c r="G293" s="170">
        <v>2003</v>
      </c>
      <c r="H293" s="9" t="s">
        <v>357</v>
      </c>
      <c r="I293" s="171" t="str">
        <f>IF(ISBLANK(registrace[[#This Row],[prijmeni a jmeno]]),"-",IF(RIGHT(LEFT(registrace[[#This Row],[prijmeni a jmeno]],SEARCH(" ",registrace[[#This Row],[prijmeni a jmeno]])-1),1)="á","Z","M"))</f>
        <v>Z</v>
      </c>
      <c r="J29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3" s="38"/>
      <c r="L29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93" s="219" t="str">
        <f>LEFT(registrace[[#This Row],[prijmeni a jmeno]],1)</f>
        <v>N</v>
      </c>
      <c r="N293" s="172" t="str">
        <f>CONCATENATE(registrace[[#This Row],[prijmeni a jmeno]],", ",registrace[[#This Row],[nar]])</f>
        <v>Nováková Týnka, 2003</v>
      </c>
      <c r="O29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93" s="5"/>
      <c r="Q293" s="5"/>
      <c r="R293" s="5"/>
      <c r="S293" s="5"/>
    </row>
    <row r="294" spans="2:19" x14ac:dyDescent="0.25">
      <c r="B29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závod::78</v>
      </c>
      <c r="C294" s="220">
        <v>2014</v>
      </c>
      <c r="D294" s="169" t="s">
        <v>1025</v>
      </c>
      <c r="E294" s="101">
        <v>78</v>
      </c>
      <c r="F294" s="9" t="s">
        <v>507</v>
      </c>
      <c r="G294" s="170">
        <v>1976</v>
      </c>
      <c r="H294" s="9" t="s">
        <v>1164</v>
      </c>
      <c r="I294" s="171" t="str">
        <f>IF(ISBLANK(registrace[[#This Row],[prijmeni a jmeno]]),"-",IF(RIGHT(LEFT(registrace[[#This Row],[prijmeni a jmeno]],SEARCH(" ",registrace[[#This Row],[prijmeni a jmeno]])-1),1)="á","Z","M"))</f>
        <v>M</v>
      </c>
      <c r="J29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294" s="38"/>
      <c r="L29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94" s="219" t="str">
        <f>LEFT(registrace[[#This Row],[prijmeni a jmeno]],1)</f>
        <v>N</v>
      </c>
      <c r="N294" s="172" t="str">
        <f>CONCATENATE(registrace[[#This Row],[prijmeni a jmeno]],", ",registrace[[#This Row],[nar]])</f>
        <v>Nový Lukáš, 1976</v>
      </c>
      <c r="O29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94" s="5"/>
      <c r="Q294" s="5"/>
      <c r="R294" s="5"/>
      <c r="S294" s="5"/>
    </row>
    <row r="295" spans="2:19" x14ac:dyDescent="0.25">
      <c r="B29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95" s="220">
        <v>2014</v>
      </c>
      <c r="D295" s="169"/>
      <c r="E295" s="101"/>
      <c r="F295" s="9" t="s">
        <v>147</v>
      </c>
      <c r="G295" s="170">
        <v>1959</v>
      </c>
      <c r="H295" s="169" t="s">
        <v>53</v>
      </c>
      <c r="I295" s="171" t="str">
        <f>IF(ISBLANK(registrace[[#This Row],[prijmeni a jmeno]]),"-",IF(RIGHT(LEFT(registrace[[#This Row],[prijmeni a jmeno]],SEARCH(" ",registrace[[#This Row],[prijmeni a jmeno]])-1),1)="á","Z","M"))</f>
        <v>M</v>
      </c>
      <c r="J29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5" s="38"/>
      <c r="L29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95" s="219" t="str">
        <f>LEFT(registrace[[#This Row],[prijmeni a jmeno]],1)</f>
        <v>O</v>
      </c>
      <c r="N295" s="175" t="str">
        <f>CONCATENATE(registrace[[#This Row],[prijmeni a jmeno]],", ",registrace[[#This Row],[nar]])</f>
        <v>Olšjak Ladislav, 1959</v>
      </c>
      <c r="O29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GW Plavsko</v>
      </c>
      <c r="P295" s="5"/>
      <c r="Q295" s="5"/>
      <c r="R295" s="5"/>
      <c r="S295" s="5"/>
    </row>
    <row r="296" spans="2:19" x14ac:dyDescent="0.25">
      <c r="B296" s="244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závod::83</v>
      </c>
      <c r="C296" s="245">
        <v>2014</v>
      </c>
      <c r="D296" s="246" t="s">
        <v>1025</v>
      </c>
      <c r="E296" s="247">
        <v>83</v>
      </c>
      <c r="F296" s="248" t="s">
        <v>1102</v>
      </c>
      <c r="G296" s="249">
        <v>1988</v>
      </c>
      <c r="H296" s="246" t="s">
        <v>342</v>
      </c>
      <c r="I296" s="250" t="str">
        <f>IF(ISBLANK(registrace[[#This Row],[prijmeni a jmeno]]),"-",IF(RIGHT(LEFT(registrace[[#This Row],[prijmeni a jmeno]],SEARCH(" ",registrace[[#This Row],[prijmeni a jmeno]])-1),1)="á","Z","M"))</f>
        <v>M</v>
      </c>
      <c r="J296" s="25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296" s="251"/>
      <c r="L296" s="252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96" s="253" t="str">
        <f>LEFT(registrace[[#This Row],[prijmeni a jmeno]],1)</f>
        <v>O</v>
      </c>
      <c r="N296" s="254" t="str">
        <f>CONCATENATE(registrace[[#This Row],[prijmeni a jmeno]],", ",registrace[[#This Row],[nar]])</f>
        <v>Ondřej Tomáš, 1988</v>
      </c>
      <c r="O296" s="244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96" s="5"/>
      <c r="Q296" s="5"/>
      <c r="R296" s="5"/>
      <c r="S296" s="5"/>
    </row>
    <row r="297" spans="2:19" x14ac:dyDescent="0.25">
      <c r="B29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97" s="220">
        <v>2014</v>
      </c>
      <c r="D297" s="169"/>
      <c r="E297" s="101"/>
      <c r="F297" s="9" t="s">
        <v>891</v>
      </c>
      <c r="G297" s="170">
        <v>1998</v>
      </c>
      <c r="H297" s="9" t="s">
        <v>791</v>
      </c>
      <c r="I297" s="171" t="str">
        <f>IF(ISBLANK(registrace[[#This Row],[prijmeni a jmeno]]),"-",IF(RIGHT(LEFT(registrace[[#This Row],[prijmeni a jmeno]],SEARCH(" ",registrace[[#This Row],[prijmeni a jmeno]])-1),1)="á","Z","M"))</f>
        <v>Z</v>
      </c>
      <c r="J29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7" s="38"/>
      <c r="L29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97" s="219" t="str">
        <f>LEFT(registrace[[#This Row],[prijmeni a jmeno]],1)</f>
        <v>O</v>
      </c>
      <c r="N297" s="172" t="str">
        <f>CONCATENATE(registrace[[#This Row],[prijmeni a jmeno]],", ",registrace[[#This Row],[nar]])</f>
        <v>Oušková Andrea, 1998</v>
      </c>
      <c r="O29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97" s="5"/>
      <c r="Q297" s="5"/>
      <c r="R297" s="5"/>
      <c r="S297" s="5"/>
    </row>
    <row r="298" spans="2:19" x14ac:dyDescent="0.25">
      <c r="B29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298" s="220">
        <v>2014</v>
      </c>
      <c r="D298" s="169"/>
      <c r="E298" s="101"/>
      <c r="F298" s="9" t="s">
        <v>663</v>
      </c>
      <c r="G298" s="170">
        <v>2000</v>
      </c>
      <c r="H298" s="9" t="s">
        <v>342</v>
      </c>
      <c r="I298" s="171" t="str">
        <f>IF(ISBLANK(registrace[[#This Row],[prijmeni a jmeno]]),"-",IF(RIGHT(LEFT(registrace[[#This Row],[prijmeni a jmeno]],SEARCH(" ",registrace[[#This Row],[prijmeni a jmeno]])-1),1)="á","Z","M"))</f>
        <v>M</v>
      </c>
      <c r="J29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8" s="38"/>
      <c r="L29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98" s="219" t="str">
        <f>LEFT(registrace[[#This Row],[prijmeni a jmeno]],1)</f>
        <v>P</v>
      </c>
      <c r="N298" s="172" t="str">
        <f>CONCATENATE(registrace[[#This Row],[prijmeni a jmeno]],", ",registrace[[#This Row],[nar]])</f>
        <v>Pál Dan, 2000</v>
      </c>
      <c r="O29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298" s="5"/>
      <c r="Q298" s="5"/>
      <c r="R298" s="5"/>
      <c r="S298" s="5"/>
    </row>
    <row r="299" spans="2:19" x14ac:dyDescent="0.25">
      <c r="B299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závod::21</v>
      </c>
      <c r="C299" s="220">
        <v>2014</v>
      </c>
      <c r="D299" s="169" t="s">
        <v>1025</v>
      </c>
      <c r="E299" s="101">
        <v>21</v>
      </c>
      <c r="F299" s="9" t="s">
        <v>148</v>
      </c>
      <c r="G299" s="170">
        <v>1973</v>
      </c>
      <c r="H299" s="169" t="s">
        <v>54</v>
      </c>
      <c r="I299" s="171" t="str">
        <f>IF(ISBLANK(registrace[[#This Row],[prijmeni a jmeno]]),"-",IF(RIGHT(LEFT(registrace[[#This Row],[prijmeni a jmeno]],SEARCH(" ",registrace[[#This Row],[prijmeni a jmeno]])-1),1)="á","Z","M"))</f>
        <v>M</v>
      </c>
      <c r="J29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299" s="38"/>
      <c r="L29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299" s="219" t="str">
        <f>LEFT(registrace[[#This Row],[prijmeni a jmeno]],1)</f>
        <v>P</v>
      </c>
      <c r="N299" s="175" t="str">
        <f>CONCATENATE(registrace[[#This Row],[prijmeni a jmeno]],", ",registrace[[#This Row],[nar]])</f>
        <v>Paleček Vladimír, 1973</v>
      </c>
      <c r="O29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TJ Doudleby</v>
      </c>
      <c r="P299" s="5"/>
      <c r="Q299" s="5"/>
      <c r="R299" s="5"/>
      <c r="S299" s="5"/>
    </row>
    <row r="300" spans="2:19" x14ac:dyDescent="0.25">
      <c r="B30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00" s="220">
        <v>2014</v>
      </c>
      <c r="D300" s="169"/>
      <c r="E300" s="101"/>
      <c r="F300" s="9" t="s">
        <v>149</v>
      </c>
      <c r="G300" s="170">
        <v>1984</v>
      </c>
      <c r="H300" s="9" t="s">
        <v>298</v>
      </c>
      <c r="I300" s="171" t="str">
        <f>IF(ISBLANK(registrace[[#This Row],[prijmeni a jmeno]]),"-",IF(RIGHT(LEFT(registrace[[#This Row],[prijmeni a jmeno]],SEARCH(" ",registrace[[#This Row],[prijmeni a jmeno]])-1),1)="á","Z","M"))</f>
        <v>M</v>
      </c>
      <c r="J30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0" s="38"/>
      <c r="L30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00" s="219" t="str">
        <f>LEFT(registrace[[#This Row],[prijmeni a jmeno]],1)</f>
        <v>P</v>
      </c>
      <c r="N300" s="172" t="str">
        <f>CONCATENATE(registrace[[#This Row],[prijmeni a jmeno]],", ",registrace[[#This Row],[nar]])</f>
        <v>Palivec David, 1984</v>
      </c>
      <c r="O30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00" s="5"/>
      <c r="Q300" s="5"/>
      <c r="R300" s="5"/>
      <c r="S300" s="5"/>
    </row>
    <row r="301" spans="2:19" x14ac:dyDescent="0.25">
      <c r="B30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závod::55</v>
      </c>
      <c r="C301" s="220">
        <v>2014</v>
      </c>
      <c r="D301" s="169" t="s">
        <v>1025</v>
      </c>
      <c r="E301" s="101">
        <v>55</v>
      </c>
      <c r="F301" s="9" t="s">
        <v>150</v>
      </c>
      <c r="G301" s="170">
        <v>1939</v>
      </c>
      <c r="H301" s="9" t="s">
        <v>315</v>
      </c>
      <c r="I301" s="171" t="str">
        <f>IF(ISBLANK(registrace[[#This Row],[prijmeni a jmeno]]),"-",IF(RIGHT(LEFT(registrace[[#This Row],[prijmeni a jmeno]],SEARCH(" ",registrace[[#This Row],[prijmeni a jmeno]])-1),1)="á","Z","M"))</f>
        <v>M</v>
      </c>
      <c r="J30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E</v>
      </c>
      <c r="K301" s="38"/>
      <c r="L30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01" s="219" t="str">
        <f>LEFT(registrace[[#This Row],[prijmeni a jmeno]],1)</f>
        <v>P</v>
      </c>
      <c r="N301" s="172" t="str">
        <f>CONCATENATE(registrace[[#This Row],[prijmeni a jmeno]],", ",registrace[[#This Row],[nar]])</f>
        <v>Palkovič Vladislav, 1939</v>
      </c>
      <c r="O30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BOBO Větřní</v>
      </c>
      <c r="P301" s="5"/>
      <c r="Q301" s="5"/>
      <c r="R301" s="5"/>
      <c r="S301" s="5"/>
    </row>
    <row r="302" spans="2:19" x14ac:dyDescent="0.25">
      <c r="B30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02" s="220">
        <v>2014</v>
      </c>
      <c r="D302" s="169"/>
      <c r="E302" s="101"/>
      <c r="F302" s="9" t="s">
        <v>458</v>
      </c>
      <c r="G302" s="170">
        <v>1990</v>
      </c>
      <c r="H302" s="9" t="s">
        <v>342</v>
      </c>
      <c r="I302" s="171" t="str">
        <f>IF(ISBLANK(registrace[[#This Row],[prijmeni a jmeno]]),"-",IF(RIGHT(LEFT(registrace[[#This Row],[prijmeni a jmeno]],SEARCH(" ",registrace[[#This Row],[prijmeni a jmeno]])-1),1)="á","Z","M"))</f>
        <v>M</v>
      </c>
      <c r="J30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2" s="38"/>
      <c r="L30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02" s="219" t="str">
        <f>LEFT(registrace[[#This Row],[prijmeni a jmeno]],1)</f>
        <v>P</v>
      </c>
      <c r="N302" s="172" t="str">
        <f>CONCATENATE(registrace[[#This Row],[prijmeni a jmeno]],", ",registrace[[#This Row],[nar]])</f>
        <v>Papoušek Lukáš, 1990</v>
      </c>
      <c r="O30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02" s="5"/>
      <c r="Q302" s="5"/>
      <c r="R302" s="5"/>
      <c r="S302" s="5"/>
    </row>
    <row r="303" spans="2:19" x14ac:dyDescent="0.25">
      <c r="B30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03" s="220">
        <v>2014</v>
      </c>
      <c r="D303" s="169"/>
      <c r="E303" s="101"/>
      <c r="F303" s="9" t="s">
        <v>331</v>
      </c>
      <c r="G303" s="170">
        <v>1994</v>
      </c>
      <c r="H303" s="9" t="s">
        <v>328</v>
      </c>
      <c r="I303" s="171" t="str">
        <f>IF(ISBLANK(registrace[[#This Row],[prijmeni a jmeno]]),"-",IF(RIGHT(LEFT(registrace[[#This Row],[prijmeni a jmeno]],SEARCH(" ",registrace[[#This Row],[prijmeni a jmeno]])-1),1)="á","Z","M"))</f>
        <v>M</v>
      </c>
      <c r="J30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3" s="38"/>
      <c r="L30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03" s="219" t="str">
        <f>LEFT(registrace[[#This Row],[prijmeni a jmeno]],1)</f>
        <v>P</v>
      </c>
      <c r="N303" s="172" t="str">
        <f>CONCATENATE(registrace[[#This Row],[prijmeni a jmeno]],", ",registrace[[#This Row],[nar]])</f>
        <v>Papoušek Petr, 1994</v>
      </c>
      <c r="O30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03" s="5"/>
      <c r="Q303" s="5"/>
      <c r="R303" s="5"/>
      <c r="S303" s="5"/>
    </row>
    <row r="304" spans="2:19" x14ac:dyDescent="0.25">
      <c r="B304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starosty::28</v>
      </c>
      <c r="C304" s="220">
        <v>2014</v>
      </c>
      <c r="D304" s="169" t="s">
        <v>1026</v>
      </c>
      <c r="E304" s="101">
        <v>28</v>
      </c>
      <c r="F304" s="9" t="s">
        <v>331</v>
      </c>
      <c r="G304" s="170">
        <v>1994</v>
      </c>
      <c r="H304" s="169" t="s">
        <v>1073</v>
      </c>
      <c r="I304" s="171" t="str">
        <f>IF(ISBLANK(registrace[[#This Row],[prijmeni a jmeno]]),"-",IF(RIGHT(LEFT(registrace[[#This Row],[prijmeni a jmeno]],SEARCH(" ",registrace[[#This Row],[prijmeni a jmeno]])-1),1)="á","Z","M"))</f>
        <v>M</v>
      </c>
      <c r="J30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04" s="38"/>
      <c r="L30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04" s="219" t="str">
        <f>LEFT(registrace[[#This Row],[prijmeni a jmeno]],1)</f>
        <v>P</v>
      </c>
      <c r="N304" s="175" t="str">
        <f>CONCATENATE(registrace[[#This Row],[prijmeni a jmeno]],", ",registrace[[#This Row],[nar]])</f>
        <v>Papoušek Petr, 1994</v>
      </c>
      <c r="O30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04" s="5"/>
      <c r="Q304" s="5"/>
      <c r="R304" s="5"/>
      <c r="S304" s="5"/>
    </row>
    <row r="305" spans="2:19" x14ac:dyDescent="0.25">
      <c r="B30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05" s="220">
        <v>2014</v>
      </c>
      <c r="D305" s="169"/>
      <c r="E305" s="101"/>
      <c r="F305" s="9" t="s">
        <v>564</v>
      </c>
      <c r="G305" s="170">
        <v>2001</v>
      </c>
      <c r="H305" s="9" t="s">
        <v>451</v>
      </c>
      <c r="I305" s="171" t="str">
        <f>IF(ISBLANK(registrace[[#This Row],[prijmeni a jmeno]]),"-",IF(RIGHT(LEFT(registrace[[#This Row],[prijmeni a jmeno]],SEARCH(" ",registrace[[#This Row],[prijmeni a jmeno]])-1),1)="á","Z","M"))</f>
        <v>M</v>
      </c>
      <c r="J30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5" s="38"/>
      <c r="L30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05" s="219" t="str">
        <f>LEFT(registrace[[#This Row],[prijmeni a jmeno]],1)</f>
        <v>P</v>
      </c>
      <c r="N305" s="172" t="str">
        <f>CONCATENATE(registrace[[#This Row],[prijmeni a jmeno]],", ",registrace[[#This Row],[nar]])</f>
        <v>Pastier Denis, 2001</v>
      </c>
      <c r="O30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05" s="5"/>
      <c r="Q305" s="5"/>
      <c r="R305" s="5"/>
      <c r="S305" s="5"/>
    </row>
    <row r="306" spans="2:19" x14ac:dyDescent="0.25">
      <c r="B30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2014::Dětský::08 - 10::M::98</v>
      </c>
      <c r="C306" s="220">
        <v>2014</v>
      </c>
      <c r="D306" s="169" t="s">
        <v>1028</v>
      </c>
      <c r="E306" s="101">
        <v>98</v>
      </c>
      <c r="F306" s="9" t="s">
        <v>550</v>
      </c>
      <c r="G306" s="170">
        <v>2004</v>
      </c>
      <c r="H306" s="9" t="s">
        <v>451</v>
      </c>
      <c r="I306" s="171" t="str">
        <f>IF(ISBLANK(registrace[[#This Row],[prijmeni a jmeno]]),"-",IF(RIGHT(LEFT(registrace[[#This Row],[prijmeni a jmeno]],SEARCH(" ",registrace[[#This Row],[prijmeni a jmeno]])-1),1)="á","Z","M"))</f>
        <v>M</v>
      </c>
      <c r="J30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306" s="38"/>
      <c r="L30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06" s="219" t="str">
        <f>LEFT(registrace[[#This Row],[prijmeni a jmeno]],1)</f>
        <v>P</v>
      </c>
      <c r="N306" s="172" t="str">
        <f>CONCATENATE(registrace[[#This Row],[prijmeni a jmeno]],", ",registrace[[#This Row],[nar]])</f>
        <v>Pastier Erik, 2004</v>
      </c>
      <c r="O30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06" s="5"/>
      <c r="Q306" s="5"/>
      <c r="R306" s="5"/>
      <c r="S306" s="5"/>
    </row>
    <row r="307" spans="2:19" x14ac:dyDescent="0.25">
      <c r="B307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závod::11</v>
      </c>
      <c r="C307" s="220">
        <v>2014</v>
      </c>
      <c r="D307" s="169" t="s">
        <v>1025</v>
      </c>
      <c r="E307" s="101">
        <v>11</v>
      </c>
      <c r="F307" s="9" t="s">
        <v>1084</v>
      </c>
      <c r="G307" s="170">
        <v>1973</v>
      </c>
      <c r="H307" s="169" t="s">
        <v>56</v>
      </c>
      <c r="I307" s="171" t="str">
        <f>IF(ISBLANK(registrace[[#This Row],[prijmeni a jmeno]]),"-",IF(RIGHT(LEFT(registrace[[#This Row],[prijmeni a jmeno]],SEARCH(" ",registrace[[#This Row],[prijmeni a jmeno]])-1),1)="á","Z","M"))</f>
        <v>M</v>
      </c>
      <c r="J30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307" s="38"/>
      <c r="L30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07" s="219" t="str">
        <f>LEFT(registrace[[#This Row],[prijmeni a jmeno]],1)</f>
        <v>P</v>
      </c>
      <c r="N307" s="175" t="str">
        <f>CONCATENATE(registrace[[#This Row],[prijmeni a jmeno]],", ",registrace[[#This Row],[nar]])</f>
        <v>Pavienský Radek, 1973</v>
      </c>
      <c r="O30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07" s="5"/>
      <c r="Q307" s="5"/>
      <c r="R307" s="5"/>
      <c r="S307" s="5"/>
    </row>
    <row r="308" spans="2:19" x14ac:dyDescent="0.25">
      <c r="B30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08" s="220">
        <v>2014</v>
      </c>
      <c r="D308" s="169"/>
      <c r="E308" s="101"/>
      <c r="F308" s="9" t="s">
        <v>781</v>
      </c>
      <c r="G308" s="170">
        <v>1978</v>
      </c>
      <c r="H308" s="9" t="s">
        <v>45</v>
      </c>
      <c r="I308" s="171" t="str">
        <f>IF(ISBLANK(registrace[[#This Row],[prijmeni a jmeno]]),"-",IF(RIGHT(LEFT(registrace[[#This Row],[prijmeni a jmeno]],SEARCH(" ",registrace[[#This Row],[prijmeni a jmeno]])-1),1)="á","Z","M"))</f>
        <v>M</v>
      </c>
      <c r="J30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8" s="38"/>
      <c r="L30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08" s="219" t="str">
        <f>LEFT(registrace[[#This Row],[prijmeni a jmeno]],1)</f>
        <v>P</v>
      </c>
      <c r="N308" s="172" t="str">
        <f>CONCATENATE(registrace[[#This Row],[prijmeni a jmeno]],", ",registrace[[#This Row],[nar]])</f>
        <v>Pešula Marek, 1978</v>
      </c>
      <c r="O30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08" s="5"/>
      <c r="Q308" s="5"/>
      <c r="R308" s="5"/>
      <c r="S308" s="5"/>
    </row>
    <row r="309" spans="2:19" x14ac:dyDescent="0.25">
      <c r="B30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závod::97</v>
      </c>
      <c r="C309" s="220">
        <v>2014</v>
      </c>
      <c r="D309" s="169" t="s">
        <v>1025</v>
      </c>
      <c r="E309" s="101">
        <v>97</v>
      </c>
      <c r="F309" s="9" t="s">
        <v>272</v>
      </c>
      <c r="G309" s="170">
        <v>1964</v>
      </c>
      <c r="H309" s="9" t="s">
        <v>57</v>
      </c>
      <c r="I309" s="171" t="str">
        <f>IF(ISBLANK(registrace[[#This Row],[prijmeni a jmeno]]),"-",IF(RIGHT(LEFT(registrace[[#This Row],[prijmeni a jmeno]],SEARCH(" ",registrace[[#This Row],[prijmeni a jmeno]])-1),1)="á","Z","M"))</f>
        <v>M</v>
      </c>
      <c r="J30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C</v>
      </c>
      <c r="K309" s="38"/>
      <c r="L30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09" s="219" t="str">
        <f>LEFT(registrace[[#This Row],[prijmeni a jmeno]],1)</f>
        <v>P</v>
      </c>
      <c r="N309" s="172" t="str">
        <f>CONCATENATE(registrace[[#This Row],[prijmeni a jmeno]],", ",registrace[[#This Row],[nar]])</f>
        <v>Petrou Jan, 1964</v>
      </c>
      <c r="O30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09" s="5"/>
      <c r="Q309" s="5"/>
      <c r="R309" s="5"/>
      <c r="S309" s="5"/>
    </row>
    <row r="310" spans="2:19" x14ac:dyDescent="0.25">
      <c r="B31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10" s="220">
        <v>2014</v>
      </c>
      <c r="D310" s="169"/>
      <c r="E310" s="101"/>
      <c r="F310" s="9" t="s">
        <v>495</v>
      </c>
      <c r="G310" s="170">
        <v>2004</v>
      </c>
      <c r="H310" s="9" t="s">
        <v>448</v>
      </c>
      <c r="I310" s="171" t="str">
        <f>IF(ISBLANK(registrace[[#This Row],[prijmeni a jmeno]]),"-",IF(RIGHT(LEFT(registrace[[#This Row],[prijmeni a jmeno]],SEARCH(" ",registrace[[#This Row],[prijmeni a jmeno]])-1),1)="á","Z","M"))</f>
        <v>Z</v>
      </c>
      <c r="J31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0" s="38"/>
      <c r="L31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10" s="219" t="str">
        <f>LEFT(registrace[[#This Row],[prijmeni a jmeno]],1)</f>
        <v>P</v>
      </c>
      <c r="N310" s="172" t="str">
        <f>CONCATENATE(registrace[[#This Row],[prijmeni a jmeno]],", ",registrace[[#This Row],[nar]])</f>
        <v>Petroušková Zuzana, 2004</v>
      </c>
      <c r="O31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10" s="5"/>
      <c r="Q310" s="5"/>
      <c r="R310" s="5"/>
      <c r="S310" s="5"/>
    </row>
    <row r="311" spans="2:19" x14ac:dyDescent="0.25">
      <c r="B31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11" s="220">
        <v>2014</v>
      </c>
      <c r="D311" s="169"/>
      <c r="E311" s="101"/>
      <c r="F311" s="9" t="s">
        <v>510</v>
      </c>
      <c r="G311" s="170">
        <v>1974</v>
      </c>
      <c r="H311" s="9" t="s">
        <v>395</v>
      </c>
      <c r="I311" s="171" t="str">
        <f>IF(ISBLANK(registrace[[#This Row],[prijmeni a jmeno]]),"-",IF(RIGHT(LEFT(registrace[[#This Row],[prijmeni a jmeno]],SEARCH(" ",registrace[[#This Row],[prijmeni a jmeno]])-1),1)="á","Z","M"))</f>
        <v>M</v>
      </c>
      <c r="J31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1" s="38"/>
      <c r="L31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11" s="219" t="str">
        <f>LEFT(registrace[[#This Row],[prijmeni a jmeno]],1)</f>
        <v>P</v>
      </c>
      <c r="N311" s="172" t="str">
        <f>CONCATENATE(registrace[[#This Row],[prijmeni a jmeno]],", ",registrace[[#This Row],[nar]])</f>
        <v>Pexa Martin, 1974</v>
      </c>
      <c r="O31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11" s="5"/>
      <c r="Q311" s="5"/>
      <c r="R311" s="5"/>
      <c r="S311" s="5"/>
    </row>
    <row r="312" spans="2:19" x14ac:dyDescent="0.25">
      <c r="B312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12" s="220">
        <v>2014</v>
      </c>
      <c r="D312" s="169"/>
      <c r="E312" s="101"/>
      <c r="F312" s="9" t="s">
        <v>152</v>
      </c>
      <c r="G312" s="170">
        <v>1977</v>
      </c>
      <c r="H312" s="169" t="s">
        <v>58</v>
      </c>
      <c r="I312" s="171" t="str">
        <f>IF(ISBLANK(registrace[[#This Row],[prijmeni a jmeno]]),"-",IF(RIGHT(LEFT(registrace[[#This Row],[prijmeni a jmeno]],SEARCH(" ",registrace[[#This Row],[prijmeni a jmeno]])-1),1)="á","Z","M"))</f>
        <v>M</v>
      </c>
      <c r="J31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2" s="38"/>
      <c r="L31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12" s="219" t="str">
        <f>LEFT(registrace[[#This Row],[prijmeni a jmeno]],1)</f>
        <v>P</v>
      </c>
      <c r="N312" s="175" t="str">
        <f>CONCATENATE(registrace[[#This Row],[prijmeni a jmeno]],", ",registrace[[#This Row],[nar]])</f>
        <v>Pfeiler Ivo, 1977</v>
      </c>
      <c r="O31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Písek</v>
      </c>
      <c r="P312" s="5"/>
      <c r="Q312" s="5"/>
      <c r="R312" s="5"/>
      <c r="S312" s="5"/>
    </row>
    <row r="313" spans="2:19" x14ac:dyDescent="0.25">
      <c r="B31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závod::64</v>
      </c>
      <c r="C313" s="220">
        <v>2014</v>
      </c>
      <c r="D313" s="169" t="s">
        <v>1025</v>
      </c>
      <c r="E313" s="101">
        <v>64</v>
      </c>
      <c r="F313" s="9" t="s">
        <v>153</v>
      </c>
      <c r="G313" s="170">
        <v>1952</v>
      </c>
      <c r="H313" s="9" t="s">
        <v>59</v>
      </c>
      <c r="I313" s="171" t="str">
        <f>IF(ISBLANK(registrace[[#This Row],[prijmeni a jmeno]]),"-",IF(RIGHT(LEFT(registrace[[#This Row],[prijmeni a jmeno]],SEARCH(" ",registrace[[#This Row],[prijmeni a jmeno]])-1),1)="á","Z","M"))</f>
        <v>M</v>
      </c>
      <c r="J31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D</v>
      </c>
      <c r="K313" s="38"/>
      <c r="L31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13" s="219" t="str">
        <f>LEFT(registrace[[#This Row],[prijmeni a jmeno]],1)</f>
        <v>P</v>
      </c>
      <c r="N313" s="172" t="str">
        <f>CONCATENATE(registrace[[#This Row],[prijmeni a jmeno]],", ",registrace[[#This Row],[nar]])</f>
        <v>Pillar Ladislav, 1952</v>
      </c>
      <c r="O31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Tatran Lomnice nad Lužnicí</v>
      </c>
      <c r="P313" s="5"/>
      <c r="Q313" s="5"/>
      <c r="R313" s="5"/>
      <c r="S313" s="5"/>
    </row>
    <row r="314" spans="2:19" x14ac:dyDescent="0.25">
      <c r="B31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závod::22</v>
      </c>
      <c r="C314" s="220">
        <v>2014</v>
      </c>
      <c r="D314" s="169" t="s">
        <v>1025</v>
      </c>
      <c r="E314" s="101">
        <v>22</v>
      </c>
      <c r="F314" s="9" t="s">
        <v>154</v>
      </c>
      <c r="G314" s="170">
        <v>1968</v>
      </c>
      <c r="H314" s="9" t="s">
        <v>2</v>
      </c>
      <c r="I314" s="171" t="str">
        <f>IF(ISBLANK(registrace[[#This Row],[prijmeni a jmeno]]),"-",IF(RIGHT(LEFT(registrace[[#This Row],[prijmeni a jmeno]],SEARCH(" ",registrace[[#This Row],[prijmeni a jmeno]])-1),1)="á","Z","M"))</f>
        <v>M</v>
      </c>
      <c r="J31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314" s="38"/>
      <c r="L31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14" s="219" t="str">
        <f>LEFT(registrace[[#This Row],[prijmeni a jmeno]],1)</f>
        <v>P</v>
      </c>
      <c r="N314" s="172" t="str">
        <f>CONCATENATE(registrace[[#This Row],[prijmeni a jmeno]],", ",registrace[[#This Row],[nar]])</f>
        <v>Pinl Michal, 1968</v>
      </c>
      <c r="O31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Rudolfov</v>
      </c>
      <c r="P314" s="5"/>
      <c r="Q314" s="5"/>
      <c r="R314" s="5"/>
      <c r="S314" s="5"/>
    </row>
    <row r="315" spans="2:19" x14ac:dyDescent="0.25">
      <c r="B31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15" s="220">
        <v>2014</v>
      </c>
      <c r="D315" s="169"/>
      <c r="E315" s="101"/>
      <c r="F315" s="9" t="s">
        <v>155</v>
      </c>
      <c r="G315" s="170">
        <v>1990</v>
      </c>
      <c r="H315" s="169" t="s">
        <v>394</v>
      </c>
      <c r="I315" s="171" t="str">
        <f>IF(ISBLANK(registrace[[#This Row],[prijmeni a jmeno]]),"-",IF(RIGHT(LEFT(registrace[[#This Row],[prijmeni a jmeno]],SEARCH(" ",registrace[[#This Row],[prijmeni a jmeno]])-1),1)="á","Z","M"))</f>
        <v>M</v>
      </c>
      <c r="J31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5" s="38"/>
      <c r="L31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15" s="219" t="str">
        <f>LEFT(registrace[[#This Row],[prijmeni a jmeno]],1)</f>
        <v>P</v>
      </c>
      <c r="N315" s="175" t="str">
        <f>CONCATENATE(registrace[[#This Row],[prijmeni a jmeno]],", ",registrace[[#This Row],[nar]])</f>
        <v>Píšek Jaroslav, 1990</v>
      </c>
      <c r="O31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3 L Team České Budějovice</v>
      </c>
      <c r="P315" s="5"/>
      <c r="Q315" s="5"/>
      <c r="R315" s="5"/>
      <c r="S315" s="5"/>
    </row>
    <row r="316" spans="2:19" x14ac:dyDescent="0.25">
      <c r="B31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16" s="220">
        <v>2014</v>
      </c>
      <c r="D316" s="169"/>
      <c r="E316" s="101"/>
      <c r="F316" s="9" t="s">
        <v>461</v>
      </c>
      <c r="G316" s="170">
        <v>1993</v>
      </c>
      <c r="H316" s="9" t="s">
        <v>448</v>
      </c>
      <c r="I316" s="171" t="str">
        <f>IF(ISBLANK(registrace[[#This Row],[prijmeni a jmeno]]),"-",IF(RIGHT(LEFT(registrace[[#This Row],[prijmeni a jmeno]],SEARCH(" ",registrace[[#This Row],[prijmeni a jmeno]])-1),1)="á","Z","M"))</f>
        <v>M</v>
      </c>
      <c r="J31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6" s="38"/>
      <c r="L31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16" s="219" t="str">
        <f>LEFT(registrace[[#This Row],[prijmeni a jmeno]],1)</f>
        <v>P</v>
      </c>
      <c r="N316" s="172" t="str">
        <f>CONCATENATE(registrace[[#This Row],[prijmeni a jmeno]],", ",registrace[[#This Row],[nar]])</f>
        <v>Plosz Lukáš, 1993</v>
      </c>
      <c r="O31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16" s="5"/>
      <c r="Q316" s="5"/>
      <c r="R316" s="5"/>
      <c r="S316" s="5"/>
    </row>
    <row r="317" spans="2:19" x14ac:dyDescent="0.25">
      <c r="B31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17" s="220">
        <v>2014</v>
      </c>
      <c r="D317" s="169"/>
      <c r="E317" s="101"/>
      <c r="F317" s="9" t="s">
        <v>562</v>
      </c>
      <c r="G317" s="170">
        <v>2002</v>
      </c>
      <c r="H317" s="9" t="s">
        <v>453</v>
      </c>
      <c r="I317" s="171" t="str">
        <f>IF(ISBLANK(registrace[[#This Row],[prijmeni a jmeno]]),"-",IF(RIGHT(LEFT(registrace[[#This Row],[prijmeni a jmeno]],SEARCH(" ",registrace[[#This Row],[prijmeni a jmeno]])-1),1)="á","Z","M"))</f>
        <v>M</v>
      </c>
      <c r="J31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7" s="38"/>
      <c r="L31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17" s="219" t="str">
        <f>LEFT(registrace[[#This Row],[prijmeni a jmeno]],1)</f>
        <v>P</v>
      </c>
      <c r="N317" s="172" t="str">
        <f>CONCATENATE(registrace[[#This Row],[prijmeni a jmeno]],", ",registrace[[#This Row],[nar]])</f>
        <v>Plza Jan, 2002</v>
      </c>
      <c r="O31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17" s="5"/>
      <c r="Q317" s="5"/>
      <c r="R317" s="5"/>
      <c r="S317" s="5"/>
    </row>
    <row r="318" spans="2:19" x14ac:dyDescent="0.25">
      <c r="B31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18" s="220">
        <v>2014</v>
      </c>
      <c r="D318" s="169"/>
      <c r="E318" s="101"/>
      <c r="F318" s="9" t="s">
        <v>572</v>
      </c>
      <c r="G318" s="170">
        <v>1997</v>
      </c>
      <c r="H318" s="9" t="s">
        <v>1004</v>
      </c>
      <c r="I318" s="171" t="str">
        <f>IF(ISBLANK(registrace[[#This Row],[prijmeni a jmeno]]),"-",IF(RIGHT(LEFT(registrace[[#This Row],[prijmeni a jmeno]],SEARCH(" ",registrace[[#This Row],[prijmeni a jmeno]])-1),1)="á","Z","M"))</f>
        <v>Z</v>
      </c>
      <c r="J31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8" s="38"/>
      <c r="L31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18" s="219" t="str">
        <f>LEFT(registrace[[#This Row],[prijmeni a jmeno]],1)</f>
        <v>P</v>
      </c>
      <c r="N318" s="172" t="str">
        <f>CONCATENATE(registrace[[#This Row],[prijmeni a jmeno]],", ",registrace[[#This Row],[nar]])</f>
        <v>Plzová Hana, 1997</v>
      </c>
      <c r="O31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18" s="5"/>
      <c r="Q318" s="5"/>
      <c r="R318" s="5"/>
      <c r="S318" s="5"/>
    </row>
    <row r="319" spans="2:19" x14ac:dyDescent="0.25">
      <c r="B31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2014::Dětský::15 - 16::M::60</v>
      </c>
      <c r="C319" s="220">
        <v>2014</v>
      </c>
      <c r="D319" s="169" t="s">
        <v>1028</v>
      </c>
      <c r="E319" s="101">
        <v>60</v>
      </c>
      <c r="F319" s="9" t="s">
        <v>577</v>
      </c>
      <c r="G319" s="170">
        <v>1998</v>
      </c>
      <c r="H319" s="9" t="s">
        <v>342</v>
      </c>
      <c r="I319" s="171" t="str">
        <f>IF(ISBLANK(registrace[[#This Row],[prijmeni a jmeno]]),"-",IF(RIGHT(LEFT(registrace[[#This Row],[prijmeni a jmeno]],SEARCH(" ",registrace[[#This Row],[prijmeni a jmeno]])-1),1)="á","Z","M"))</f>
        <v>M</v>
      </c>
      <c r="J31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15 - 16</v>
      </c>
      <c r="K319" s="38"/>
      <c r="L31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19" s="219" t="str">
        <f>LEFT(registrace[[#This Row],[prijmeni a jmeno]],1)</f>
        <v>P</v>
      </c>
      <c r="N319" s="172" t="str">
        <f>CONCATENATE(registrace[[#This Row],[prijmeni a jmeno]],", ",registrace[[#This Row],[nar]])</f>
        <v>Polák Jiří, 1998</v>
      </c>
      <c r="O31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19" s="5"/>
      <c r="Q319" s="5"/>
      <c r="R319" s="5"/>
      <c r="S319" s="5"/>
    </row>
    <row r="320" spans="2:19" x14ac:dyDescent="0.25">
      <c r="B32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20" s="220">
        <v>2014</v>
      </c>
      <c r="D320" s="169"/>
      <c r="E320" s="101"/>
      <c r="F320" s="9" t="s">
        <v>549</v>
      </c>
      <c r="G320" s="170">
        <v>2004</v>
      </c>
      <c r="H320" s="9" t="s">
        <v>350</v>
      </c>
      <c r="I320" s="171" t="str">
        <f>IF(ISBLANK(registrace[[#This Row],[prijmeni a jmeno]]),"-",IF(RIGHT(LEFT(registrace[[#This Row],[prijmeni a jmeno]],SEARCH(" ",registrace[[#This Row],[prijmeni a jmeno]])-1),1)="á","Z","M"))</f>
        <v>M</v>
      </c>
      <c r="J32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0" s="38"/>
      <c r="L32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20" s="219" t="str">
        <f>LEFT(registrace[[#This Row],[prijmeni a jmeno]],1)</f>
        <v>P</v>
      </c>
      <c r="N320" s="172" t="str">
        <f>CONCATENATE(registrace[[#This Row],[prijmeni a jmeno]],", ",registrace[[#This Row],[nar]])</f>
        <v>Polák Ondřej, 2004</v>
      </c>
      <c r="O32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20" s="5"/>
      <c r="Q320" s="5"/>
      <c r="R320" s="5"/>
      <c r="S320" s="5"/>
    </row>
    <row r="321" spans="2:19" x14ac:dyDescent="0.25">
      <c r="B32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závod::10</v>
      </c>
      <c r="C321" s="220">
        <v>2014</v>
      </c>
      <c r="D321" s="169" t="s">
        <v>1025</v>
      </c>
      <c r="E321" s="101">
        <v>10</v>
      </c>
      <c r="F321" s="9" t="s">
        <v>1056</v>
      </c>
      <c r="G321" s="170">
        <v>1975</v>
      </c>
      <c r="H321" s="169" t="s">
        <v>1057</v>
      </c>
      <c r="I321" s="171" t="str">
        <f>IF(ISBLANK(registrace[[#This Row],[prijmeni a jmeno]]),"-",IF(RIGHT(LEFT(registrace[[#This Row],[prijmeni a jmeno]],SEARCH(" ",registrace[[#This Row],[prijmeni a jmeno]])-1),1)="á","Z","M"))</f>
        <v>Z</v>
      </c>
      <c r="J32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321" s="38"/>
      <c r="L32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21" s="219" t="str">
        <f>LEFT(registrace[[#This Row],[prijmeni a jmeno]],1)</f>
        <v>P</v>
      </c>
      <c r="N321" s="175" t="str">
        <f>CONCATENATE(registrace[[#This Row],[prijmeni a jmeno]],", ",registrace[[#This Row],[nar]])</f>
        <v>Prášková Ivana, 1975</v>
      </c>
      <c r="O32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21" s="5"/>
      <c r="Q321" s="5"/>
      <c r="R321" s="5"/>
      <c r="S321" s="5"/>
    </row>
    <row r="322" spans="2:19" x14ac:dyDescent="0.25">
      <c r="B32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22" s="220">
        <v>2014</v>
      </c>
      <c r="D322" s="169"/>
      <c r="E322" s="101"/>
      <c r="F322" s="9" t="s">
        <v>220</v>
      </c>
      <c r="G322" s="170">
        <v>1975</v>
      </c>
      <c r="H322" s="9" t="s">
        <v>742</v>
      </c>
      <c r="I322" s="171" t="str">
        <f>IF(ISBLANK(registrace[[#This Row],[prijmeni a jmeno]]),"-",IF(RIGHT(LEFT(registrace[[#This Row],[prijmeni a jmeno]],SEARCH(" ",registrace[[#This Row],[prijmeni a jmeno]])-1),1)="á","Z","M"))</f>
        <v>Z</v>
      </c>
      <c r="J32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2" s="38"/>
      <c r="L32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22" s="219" t="str">
        <f>LEFT(registrace[[#This Row],[prijmeni a jmeno]],1)</f>
        <v>P</v>
      </c>
      <c r="N322" s="172" t="str">
        <f>CONCATENATE(registrace[[#This Row],[prijmeni a jmeno]],", ",registrace[[#This Row],[nar]])</f>
        <v>Procházková Ivona, 1975</v>
      </c>
      <c r="O32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22" s="5"/>
      <c r="Q322" s="5"/>
      <c r="R322" s="5"/>
      <c r="S322" s="5"/>
    </row>
    <row r="323" spans="2:19" x14ac:dyDescent="0.25">
      <c r="B32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závod::85</v>
      </c>
      <c r="C323" s="220">
        <v>2014</v>
      </c>
      <c r="D323" s="169" t="s">
        <v>1025</v>
      </c>
      <c r="E323" s="101">
        <v>85</v>
      </c>
      <c r="F323" s="9" t="s">
        <v>307</v>
      </c>
      <c r="G323" s="170">
        <v>1977</v>
      </c>
      <c r="H323" s="9" t="s">
        <v>37</v>
      </c>
      <c r="I323" s="171" t="str">
        <f>IF(ISBLANK(registrace[[#This Row],[prijmeni a jmeno]]),"-",IF(RIGHT(LEFT(registrace[[#This Row],[prijmeni a jmeno]],SEARCH(" ",registrace[[#This Row],[prijmeni a jmeno]])-1),1)="á","Z","M"))</f>
        <v>M</v>
      </c>
      <c r="J32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323" s="38"/>
      <c r="L32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23" s="219" t="str">
        <f>LEFT(registrace[[#This Row],[prijmeni a jmeno]],1)</f>
        <v>P</v>
      </c>
      <c r="N323" s="172" t="str">
        <f>CONCATENATE(registrace[[#This Row],[prijmeni a jmeno]],", ",registrace[[#This Row],[nar]])</f>
        <v>Průcha Jakub, 1977</v>
      </c>
      <c r="O32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Orlando Bananas</v>
      </c>
      <c r="P323" s="5"/>
      <c r="Q323" s="5"/>
      <c r="R323" s="5"/>
      <c r="S323" s="5"/>
    </row>
    <row r="324" spans="2:19" x14ac:dyDescent="0.25">
      <c r="B32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starosty::19</v>
      </c>
      <c r="C324" s="220">
        <v>2014</v>
      </c>
      <c r="D324" s="169" t="s">
        <v>1026</v>
      </c>
      <c r="E324" s="101">
        <v>19</v>
      </c>
      <c r="F324" s="9" t="s">
        <v>1110</v>
      </c>
      <c r="G324" s="170">
        <v>1998</v>
      </c>
      <c r="H324" s="9" t="s">
        <v>392</v>
      </c>
      <c r="I324" s="171" t="str">
        <f>IF(ISBLANK(registrace[[#This Row],[prijmeni a jmeno]]),"-",IF(RIGHT(LEFT(registrace[[#This Row],[prijmeni a jmeno]],SEARCH(" ",registrace[[#This Row],[prijmeni a jmeno]])-1),1)="á","Z","M"))</f>
        <v>M</v>
      </c>
      <c r="J32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24" s="38"/>
      <c r="L32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24" s="219" t="str">
        <f>LEFT(registrace[[#This Row],[prijmeni a jmeno]],1)</f>
        <v>P</v>
      </c>
      <c r="N324" s="172" t="str">
        <f>CONCATENATE(registrace[[#This Row],[prijmeni a jmeno]],", ",registrace[[#This Row],[nar]])</f>
        <v>Průcha Josef, 1998</v>
      </c>
      <c r="O32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24" s="5"/>
      <c r="Q324" s="5"/>
      <c r="R324" s="5"/>
      <c r="S324" s="5"/>
    </row>
    <row r="325" spans="2:19" x14ac:dyDescent="0.25">
      <c r="B32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25" s="220">
        <v>2014</v>
      </c>
      <c r="D325" s="169"/>
      <c r="E325" s="101"/>
      <c r="F325" s="9" t="s">
        <v>351</v>
      </c>
      <c r="G325" s="170">
        <v>2009</v>
      </c>
      <c r="H325" s="9" t="s">
        <v>352</v>
      </c>
      <c r="I325" s="171" t="str">
        <f>IF(ISBLANK(registrace[[#This Row],[prijmeni a jmeno]]),"-",IF(RIGHT(LEFT(registrace[[#This Row],[prijmeni a jmeno]],SEARCH(" ",registrace[[#This Row],[prijmeni a jmeno]])-1),1)="á","Z","M"))</f>
        <v>M</v>
      </c>
      <c r="J32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5" s="38"/>
      <c r="L32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25" s="219" t="str">
        <f>LEFT(registrace[[#This Row],[prijmeni a jmeno]],1)</f>
        <v>P</v>
      </c>
      <c r="N325" s="172" t="str">
        <f>CONCATENATE(registrace[[#This Row],[prijmeni a jmeno]],", ",registrace[[#This Row],[nar]])</f>
        <v>Purkrábek Lukáš, 2009</v>
      </c>
      <c r="O32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25" s="5"/>
      <c r="Q325" s="5"/>
      <c r="R325" s="5"/>
      <c r="S325" s="5"/>
    </row>
    <row r="326" spans="2:19" x14ac:dyDescent="0.25">
      <c r="B32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závod::49</v>
      </c>
      <c r="C326" s="220">
        <v>2014</v>
      </c>
      <c r="D326" s="169" t="s">
        <v>1025</v>
      </c>
      <c r="E326" s="101">
        <v>49</v>
      </c>
      <c r="F326" s="9" t="s">
        <v>156</v>
      </c>
      <c r="G326" s="170">
        <v>1939</v>
      </c>
      <c r="H326" s="9" t="s">
        <v>10</v>
      </c>
      <c r="I326" s="171" t="str">
        <f>IF(ISBLANK(registrace[[#This Row],[prijmeni a jmeno]]),"-",IF(RIGHT(LEFT(registrace[[#This Row],[prijmeni a jmeno]],SEARCH(" ",registrace[[#This Row],[prijmeni a jmeno]])-1),1)="á","Z","M"))</f>
        <v>M</v>
      </c>
      <c r="J32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E</v>
      </c>
      <c r="K326" s="38"/>
      <c r="L32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26" s="219" t="str">
        <f>LEFT(registrace[[#This Row],[prijmeni a jmeno]],1)</f>
        <v>P</v>
      </c>
      <c r="N326" s="172" t="str">
        <f>CONCATENATE(registrace[[#This Row],[prijmeni a jmeno]],", ",registrace[[#This Row],[nar]])</f>
        <v>Putschögl Jaroslav, 1939</v>
      </c>
      <c r="O32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Atletika Písek</v>
      </c>
      <c r="P326" s="5"/>
      <c r="Q326" s="5"/>
      <c r="R326" s="5"/>
      <c r="S326" s="5"/>
    </row>
    <row r="327" spans="2:19" x14ac:dyDescent="0.25">
      <c r="B32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27" s="220">
        <v>2014</v>
      </c>
      <c r="D327" s="169"/>
      <c r="E327" s="101"/>
      <c r="F327" s="9" t="s">
        <v>455</v>
      </c>
      <c r="G327" s="170">
        <v>2000</v>
      </c>
      <c r="H327" s="9" t="s">
        <v>984</v>
      </c>
      <c r="I327" s="171" t="str">
        <f>IF(ISBLANK(registrace[[#This Row],[prijmeni a jmeno]]),"-",IF(RIGHT(LEFT(registrace[[#This Row],[prijmeni a jmeno]],SEARCH(" ",registrace[[#This Row],[prijmeni a jmeno]])-1),1)="á","Z","M"))</f>
        <v>M</v>
      </c>
      <c r="J32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7" s="38"/>
      <c r="L32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27" s="219" t="str">
        <f>LEFT(registrace[[#This Row],[prijmeni a jmeno]],1)</f>
        <v>R</v>
      </c>
      <c r="N327" s="172" t="str">
        <f>CONCATENATE(registrace[[#This Row],[prijmeni a jmeno]],", ",registrace[[#This Row],[nar]])</f>
        <v>Rada Josef, 2000</v>
      </c>
      <c r="O32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27" s="5"/>
      <c r="Q327" s="5"/>
      <c r="R327" s="5"/>
      <c r="S327" s="5"/>
    </row>
    <row r="328" spans="2:19" x14ac:dyDescent="0.25">
      <c r="B32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28" s="220">
        <v>2014</v>
      </c>
      <c r="D328" s="169"/>
      <c r="E328" s="101"/>
      <c r="F328" s="9" t="s">
        <v>923</v>
      </c>
      <c r="G328" s="170">
        <v>2004</v>
      </c>
      <c r="H328" s="9" t="s">
        <v>448</v>
      </c>
      <c r="I328" s="171" t="str">
        <f>IF(ISBLANK(registrace[[#This Row],[prijmeni a jmeno]]),"-",IF(RIGHT(LEFT(registrace[[#This Row],[prijmeni a jmeno]],SEARCH(" ",registrace[[#This Row],[prijmeni a jmeno]])-1),1)="á","Z","M"))</f>
        <v>Z</v>
      </c>
      <c r="J32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8" s="38"/>
      <c r="L32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28" s="219" t="str">
        <f>LEFT(registrace[[#This Row],[prijmeni a jmeno]],1)</f>
        <v>R</v>
      </c>
      <c r="N328" s="172" t="str">
        <f>CONCATENATE(registrace[[#This Row],[prijmeni a jmeno]],", ",registrace[[#This Row],[nar]])</f>
        <v>Radová Adéla, 2004</v>
      </c>
      <c r="O32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28" s="5"/>
      <c r="Q328" s="5"/>
      <c r="R328" s="5"/>
      <c r="S328" s="5"/>
    </row>
    <row r="329" spans="2:19" x14ac:dyDescent="0.25">
      <c r="B32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29" s="220">
        <v>2014</v>
      </c>
      <c r="D329" s="169"/>
      <c r="E329" s="101"/>
      <c r="F329" s="9" t="s">
        <v>474</v>
      </c>
      <c r="G329" s="170">
        <v>1999</v>
      </c>
      <c r="H329" s="9" t="s">
        <v>448</v>
      </c>
      <c r="I329" s="171" t="str">
        <f>IF(ISBLANK(registrace[[#This Row],[prijmeni a jmeno]]),"-",IF(RIGHT(LEFT(registrace[[#This Row],[prijmeni a jmeno]],SEARCH(" ",registrace[[#This Row],[prijmeni a jmeno]])-1),1)="á","Z","M"))</f>
        <v>Z</v>
      </c>
      <c r="J32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9" s="38"/>
      <c r="L32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29" s="219" t="str">
        <f>LEFT(registrace[[#This Row],[prijmeni a jmeno]],1)</f>
        <v>R</v>
      </c>
      <c r="N329" s="172" t="str">
        <f>CONCATENATE(registrace[[#This Row],[prijmeni a jmeno]],", ",registrace[[#This Row],[nar]])</f>
        <v>Radová Kristýna, 1999</v>
      </c>
      <c r="O32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29" s="5"/>
      <c r="Q329" s="5"/>
      <c r="R329" s="5"/>
      <c r="S329" s="5"/>
    </row>
    <row r="330" spans="2:19" x14ac:dyDescent="0.25">
      <c r="B33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závod::23</v>
      </c>
      <c r="C330" s="220">
        <v>2014</v>
      </c>
      <c r="D330" s="169" t="s">
        <v>1025</v>
      </c>
      <c r="E330" s="101">
        <v>23</v>
      </c>
      <c r="F330" s="9" t="s">
        <v>157</v>
      </c>
      <c r="G330" s="170">
        <v>1987</v>
      </c>
      <c r="H330" s="9" t="s">
        <v>1061</v>
      </c>
      <c r="I330" s="171" t="str">
        <f>IF(ISBLANK(registrace[[#This Row],[prijmeni a jmeno]]),"-",IF(RIGHT(LEFT(registrace[[#This Row],[prijmeni a jmeno]],SEARCH(" ",registrace[[#This Row],[prijmeni a jmeno]])-1),1)="á","Z","M"))</f>
        <v>Z</v>
      </c>
      <c r="J33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330" s="38"/>
      <c r="L33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30" s="219" t="str">
        <f>LEFT(registrace[[#This Row],[prijmeni a jmeno]],1)</f>
        <v>R</v>
      </c>
      <c r="N330" s="172" t="str">
        <f>CONCATENATE(registrace[[#This Row],[prijmeni a jmeno]],", ",registrace[[#This Row],[nar]])</f>
        <v>Rechtoriková Linda, 1987</v>
      </c>
      <c r="O33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ŠSK Borotín</v>
      </c>
      <c r="P330" s="5"/>
      <c r="Q330" s="5"/>
      <c r="R330" s="5"/>
      <c r="S330" s="5"/>
    </row>
    <row r="331" spans="2:19" x14ac:dyDescent="0.25">
      <c r="B33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31" s="220">
        <v>2014</v>
      </c>
      <c r="D331" s="169"/>
      <c r="E331" s="101"/>
      <c r="F331" s="9" t="s">
        <v>221</v>
      </c>
      <c r="G331" s="170">
        <v>1969</v>
      </c>
      <c r="H331" s="9" t="s">
        <v>393</v>
      </c>
      <c r="I331" s="171" t="str">
        <f>IF(ISBLANK(registrace[[#This Row],[prijmeni a jmeno]]),"-",IF(RIGHT(LEFT(registrace[[#This Row],[prijmeni a jmeno]],SEARCH(" ",registrace[[#This Row],[prijmeni a jmeno]])-1),1)="á","Z","M"))</f>
        <v>M</v>
      </c>
      <c r="J33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31" s="38"/>
      <c r="L33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31" s="219" t="str">
        <f>LEFT(registrace[[#This Row],[prijmeni a jmeno]],1)</f>
        <v>R</v>
      </c>
      <c r="N331" s="172" t="str">
        <f>CONCATENATE(registrace[[#This Row],[prijmeni a jmeno]],", ",registrace[[#This Row],[nar]])</f>
        <v>Richtr Zdeněk, 1969</v>
      </c>
      <c r="O33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31" s="5"/>
      <c r="Q331" s="5"/>
      <c r="R331" s="5"/>
      <c r="S331" s="5"/>
    </row>
    <row r="332" spans="2:19" x14ac:dyDescent="0.25">
      <c r="B33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závod::47</v>
      </c>
      <c r="C332" s="220">
        <v>2014</v>
      </c>
      <c r="D332" s="169" t="s">
        <v>1025</v>
      </c>
      <c r="E332" s="101">
        <v>47</v>
      </c>
      <c r="F332" s="9" t="s">
        <v>158</v>
      </c>
      <c r="G332" s="170">
        <v>1959</v>
      </c>
      <c r="H332" s="9" t="s">
        <v>10</v>
      </c>
      <c r="I332" s="171" t="str">
        <f>IF(ISBLANK(registrace[[#This Row],[prijmeni a jmeno]]),"-",IF(RIGHT(LEFT(registrace[[#This Row],[prijmeni a jmeno]],SEARCH(" ",registrace[[#This Row],[prijmeni a jmeno]])-1),1)="á","Z","M"))</f>
        <v>M</v>
      </c>
      <c r="J33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C</v>
      </c>
      <c r="K332" s="38"/>
      <c r="L33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32" s="219" t="str">
        <f>LEFT(registrace[[#This Row],[prijmeni a jmeno]],1)</f>
        <v>R</v>
      </c>
      <c r="N332" s="172" t="str">
        <f>CONCATENATE(registrace[[#This Row],[prijmeni a jmeno]],", ",registrace[[#This Row],[nar]])</f>
        <v>Rodina Bohuslav, 1959</v>
      </c>
      <c r="O33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Atletika Písek</v>
      </c>
      <c r="P332" s="5"/>
      <c r="Q332" s="5"/>
      <c r="R332" s="5"/>
      <c r="S332" s="5"/>
    </row>
    <row r="333" spans="2:19" x14ac:dyDescent="0.25">
      <c r="B33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závod::24</v>
      </c>
      <c r="C333" s="220">
        <v>2014</v>
      </c>
      <c r="D333" s="169" t="s">
        <v>1025</v>
      </c>
      <c r="E333" s="101">
        <v>24</v>
      </c>
      <c r="F333" s="9" t="s">
        <v>159</v>
      </c>
      <c r="G333" s="170">
        <v>1959</v>
      </c>
      <c r="H333" s="169" t="s">
        <v>63</v>
      </c>
      <c r="I333" s="171" t="str">
        <f>IF(ISBLANK(registrace[[#This Row],[prijmeni a jmeno]]),"-",IF(RIGHT(LEFT(registrace[[#This Row],[prijmeni a jmeno]],SEARCH(" ",registrace[[#This Row],[prijmeni a jmeno]])-1),1)="á","Z","M"))</f>
        <v>M</v>
      </c>
      <c r="J33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C</v>
      </c>
      <c r="K333" s="38"/>
      <c r="L33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33" s="219" t="str">
        <f>LEFT(registrace[[#This Row],[prijmeni a jmeno]],1)</f>
        <v>R</v>
      </c>
      <c r="N333" s="175" t="str">
        <f>CONCATENATE(registrace[[#This Row],[prijmeni a jmeno]],", ",registrace[[#This Row],[nar]])</f>
        <v>Rokos Ivan, 1959</v>
      </c>
      <c r="O33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TJ Jiskra Třeboň</v>
      </c>
      <c r="P333" s="5"/>
      <c r="Q333" s="5"/>
      <c r="R333" s="5"/>
      <c r="S333" s="5"/>
    </row>
    <row r="334" spans="2:19" x14ac:dyDescent="0.25">
      <c r="B33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34" s="220">
        <v>2014</v>
      </c>
      <c r="D334" s="169"/>
      <c r="E334" s="101"/>
      <c r="F334" s="9" t="s">
        <v>364</v>
      </c>
      <c r="G334" s="170">
        <v>2005</v>
      </c>
      <c r="H334" s="9" t="s">
        <v>365</v>
      </c>
      <c r="I334" s="171" t="str">
        <f>IF(ISBLANK(registrace[[#This Row],[prijmeni a jmeno]]),"-",IF(RIGHT(LEFT(registrace[[#This Row],[prijmeni a jmeno]],SEARCH(" ",registrace[[#This Row],[prijmeni a jmeno]])-1),1)="á","Z","M"))</f>
        <v>Z</v>
      </c>
      <c r="J33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34" s="38"/>
      <c r="L33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34" s="219" t="str">
        <f>LEFT(registrace[[#This Row],[prijmeni a jmeno]],1)</f>
        <v>R</v>
      </c>
      <c r="N334" s="172" t="str">
        <f>CONCATENATE(registrace[[#This Row],[prijmeni a jmeno]],", ",registrace[[#This Row],[nar]])</f>
        <v>Rozmušová Michaela, 2005</v>
      </c>
      <c r="O33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34" s="5"/>
      <c r="Q334" s="5"/>
      <c r="R334" s="5"/>
      <c r="S334" s="5"/>
    </row>
    <row r="335" spans="2:19" x14ac:dyDescent="0.25">
      <c r="B33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závod::25</v>
      </c>
      <c r="C335" s="220">
        <v>2014</v>
      </c>
      <c r="D335" s="169" t="s">
        <v>1025</v>
      </c>
      <c r="E335" s="101">
        <v>25</v>
      </c>
      <c r="F335" s="9" t="s">
        <v>160</v>
      </c>
      <c r="G335" s="170">
        <v>1976</v>
      </c>
      <c r="H335" s="169" t="s">
        <v>392</v>
      </c>
      <c r="I335" s="171" t="str">
        <f>IF(ISBLANK(registrace[[#This Row],[prijmeni a jmeno]]),"-",IF(RIGHT(LEFT(registrace[[#This Row],[prijmeni a jmeno]],SEARCH(" ",registrace[[#This Row],[prijmeni a jmeno]])-1),1)="á","Z","M"))</f>
        <v>M</v>
      </c>
      <c r="J33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335" s="38"/>
      <c r="L33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35" s="219" t="str">
        <f>LEFT(registrace[[#This Row],[prijmeni a jmeno]],1)</f>
        <v>R</v>
      </c>
      <c r="N335" s="175" t="str">
        <f>CONCATENATE(registrace[[#This Row],[prijmeni a jmeno]],", ",registrace[[#This Row],[nar]])</f>
        <v>Růžička Jindřich, 1976</v>
      </c>
      <c r="O33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Sokol ČB</v>
      </c>
      <c r="P335" s="5"/>
      <c r="Q335" s="5"/>
      <c r="R335" s="5"/>
      <c r="S335" s="5"/>
    </row>
    <row r="336" spans="2:19" x14ac:dyDescent="0.25">
      <c r="B33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36" s="220">
        <v>2014</v>
      </c>
      <c r="D336" s="169"/>
      <c r="E336" s="101"/>
      <c r="F336" s="9" t="s">
        <v>346</v>
      </c>
      <c r="G336" s="170">
        <v>1952</v>
      </c>
      <c r="H336" s="9" t="s">
        <v>79</v>
      </c>
      <c r="I336" s="171" t="str">
        <f>IF(ISBLANK(registrace[[#This Row],[prijmeni a jmeno]]),"-",IF(RIGHT(LEFT(registrace[[#This Row],[prijmeni a jmeno]],SEARCH(" ",registrace[[#This Row],[prijmeni a jmeno]])-1),1)="á","Z","M"))</f>
        <v>M</v>
      </c>
      <c r="J33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36" s="38"/>
      <c r="L33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36" s="219" t="str">
        <f>LEFT(registrace[[#This Row],[prijmeni a jmeno]],1)</f>
        <v>R</v>
      </c>
      <c r="N336" s="172" t="str">
        <f>CONCATENATE(registrace[[#This Row],[prijmeni a jmeno]],", ",registrace[[#This Row],[nar]])</f>
        <v>Růžička Karel, 1952</v>
      </c>
      <c r="O33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36" s="5"/>
      <c r="Q336" s="5"/>
      <c r="R336" s="5"/>
      <c r="S336" s="5"/>
    </row>
    <row r="337" spans="2:19" x14ac:dyDescent="0.25">
      <c r="B337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závod::39</v>
      </c>
      <c r="C337" s="220">
        <v>2014</v>
      </c>
      <c r="D337" s="169" t="s">
        <v>1025</v>
      </c>
      <c r="E337" s="101">
        <v>39</v>
      </c>
      <c r="F337" s="9" t="s">
        <v>1066</v>
      </c>
      <c r="G337" s="170">
        <v>1996</v>
      </c>
      <c r="H337" s="169" t="s">
        <v>1067</v>
      </c>
      <c r="I337" s="171" t="str">
        <f>IF(ISBLANK(registrace[[#This Row],[prijmeni a jmeno]]),"-",IF(RIGHT(LEFT(registrace[[#This Row],[prijmeni a jmeno]],SEARCH(" ",registrace[[#This Row],[prijmeni a jmeno]])-1),1)="á","Z","M"))</f>
        <v>M</v>
      </c>
      <c r="J33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337" s="38"/>
      <c r="L33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37" s="219" t="str">
        <f>LEFT(registrace[[#This Row],[prijmeni a jmeno]],1)</f>
        <v>R</v>
      </c>
      <c r="N337" s="175" t="str">
        <f>CONCATENATE(registrace[[#This Row],[prijmeni a jmeno]],", ",registrace[[#This Row],[nar]])</f>
        <v>Rybka Vojtěch, 1996</v>
      </c>
      <c r="O33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37" s="5"/>
      <c r="Q337" s="5"/>
      <c r="R337" s="5"/>
      <c r="S337" s="5"/>
    </row>
    <row r="338" spans="2:19" x14ac:dyDescent="0.25">
      <c r="B33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38" s="220">
        <v>2014</v>
      </c>
      <c r="D338" s="169"/>
      <c r="E338" s="101"/>
      <c r="F338" s="9" t="s">
        <v>459</v>
      </c>
      <c r="G338" s="170">
        <v>1993</v>
      </c>
      <c r="H338" s="9" t="s">
        <v>448</v>
      </c>
      <c r="I338" s="171" t="str">
        <f>IF(ISBLANK(registrace[[#This Row],[prijmeni a jmeno]]),"-",IF(RIGHT(LEFT(registrace[[#This Row],[prijmeni a jmeno]],SEARCH(" ",registrace[[#This Row],[prijmeni a jmeno]])-1),1)="á","Z","M"))</f>
        <v>M</v>
      </c>
      <c r="J33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38" s="38"/>
      <c r="L33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38" s="219" t="str">
        <f>LEFT(registrace[[#This Row],[prijmeni a jmeno]],1)</f>
        <v>S</v>
      </c>
      <c r="N338" s="172" t="str">
        <f>CONCATENATE(registrace[[#This Row],[prijmeni a jmeno]],", ",registrace[[#This Row],[nar]])</f>
        <v>Salva Petr, 1993</v>
      </c>
      <c r="O33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38" s="5"/>
      <c r="Q338" s="5"/>
      <c r="R338" s="5"/>
      <c r="S338" s="5"/>
    </row>
    <row r="339" spans="2:19" x14ac:dyDescent="0.25">
      <c r="B33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39" s="220">
        <v>2014</v>
      </c>
      <c r="D339" s="169"/>
      <c r="E339" s="101"/>
      <c r="F339" s="9" t="s">
        <v>469</v>
      </c>
      <c r="G339" s="170">
        <v>1996</v>
      </c>
      <c r="H339" s="9" t="s">
        <v>448</v>
      </c>
      <c r="I339" s="171" t="str">
        <f>IF(ISBLANK(registrace[[#This Row],[prijmeni a jmeno]]),"-",IF(RIGHT(LEFT(registrace[[#This Row],[prijmeni a jmeno]],SEARCH(" ",registrace[[#This Row],[prijmeni a jmeno]])-1),1)="á","Z","M"))</f>
        <v>Z</v>
      </c>
      <c r="J33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39" s="38"/>
      <c r="L33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39" s="219" t="str">
        <f>LEFT(registrace[[#This Row],[prijmeni a jmeno]],1)</f>
        <v>S</v>
      </c>
      <c r="N339" s="172" t="str">
        <f>CONCATENATE(registrace[[#This Row],[prijmeni a jmeno]],", ",registrace[[#This Row],[nar]])</f>
        <v>Salvová Marcela, 1996</v>
      </c>
      <c r="O33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39" s="5"/>
      <c r="Q339" s="5"/>
      <c r="R339" s="5"/>
      <c r="S339" s="5"/>
    </row>
    <row r="340" spans="2:19" x14ac:dyDescent="0.25">
      <c r="B34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starosty::25</v>
      </c>
      <c r="C340" s="220">
        <v>2014</v>
      </c>
      <c r="D340" s="169" t="s">
        <v>1026</v>
      </c>
      <c r="E340" s="101">
        <v>25</v>
      </c>
      <c r="F340" s="9" t="s">
        <v>1076</v>
      </c>
      <c r="G340" s="170">
        <v>1989</v>
      </c>
      <c r="H340" s="169" t="s">
        <v>448</v>
      </c>
      <c r="I340" s="171" t="str">
        <f>IF(ISBLANK(registrace[[#This Row],[prijmeni a jmeno]]),"-",IF(RIGHT(LEFT(registrace[[#This Row],[prijmeni a jmeno]],SEARCH(" ",registrace[[#This Row],[prijmeni a jmeno]])-1),1)="á","Z","M"))</f>
        <v>M</v>
      </c>
      <c r="J34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40" s="38"/>
      <c r="L34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40" s="219" t="str">
        <f>LEFT(registrace[[#This Row],[prijmeni a jmeno]],1)</f>
        <v>S</v>
      </c>
      <c r="N340" s="175" t="str">
        <f>CONCATENATE(registrace[[#This Row],[prijmeni a jmeno]],", ",registrace[[#This Row],[nar]])</f>
        <v>Sedláček Petr, 1989</v>
      </c>
      <c r="O34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40" s="5"/>
      <c r="Q340" s="5"/>
      <c r="R340" s="5"/>
      <c r="S340" s="5"/>
    </row>
    <row r="341" spans="2:19" x14ac:dyDescent="0.25">
      <c r="B34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41" s="220">
        <v>2014</v>
      </c>
      <c r="D341" s="169"/>
      <c r="E341" s="101"/>
      <c r="F341" s="9" t="s">
        <v>573</v>
      </c>
      <c r="G341" s="170">
        <v>1997</v>
      </c>
      <c r="H341" s="9" t="s">
        <v>342</v>
      </c>
      <c r="I341" s="171" t="str">
        <f>IF(ISBLANK(registrace[[#This Row],[prijmeni a jmeno]]),"-",IF(RIGHT(LEFT(registrace[[#This Row],[prijmeni a jmeno]],SEARCH(" ",registrace[[#This Row],[prijmeni a jmeno]])-1),1)="á","Z","M"))</f>
        <v>Z</v>
      </c>
      <c r="J34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1" s="38"/>
      <c r="L34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41" s="219" t="str">
        <f>LEFT(registrace[[#This Row],[prijmeni a jmeno]],1)</f>
        <v>S</v>
      </c>
      <c r="N341" s="172" t="str">
        <f>CONCATENATE(registrace[[#This Row],[prijmeni a jmeno]],", ",registrace[[#This Row],[nar]])</f>
        <v>Sedláčková Jiřina, 1997</v>
      </c>
      <c r="O34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41" s="5"/>
      <c r="Q341" s="5"/>
      <c r="R341" s="5"/>
      <c r="S341" s="5"/>
    </row>
    <row r="342" spans="2:19" x14ac:dyDescent="0.25">
      <c r="B342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závod::57</v>
      </c>
      <c r="C342" s="220">
        <v>2014</v>
      </c>
      <c r="D342" s="169" t="s">
        <v>1025</v>
      </c>
      <c r="E342" s="101">
        <v>57</v>
      </c>
      <c r="F342" s="9" t="s">
        <v>1079</v>
      </c>
      <c r="G342" s="170">
        <v>1975</v>
      </c>
      <c r="H342" s="169" t="s">
        <v>1080</v>
      </c>
      <c r="I342" s="171" t="str">
        <f>IF(ISBLANK(registrace[[#This Row],[prijmeni a jmeno]]),"-",IF(RIGHT(LEFT(registrace[[#This Row],[prijmeni a jmeno]],SEARCH(" ",registrace[[#This Row],[prijmeni a jmeno]])-1),1)="á","Z","M"))</f>
        <v>M</v>
      </c>
      <c r="J34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342" s="38"/>
      <c r="L34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42" s="219" t="str">
        <f>LEFT(registrace[[#This Row],[prijmeni a jmeno]],1)</f>
        <v>S</v>
      </c>
      <c r="N342" s="175" t="str">
        <f>CONCATENATE(registrace[[#This Row],[prijmeni a jmeno]],", ",registrace[[#This Row],[nar]])</f>
        <v>Sedlák Petr, 1975</v>
      </c>
      <c r="O34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42" s="5"/>
      <c r="Q342" s="5"/>
      <c r="R342" s="5"/>
      <c r="S342" s="5"/>
    </row>
    <row r="343" spans="2:19" x14ac:dyDescent="0.25">
      <c r="B34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43" s="220">
        <v>2014</v>
      </c>
      <c r="D343" s="169"/>
      <c r="E343" s="101"/>
      <c r="F343" s="9" t="s">
        <v>752</v>
      </c>
      <c r="G343" s="170">
        <v>1972</v>
      </c>
      <c r="H343" s="9" t="s">
        <v>711</v>
      </c>
      <c r="I343" s="171" t="str">
        <f>IF(ISBLANK(registrace[[#This Row],[prijmeni a jmeno]]),"-",IF(RIGHT(LEFT(registrace[[#This Row],[prijmeni a jmeno]],SEARCH(" ",registrace[[#This Row],[prijmeni a jmeno]])-1),1)="á","Z","M"))</f>
        <v>M</v>
      </c>
      <c r="J34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3" s="38"/>
      <c r="L34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43" s="219" t="str">
        <f>LEFT(registrace[[#This Row],[prijmeni a jmeno]],1)</f>
        <v>S</v>
      </c>
      <c r="N343" s="172" t="str">
        <f>CONCATENATE(registrace[[#This Row],[prijmeni a jmeno]],", ",registrace[[#This Row],[nar]])</f>
        <v>Selinger Stephan, 1972</v>
      </c>
      <c r="O34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43" s="5"/>
      <c r="Q343" s="5"/>
      <c r="R343" s="5"/>
      <c r="S343" s="5"/>
    </row>
    <row r="344" spans="2:19" x14ac:dyDescent="0.25">
      <c r="B34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44" s="220">
        <v>2014</v>
      </c>
      <c r="D344" s="169"/>
      <c r="E344" s="101"/>
      <c r="F344" s="9" t="s">
        <v>908</v>
      </c>
      <c r="G344" s="170">
        <v>2002</v>
      </c>
      <c r="H344" s="9" t="s">
        <v>451</v>
      </c>
      <c r="I344" s="171" t="str">
        <f>IF(ISBLANK(registrace[[#This Row],[prijmeni a jmeno]]),"-",IF(RIGHT(LEFT(registrace[[#This Row],[prijmeni a jmeno]],SEARCH(" ",registrace[[#This Row],[prijmeni a jmeno]])-1),1)="á","Z","M"))</f>
        <v>M</v>
      </c>
      <c r="J34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4" s="38"/>
      <c r="L34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44" s="219" t="str">
        <f>LEFT(registrace[[#This Row],[prijmeni a jmeno]],1)</f>
        <v>S</v>
      </c>
      <c r="N344" s="172" t="str">
        <f>CONCATENATE(registrace[[#This Row],[prijmeni a jmeno]],", ",registrace[[#This Row],[nar]])</f>
        <v>Sezemský Josef, 2002</v>
      </c>
      <c r="O34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44" s="5"/>
      <c r="Q344" s="5"/>
      <c r="R344" s="5"/>
      <c r="S344" s="5"/>
    </row>
    <row r="345" spans="2:19" x14ac:dyDescent="0.25">
      <c r="B34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45" s="220">
        <v>2014</v>
      </c>
      <c r="D345" s="169"/>
      <c r="E345" s="101"/>
      <c r="F345" s="9" t="s">
        <v>222</v>
      </c>
      <c r="G345" s="170">
        <v>1951</v>
      </c>
      <c r="H345" s="9" t="s">
        <v>742</v>
      </c>
      <c r="I345" s="171" t="str">
        <f>IF(ISBLANK(registrace[[#This Row],[prijmeni a jmeno]]),"-",IF(RIGHT(LEFT(registrace[[#This Row],[prijmeni a jmeno]],SEARCH(" ",registrace[[#This Row],[prijmeni a jmeno]])-1),1)="á","Z","M"))</f>
        <v>M</v>
      </c>
      <c r="J34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5" s="38"/>
      <c r="L34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45" s="219" t="str">
        <f>LEFT(registrace[[#This Row],[prijmeni a jmeno]],1)</f>
        <v>S</v>
      </c>
      <c r="N345" s="172" t="str">
        <f>CONCATENATE(registrace[[#This Row],[prijmeni a jmeno]],", ",registrace[[#This Row],[nar]])</f>
        <v>Scheinherr Jiří, 1951</v>
      </c>
      <c r="O34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45" s="5"/>
      <c r="Q345" s="5"/>
      <c r="R345" s="5"/>
      <c r="S345" s="5"/>
    </row>
    <row r="346" spans="2:19" x14ac:dyDescent="0.25">
      <c r="B34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46" s="220">
        <v>2014</v>
      </c>
      <c r="D346" s="169"/>
      <c r="E346" s="101"/>
      <c r="F346" s="9" t="s">
        <v>636</v>
      </c>
      <c r="G346" s="170">
        <v>1967</v>
      </c>
      <c r="H346" s="9" t="s">
        <v>625</v>
      </c>
      <c r="I346" s="171" t="str">
        <f>IF(ISBLANK(registrace[[#This Row],[prijmeni a jmeno]]),"-",IF(RIGHT(LEFT(registrace[[#This Row],[prijmeni a jmeno]],SEARCH(" ",registrace[[#This Row],[prijmeni a jmeno]])-1),1)="á","Z","M"))</f>
        <v>M</v>
      </c>
      <c r="J34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6" s="38"/>
      <c r="L34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46" s="219" t="str">
        <f>LEFT(registrace[[#This Row],[prijmeni a jmeno]],1)</f>
        <v>S</v>
      </c>
      <c r="N346" s="172" t="str">
        <f>CONCATENATE(registrace[[#This Row],[prijmeni a jmeno]],", ",registrace[[#This Row],[nar]])</f>
        <v>Schwarz Leo, 1967</v>
      </c>
      <c r="O34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46" s="5"/>
      <c r="Q346" s="5"/>
      <c r="R346" s="5"/>
      <c r="S346" s="5"/>
    </row>
    <row r="347" spans="2:19" x14ac:dyDescent="0.25">
      <c r="B34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47" s="220">
        <v>2014</v>
      </c>
      <c r="D347" s="169"/>
      <c r="E347" s="101"/>
      <c r="F347" s="9" t="s">
        <v>893</v>
      </c>
      <c r="G347" s="170">
        <v>1999</v>
      </c>
      <c r="H347" s="9" t="s">
        <v>799</v>
      </c>
      <c r="I347" s="171" t="str">
        <f>IF(ISBLANK(registrace[[#This Row],[prijmeni a jmeno]]),"-",IF(RIGHT(LEFT(registrace[[#This Row],[prijmeni a jmeno]],SEARCH(" ",registrace[[#This Row],[prijmeni a jmeno]])-1),1)="á","Z","M"))</f>
        <v>Z</v>
      </c>
      <c r="J34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7" s="38"/>
      <c r="L34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47" s="219" t="str">
        <f>LEFT(registrace[[#This Row],[prijmeni a jmeno]],1)</f>
        <v>S</v>
      </c>
      <c r="N347" s="172" t="str">
        <f>CONCATENATE(registrace[[#This Row],[prijmeni a jmeno]],", ",registrace[[#This Row],[nar]])</f>
        <v>Schwarzová Johana, 1999</v>
      </c>
      <c r="O34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47" s="5"/>
      <c r="Q347" s="5"/>
      <c r="R347" s="5"/>
      <c r="S347" s="5"/>
    </row>
    <row r="348" spans="2:19" x14ac:dyDescent="0.25">
      <c r="B34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48" s="220">
        <v>2014</v>
      </c>
      <c r="D348" s="169"/>
      <c r="E348" s="101"/>
      <c r="F348" s="9" t="s">
        <v>544</v>
      </c>
      <c r="G348" s="170">
        <v>2006</v>
      </c>
      <c r="H348" s="9" t="s">
        <v>515</v>
      </c>
      <c r="I348" s="171" t="str">
        <f>IF(ISBLANK(registrace[[#This Row],[prijmeni a jmeno]]),"-",IF(RIGHT(LEFT(registrace[[#This Row],[prijmeni a jmeno]],SEARCH(" ",registrace[[#This Row],[prijmeni a jmeno]])-1),1)="á","Z","M"))</f>
        <v>M</v>
      </c>
      <c r="J34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8" s="38"/>
      <c r="L34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48" s="219" t="str">
        <f>LEFT(registrace[[#This Row],[prijmeni a jmeno]],1)</f>
        <v>S</v>
      </c>
      <c r="N348" s="172" t="str">
        <f>CONCATENATE(registrace[[#This Row],[prijmeni a jmeno]],", ",registrace[[#This Row],[nar]])</f>
        <v>Simbartl Eduard, 2006</v>
      </c>
      <c r="O34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48" s="5"/>
      <c r="Q348" s="5"/>
      <c r="R348" s="5"/>
      <c r="S348" s="5"/>
    </row>
    <row r="349" spans="2:19" x14ac:dyDescent="0.25">
      <c r="B34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49" s="220">
        <v>2014</v>
      </c>
      <c r="D349" s="169"/>
      <c r="E349" s="101"/>
      <c r="F349" s="9" t="s">
        <v>519</v>
      </c>
      <c r="G349" s="170">
        <v>1968</v>
      </c>
      <c r="H349" s="9" t="s">
        <v>515</v>
      </c>
      <c r="I349" s="171" t="str">
        <f>IF(ISBLANK(registrace[[#This Row],[prijmeni a jmeno]]),"-",IF(RIGHT(LEFT(registrace[[#This Row],[prijmeni a jmeno]],SEARCH(" ",registrace[[#This Row],[prijmeni a jmeno]])-1),1)="á","Z","M"))</f>
        <v>M</v>
      </c>
      <c r="J34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9" s="38"/>
      <c r="L34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49" s="219" t="str">
        <f>LEFT(registrace[[#This Row],[prijmeni a jmeno]],1)</f>
        <v>S</v>
      </c>
      <c r="N349" s="172" t="str">
        <f>CONCATENATE(registrace[[#This Row],[prijmeni a jmeno]],", ",registrace[[#This Row],[nar]])</f>
        <v>Simbartl Pavel, 1968</v>
      </c>
      <c r="O34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49" s="5"/>
      <c r="Q349" s="5"/>
      <c r="R349" s="5"/>
      <c r="S349" s="5"/>
    </row>
    <row r="350" spans="2:19" x14ac:dyDescent="0.25">
      <c r="B35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50" s="220">
        <v>2014</v>
      </c>
      <c r="D350" s="169"/>
      <c r="E350" s="101"/>
      <c r="F350" s="9" t="s">
        <v>428</v>
      </c>
      <c r="G350" s="170">
        <v>1971</v>
      </c>
      <c r="H350" s="9" t="s">
        <v>395</v>
      </c>
      <c r="I350" s="171" t="str">
        <f>IF(ISBLANK(registrace[[#This Row],[prijmeni a jmeno]]),"-",IF(RIGHT(LEFT(registrace[[#This Row],[prijmeni a jmeno]],SEARCH(" ",registrace[[#This Row],[prijmeni a jmeno]])-1),1)="á","Z","M"))</f>
        <v>M</v>
      </c>
      <c r="J35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0" s="38"/>
      <c r="L35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50" s="219" t="str">
        <f>LEFT(registrace[[#This Row],[prijmeni a jmeno]],1)</f>
        <v>S</v>
      </c>
      <c r="N350" s="172" t="str">
        <f>CONCATENATE(registrace[[#This Row],[prijmeni a jmeno]],", ",registrace[[#This Row],[nar]])</f>
        <v>Sládek Daniel, 1971</v>
      </c>
      <c r="O35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50" s="5"/>
      <c r="Q350" s="5"/>
      <c r="R350" s="5"/>
      <c r="S350" s="5"/>
    </row>
    <row r="351" spans="2:19" x14ac:dyDescent="0.25">
      <c r="B35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51" s="220">
        <v>2014</v>
      </c>
      <c r="D351" s="169"/>
      <c r="E351" s="101"/>
      <c r="F351" s="9" t="s">
        <v>443</v>
      </c>
      <c r="G351" s="170">
        <v>1939</v>
      </c>
      <c r="H351" s="9" t="s">
        <v>987</v>
      </c>
      <c r="I351" s="171" t="str">
        <f>IF(ISBLANK(registrace[[#This Row],[prijmeni a jmeno]]),"-",IF(RIGHT(LEFT(registrace[[#This Row],[prijmeni a jmeno]],SEARCH(" ",registrace[[#This Row],[prijmeni a jmeno]])-1),1)="á","Z","M"))</f>
        <v>M</v>
      </c>
      <c r="J35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1" s="38"/>
      <c r="L35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51" s="219" t="str">
        <f>LEFT(registrace[[#This Row],[prijmeni a jmeno]],1)</f>
        <v>S</v>
      </c>
      <c r="N351" s="172" t="str">
        <f>CONCATENATE(registrace[[#This Row],[prijmeni a jmeno]],", ",registrace[[#This Row],[nar]])</f>
        <v>Sládek Miloslav, 1939</v>
      </c>
      <c r="O35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51" s="5"/>
      <c r="Q351" s="5"/>
      <c r="R351" s="5"/>
      <c r="S351" s="5"/>
    </row>
    <row r="352" spans="2:19" x14ac:dyDescent="0.25">
      <c r="B35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52" s="220">
        <v>2014</v>
      </c>
      <c r="D352" s="169"/>
      <c r="E352" s="101"/>
      <c r="F352" s="9" t="s">
        <v>224</v>
      </c>
      <c r="G352" s="170">
        <v>1953</v>
      </c>
      <c r="H352" s="9" t="s">
        <v>1008</v>
      </c>
      <c r="I352" s="171" t="str">
        <f>IF(ISBLANK(registrace[[#This Row],[prijmeni a jmeno]]),"-",IF(RIGHT(LEFT(registrace[[#This Row],[prijmeni a jmeno]],SEARCH(" ",registrace[[#This Row],[prijmeni a jmeno]])-1),1)="á","Z","M"))</f>
        <v>M</v>
      </c>
      <c r="J35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2" s="38"/>
      <c r="L35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52" s="219" t="str">
        <f>LEFT(registrace[[#This Row],[prijmeni a jmeno]],1)</f>
        <v>S</v>
      </c>
      <c r="N352" s="172" t="str">
        <f>CONCATENATE(registrace[[#This Row],[prijmeni a jmeno]],", ",registrace[[#This Row],[nar]])</f>
        <v>Smetana Jiří, 1953</v>
      </c>
      <c r="O35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52" s="5"/>
      <c r="Q352" s="5"/>
      <c r="R352" s="5"/>
      <c r="S352" s="5"/>
    </row>
    <row r="353" spans="2:19" x14ac:dyDescent="0.25">
      <c r="B35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53" s="220">
        <v>2014</v>
      </c>
      <c r="D353" s="169"/>
      <c r="E353" s="101"/>
      <c r="F353" s="9" t="s">
        <v>162</v>
      </c>
      <c r="G353" s="170">
        <v>1976</v>
      </c>
      <c r="H353" s="169" t="s">
        <v>63</v>
      </c>
      <c r="I353" s="171" t="str">
        <f>IF(ISBLANK(registrace[[#This Row],[prijmeni a jmeno]]),"-",IF(RIGHT(LEFT(registrace[[#This Row],[prijmeni a jmeno]],SEARCH(" ",registrace[[#This Row],[prijmeni a jmeno]])-1),1)="á","Z","M"))</f>
        <v>M</v>
      </c>
      <c r="J35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3" s="38"/>
      <c r="L35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53" s="219" t="str">
        <f>LEFT(registrace[[#This Row],[prijmeni a jmeno]],1)</f>
        <v>S</v>
      </c>
      <c r="N353" s="175" t="str">
        <f>CONCATENATE(registrace[[#This Row],[prijmeni a jmeno]],", ",registrace[[#This Row],[nar]])</f>
        <v>Sodomka Milan, 1976</v>
      </c>
      <c r="O35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TJ Jiskra Třeboň</v>
      </c>
      <c r="P353" s="5"/>
      <c r="Q353" s="5"/>
      <c r="R353" s="5"/>
      <c r="S353" s="5"/>
    </row>
    <row r="354" spans="2:19" x14ac:dyDescent="0.25">
      <c r="B354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závod::26</v>
      </c>
      <c r="C354" s="220">
        <v>2014</v>
      </c>
      <c r="D354" s="169" t="s">
        <v>1025</v>
      </c>
      <c r="E354" s="101">
        <v>26</v>
      </c>
      <c r="F354" s="9" t="s">
        <v>1062</v>
      </c>
      <c r="G354" s="170">
        <v>1983</v>
      </c>
      <c r="H354" s="169" t="s">
        <v>396</v>
      </c>
      <c r="I354" s="171" t="str">
        <f>IF(ISBLANK(registrace[[#This Row],[prijmeni a jmeno]]),"-",IF(RIGHT(LEFT(registrace[[#This Row],[prijmeni a jmeno]],SEARCH(" ",registrace[[#This Row],[prijmeni a jmeno]])-1),1)="á","Z","M"))</f>
        <v>Z</v>
      </c>
      <c r="J35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354" s="38"/>
      <c r="L35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54" s="219" t="str">
        <f>LEFT(registrace[[#This Row],[prijmeni a jmeno]],1)</f>
        <v>S</v>
      </c>
      <c r="N354" s="175" t="str">
        <f>CONCATENATE(registrace[[#This Row],[prijmeni a jmeno]],", ",registrace[[#This Row],[nar]])</f>
        <v>Sojková Dana, 1983</v>
      </c>
      <c r="O35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54" s="5"/>
      <c r="Q354" s="5"/>
      <c r="R354" s="5"/>
      <c r="S354" s="5"/>
    </row>
    <row r="355" spans="2:19" x14ac:dyDescent="0.25">
      <c r="B35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55" s="220">
        <v>2014</v>
      </c>
      <c r="D355" s="169"/>
      <c r="E355" s="101"/>
      <c r="F355" s="9" t="s">
        <v>672</v>
      </c>
      <c r="G355" s="170">
        <v>2001</v>
      </c>
      <c r="H355" s="9"/>
      <c r="I355" s="171" t="str">
        <f>IF(ISBLANK(registrace[[#This Row],[prijmeni a jmeno]]),"-",IF(RIGHT(LEFT(registrace[[#This Row],[prijmeni a jmeno]],SEARCH(" ",registrace[[#This Row],[prijmeni a jmeno]])-1),1)="á","Z","M"))</f>
        <v>M</v>
      </c>
      <c r="J35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5" s="38"/>
      <c r="L35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55" s="219" t="str">
        <f>LEFT(registrace[[#This Row],[prijmeni a jmeno]],1)</f>
        <v>S</v>
      </c>
      <c r="N355" s="172" t="str">
        <f>CONCATENATE(registrace[[#This Row],[prijmeni a jmeno]],", ",registrace[[#This Row],[nar]])</f>
        <v>Sosna Jaroslav, 2001</v>
      </c>
      <c r="O35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55" s="5"/>
      <c r="Q355" s="5"/>
      <c r="R355" s="5"/>
      <c r="S355" s="5"/>
    </row>
    <row r="356" spans="2:19" x14ac:dyDescent="0.25">
      <c r="B356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56" s="220">
        <v>2014</v>
      </c>
      <c r="D356" s="169"/>
      <c r="E356" s="101"/>
      <c r="F356" s="9" t="s">
        <v>163</v>
      </c>
      <c r="G356" s="170">
        <v>1953</v>
      </c>
      <c r="H356" s="169" t="s">
        <v>69</v>
      </c>
      <c r="I356" s="171" t="str">
        <f>IF(ISBLANK(registrace[[#This Row],[prijmeni a jmeno]]),"-",IF(RIGHT(LEFT(registrace[[#This Row],[prijmeni a jmeno]],SEARCH(" ",registrace[[#This Row],[prijmeni a jmeno]])-1),1)="á","Z","M"))</f>
        <v>M</v>
      </c>
      <c r="J35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6" s="38"/>
      <c r="L35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56" s="219" t="str">
        <f>LEFT(registrace[[#This Row],[prijmeni a jmeno]],1)</f>
        <v>S</v>
      </c>
      <c r="N356" s="175" t="str">
        <f>CONCATENATE(registrace[[#This Row],[prijmeni a jmeno]],", ",registrace[[#This Row],[nar]])</f>
        <v>Souček Milan, 1953</v>
      </c>
      <c r="O35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Sokol Plavsko</v>
      </c>
      <c r="P356" s="5"/>
      <c r="Q356" s="5"/>
      <c r="R356" s="5"/>
      <c r="S356" s="5"/>
    </row>
    <row r="357" spans="2:19" x14ac:dyDescent="0.25">
      <c r="B35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57" s="220">
        <v>2014</v>
      </c>
      <c r="D357" s="169"/>
      <c r="E357" s="101"/>
      <c r="F357" s="9" t="s">
        <v>674</v>
      </c>
      <c r="G357" s="170">
        <v>2002</v>
      </c>
      <c r="H357" s="9" t="s">
        <v>451</v>
      </c>
      <c r="I357" s="171" t="str">
        <f>IF(ISBLANK(registrace[[#This Row],[prijmeni a jmeno]]),"-",IF(RIGHT(LEFT(registrace[[#This Row],[prijmeni a jmeno]],SEARCH(" ",registrace[[#This Row],[prijmeni a jmeno]])-1),1)="á","Z","M"))</f>
        <v>M</v>
      </c>
      <c r="J35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7" s="38"/>
      <c r="L35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57" s="219" t="str">
        <f>LEFT(registrace[[#This Row],[prijmeni a jmeno]],1)</f>
        <v>S</v>
      </c>
      <c r="N357" s="172" t="str">
        <f>CONCATENATE(registrace[[#This Row],[prijmeni a jmeno]],", ",registrace[[#This Row],[nar]])</f>
        <v>Souka Pavel, 2002</v>
      </c>
      <c r="O35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57" s="5"/>
      <c r="Q357" s="5"/>
      <c r="R357" s="5"/>
      <c r="S357" s="5"/>
    </row>
    <row r="358" spans="2:19" x14ac:dyDescent="0.25">
      <c r="B358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58" s="220">
        <v>2014</v>
      </c>
      <c r="D358" s="169"/>
      <c r="E358" s="101"/>
      <c r="F358" s="9" t="s">
        <v>164</v>
      </c>
      <c r="G358" s="170">
        <v>1987</v>
      </c>
      <c r="H358" s="169" t="s">
        <v>70</v>
      </c>
      <c r="I358" s="171" t="str">
        <f>IF(ISBLANK(registrace[[#This Row],[prijmeni a jmeno]]),"-",IF(RIGHT(LEFT(registrace[[#This Row],[prijmeni a jmeno]],SEARCH(" ",registrace[[#This Row],[prijmeni a jmeno]])-1),1)="á","Z","M"))</f>
        <v>M</v>
      </c>
      <c r="J35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8" s="38"/>
      <c r="L35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58" s="219" t="str">
        <f>LEFT(registrace[[#This Row],[prijmeni a jmeno]],1)</f>
        <v>S</v>
      </c>
      <c r="N358" s="175" t="str">
        <f>CONCATENATE(registrace[[#This Row],[prijmeni a jmeno]],", ",registrace[[#This Row],[nar]])</f>
        <v>Soukup Josef, 1987</v>
      </c>
      <c r="O35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Velsprt Valenta</v>
      </c>
      <c r="P358" s="5"/>
      <c r="Q358" s="5"/>
      <c r="R358" s="5"/>
      <c r="S358" s="5"/>
    </row>
    <row r="359" spans="2:19" x14ac:dyDescent="0.25">
      <c r="B359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59" s="220">
        <v>2014</v>
      </c>
      <c r="D359" s="169"/>
      <c r="E359" s="101"/>
      <c r="F359" s="9" t="s">
        <v>165</v>
      </c>
      <c r="G359" s="170">
        <v>1989</v>
      </c>
      <c r="H359" s="169" t="s">
        <v>10</v>
      </c>
      <c r="I359" s="171" t="str">
        <f>IF(ISBLANK(registrace[[#This Row],[prijmeni a jmeno]]),"-",IF(RIGHT(LEFT(registrace[[#This Row],[prijmeni a jmeno]],SEARCH(" ",registrace[[#This Row],[prijmeni a jmeno]])-1),1)="á","Z","M"))</f>
        <v>Z</v>
      </c>
      <c r="J35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9" s="38"/>
      <c r="L35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59" s="219" t="str">
        <f>LEFT(registrace[[#This Row],[prijmeni a jmeno]],1)</f>
        <v>S</v>
      </c>
      <c r="N359" s="175" t="str">
        <f>CONCATENATE(registrace[[#This Row],[prijmeni a jmeno]],", ",registrace[[#This Row],[nar]])</f>
        <v>Soukupová Valerie, 1989</v>
      </c>
      <c r="O35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Atletika Písek</v>
      </c>
      <c r="P359" s="5"/>
      <c r="Q359" s="5"/>
      <c r="R359" s="5"/>
      <c r="S359" s="5"/>
    </row>
    <row r="360" spans="2:19" x14ac:dyDescent="0.25">
      <c r="B36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starosty::21</v>
      </c>
      <c r="C360" s="220">
        <v>2014</v>
      </c>
      <c r="D360" s="169" t="s">
        <v>1026</v>
      </c>
      <c r="E360" s="101">
        <v>21</v>
      </c>
      <c r="F360" s="9" t="s">
        <v>1111</v>
      </c>
      <c r="G360" s="170">
        <v>1998</v>
      </c>
      <c r="H360" s="169" t="s">
        <v>407</v>
      </c>
      <c r="I360" s="171" t="str">
        <f>IF(ISBLANK(registrace[[#This Row],[prijmeni a jmeno]]),"-",IF(RIGHT(LEFT(registrace[[#This Row],[prijmeni a jmeno]],SEARCH(" ",registrace[[#This Row],[prijmeni a jmeno]])-1),1)="á","Z","M"))</f>
        <v>M</v>
      </c>
      <c r="J36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60" s="38"/>
      <c r="L36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60" s="219" t="str">
        <f>LEFT(registrace[[#This Row],[prijmeni a jmeno]],1)</f>
        <v>S</v>
      </c>
      <c r="N360" s="175" t="str">
        <f>CONCATENATE(registrace[[#This Row],[prijmeni a jmeno]],", ",registrace[[#This Row],[nar]])</f>
        <v>Srch Jiří, 1998</v>
      </c>
      <c r="O36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60" s="5"/>
      <c r="Q360" s="5"/>
      <c r="R360" s="5"/>
      <c r="S360" s="5"/>
    </row>
    <row r="361" spans="2:19" x14ac:dyDescent="0.25">
      <c r="B36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starosty::8</v>
      </c>
      <c r="C361" s="220">
        <v>2014</v>
      </c>
      <c r="D361" s="169" t="s">
        <v>1026</v>
      </c>
      <c r="E361" s="101">
        <v>8</v>
      </c>
      <c r="F361" s="9" t="s">
        <v>343</v>
      </c>
      <c r="G361" s="170">
        <v>1989</v>
      </c>
      <c r="H361" s="9" t="s">
        <v>304</v>
      </c>
      <c r="I361" s="171" t="str">
        <f>IF(ISBLANK(registrace[[#This Row],[prijmeni a jmeno]]),"-",IF(RIGHT(LEFT(registrace[[#This Row],[prijmeni a jmeno]],SEARCH(" ",registrace[[#This Row],[prijmeni a jmeno]])-1),1)="á","Z","M"))</f>
        <v>M</v>
      </c>
      <c r="J36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61" s="38" t="s">
        <v>1119</v>
      </c>
      <c r="L36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61" s="219" t="str">
        <f>LEFT(registrace[[#This Row],[prijmeni a jmeno]],1)</f>
        <v>S</v>
      </c>
      <c r="N361" s="172" t="str">
        <f>CONCATENATE(registrace[[#This Row],[prijmeni a jmeno]],", ",registrace[[#This Row],[nar]])</f>
        <v>Staněk Martin, 1989</v>
      </c>
      <c r="O36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61" s="5"/>
      <c r="Q361" s="5"/>
      <c r="R361" s="5"/>
      <c r="S361" s="5"/>
    </row>
    <row r="362" spans="2:19" x14ac:dyDescent="0.25">
      <c r="B362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závod::27</v>
      </c>
      <c r="C362" s="220">
        <v>2014</v>
      </c>
      <c r="D362" s="169" t="s">
        <v>1025</v>
      </c>
      <c r="E362" s="101">
        <v>27</v>
      </c>
      <c r="F362" s="9" t="s">
        <v>1063</v>
      </c>
      <c r="G362" s="170">
        <v>1984</v>
      </c>
      <c r="H362" s="169" t="s">
        <v>396</v>
      </c>
      <c r="I362" s="171" t="str">
        <f>IF(ISBLANK(registrace[[#This Row],[prijmeni a jmeno]]),"-",IF(RIGHT(LEFT(registrace[[#This Row],[prijmeni a jmeno]],SEARCH(" ",registrace[[#This Row],[prijmeni a jmeno]])-1),1)="á","Z","M"))</f>
        <v>Z</v>
      </c>
      <c r="J36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362" s="38"/>
      <c r="L36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62" s="219" t="str">
        <f>LEFT(registrace[[#This Row],[prijmeni a jmeno]],1)</f>
        <v>S</v>
      </c>
      <c r="N362" s="175" t="str">
        <f>CONCATENATE(registrace[[#This Row],[prijmeni a jmeno]],", ",registrace[[#This Row],[nar]])</f>
        <v>Staňková Veronika, 1984</v>
      </c>
      <c r="O36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62" s="5"/>
      <c r="Q362" s="5"/>
      <c r="R362" s="5"/>
      <c r="S362" s="5"/>
    </row>
    <row r="363" spans="2:19" x14ac:dyDescent="0.25">
      <c r="B36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63" s="220">
        <v>2014</v>
      </c>
      <c r="D363" s="169"/>
      <c r="E363" s="101"/>
      <c r="F363" s="9" t="s">
        <v>167</v>
      </c>
      <c r="G363" s="170">
        <v>1957</v>
      </c>
      <c r="H363" s="169" t="s">
        <v>1065</v>
      </c>
      <c r="I363" s="171" t="str">
        <f>IF(ISBLANK(registrace[[#This Row],[prijmeni a jmeno]]),"-",IF(RIGHT(LEFT(registrace[[#This Row],[prijmeni a jmeno]],SEARCH(" ",registrace[[#This Row],[prijmeni a jmeno]])-1),1)="á","Z","M"))</f>
        <v>M</v>
      </c>
      <c r="J36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3" s="38"/>
      <c r="L36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63" s="219" t="str">
        <f>LEFT(registrace[[#This Row],[prijmeni a jmeno]],1)</f>
        <v>S</v>
      </c>
      <c r="N363" s="175" t="str">
        <f>CONCATENATE(registrace[[#This Row],[prijmeni a jmeno]],", ",registrace[[#This Row],[nar]])</f>
        <v>Stárek Martin, 1957</v>
      </c>
      <c r="O36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SK E.go Šindlovy Dvory</v>
      </c>
      <c r="P363" s="5"/>
      <c r="Q363" s="5"/>
      <c r="R363" s="5"/>
      <c r="S363" s="5"/>
    </row>
    <row r="364" spans="2:19" x14ac:dyDescent="0.25">
      <c r="B36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závod::81</v>
      </c>
      <c r="C364" s="220">
        <v>2014</v>
      </c>
      <c r="D364" s="169" t="s">
        <v>1025</v>
      </c>
      <c r="E364" s="101">
        <v>81</v>
      </c>
      <c r="F364" s="9" t="s">
        <v>329</v>
      </c>
      <c r="G364" s="170">
        <v>1973</v>
      </c>
      <c r="H364" s="9" t="s">
        <v>330</v>
      </c>
      <c r="I364" s="171" t="str">
        <f>IF(ISBLANK(registrace[[#This Row],[prijmeni a jmeno]]),"-",IF(RIGHT(LEFT(registrace[[#This Row],[prijmeni a jmeno]],SEARCH(" ",registrace[[#This Row],[prijmeni a jmeno]])-1),1)="á","Z","M"))</f>
        <v>M</v>
      </c>
      <c r="J36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364" s="38"/>
      <c r="L36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64" s="219" t="str">
        <f>LEFT(registrace[[#This Row],[prijmeni a jmeno]],1)</f>
        <v>S</v>
      </c>
      <c r="N364" s="172" t="str">
        <f>CONCATENATE(registrace[[#This Row],[prijmeni a jmeno]],", ",registrace[[#This Row],[nar]])</f>
        <v>Steinbauer Jiří, 1973</v>
      </c>
      <c r="O36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64" s="5"/>
      <c r="Q364" s="5"/>
      <c r="R364" s="5"/>
      <c r="S364" s="5"/>
    </row>
    <row r="365" spans="2:19" x14ac:dyDescent="0.25">
      <c r="B36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starosty::10</v>
      </c>
      <c r="C365" s="220">
        <v>2014</v>
      </c>
      <c r="D365" s="169" t="s">
        <v>1026</v>
      </c>
      <c r="E365" s="101">
        <v>10</v>
      </c>
      <c r="F365" s="9" t="s">
        <v>336</v>
      </c>
      <c r="G365" s="170">
        <v>2003</v>
      </c>
      <c r="H365" s="9" t="s">
        <v>1115</v>
      </c>
      <c r="I365" s="171" t="str">
        <f>IF(ISBLANK(registrace[[#This Row],[prijmeni a jmeno]]),"-",IF(RIGHT(LEFT(registrace[[#This Row],[prijmeni a jmeno]],SEARCH(" ",registrace[[#This Row],[prijmeni a jmeno]])-1),1)="á","Z","M"))</f>
        <v>M</v>
      </c>
      <c r="J36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65" s="38"/>
      <c r="L36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65" s="219" t="str">
        <f>LEFT(registrace[[#This Row],[prijmeni a jmeno]],1)</f>
        <v>S</v>
      </c>
      <c r="N365" s="172" t="str">
        <f>CONCATENATE(registrace[[#This Row],[prijmeni a jmeno]],", ",registrace[[#This Row],[nar]])</f>
        <v>Stejskal Filip, 2003</v>
      </c>
      <c r="O36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65" s="5"/>
      <c r="Q365" s="5"/>
      <c r="R365" s="5"/>
      <c r="S365" s="5"/>
    </row>
    <row r="366" spans="2:19" x14ac:dyDescent="0.25">
      <c r="B36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závod::28</v>
      </c>
      <c r="C366" s="220">
        <v>2014</v>
      </c>
      <c r="D366" s="169" t="s">
        <v>1025</v>
      </c>
      <c r="E366" s="101">
        <v>28</v>
      </c>
      <c r="F366" s="9" t="s">
        <v>227</v>
      </c>
      <c r="G366" s="170">
        <v>1977</v>
      </c>
      <c r="H366" s="9" t="s">
        <v>999</v>
      </c>
      <c r="I366" s="171" t="str">
        <f>IF(ISBLANK(registrace[[#This Row],[prijmeni a jmeno]]),"-",IF(RIGHT(LEFT(registrace[[#This Row],[prijmeni a jmeno]],SEARCH(" ",registrace[[#This Row],[prijmeni a jmeno]])-1),1)="á","Z","M"))</f>
        <v>M</v>
      </c>
      <c r="J36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366" s="38"/>
      <c r="L36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66" s="219" t="str">
        <f>LEFT(registrace[[#This Row],[prijmeni a jmeno]],1)</f>
        <v>S</v>
      </c>
      <c r="N366" s="172" t="str">
        <f>CONCATENATE(registrace[[#This Row],[prijmeni a jmeno]],", ",registrace[[#This Row],[nar]])</f>
        <v>Stejskal Ladislav, 1977</v>
      </c>
      <c r="O36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SK Čtyři Dvory České Budějovice</v>
      </c>
      <c r="P366" s="5"/>
      <c r="Q366" s="5"/>
      <c r="R366" s="5"/>
      <c r="S366" s="5"/>
    </row>
    <row r="367" spans="2:19" x14ac:dyDescent="0.25">
      <c r="B36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2014::Dětský::13 - 14::M::3</v>
      </c>
      <c r="C367" s="220">
        <v>2014</v>
      </c>
      <c r="D367" s="169" t="s">
        <v>1028</v>
      </c>
      <c r="E367" s="101">
        <v>3</v>
      </c>
      <c r="F367" s="9" t="s">
        <v>227</v>
      </c>
      <c r="G367" s="170">
        <v>2001</v>
      </c>
      <c r="H367" s="9" t="s">
        <v>395</v>
      </c>
      <c r="I367" s="171" t="str">
        <f>IF(ISBLANK(registrace[[#This Row],[prijmeni a jmeno]]),"-",IF(RIGHT(LEFT(registrace[[#This Row],[prijmeni a jmeno]],SEARCH(" ",registrace[[#This Row],[prijmeni a jmeno]])-1),1)="á","Z","M"))</f>
        <v>M</v>
      </c>
      <c r="J36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13 - 14</v>
      </c>
      <c r="K367" s="38"/>
      <c r="L36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67" s="219" t="str">
        <f>LEFT(registrace[[#This Row],[prijmeni a jmeno]],1)</f>
        <v>S</v>
      </c>
      <c r="N367" s="172" t="str">
        <f>CONCATENATE(registrace[[#This Row],[prijmeni a jmeno]],", ",registrace[[#This Row],[nar]])</f>
        <v>Stejskal Ladislav, 2001</v>
      </c>
      <c r="O36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67" s="5"/>
      <c r="Q367" s="5"/>
      <c r="R367" s="5"/>
      <c r="S367" s="5"/>
    </row>
    <row r="368" spans="2:19" x14ac:dyDescent="0.25">
      <c r="B36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68" s="220">
        <v>2014</v>
      </c>
      <c r="D368" s="169"/>
      <c r="E368" s="101"/>
      <c r="F368" s="9" t="s">
        <v>301</v>
      </c>
      <c r="G368" s="170">
        <v>1986</v>
      </c>
      <c r="H368" s="9" t="s">
        <v>395</v>
      </c>
      <c r="I368" s="171" t="str">
        <f>IF(ISBLANK(registrace[[#This Row],[prijmeni a jmeno]]),"-",IF(RIGHT(LEFT(registrace[[#This Row],[prijmeni a jmeno]],SEARCH(" ",registrace[[#This Row],[prijmeni a jmeno]])-1),1)="á","Z","M"))</f>
        <v>M</v>
      </c>
      <c r="J36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8" s="38"/>
      <c r="L36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68" s="219" t="str">
        <f>LEFT(registrace[[#This Row],[prijmeni a jmeno]],1)</f>
        <v>S</v>
      </c>
      <c r="N368" s="172" t="str">
        <f>CONCATENATE(registrace[[#This Row],[prijmeni a jmeno]],", ",registrace[[#This Row],[nar]])</f>
        <v>Stejskal Pavel, 1986</v>
      </c>
      <c r="O36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68" s="5"/>
      <c r="Q368" s="5"/>
      <c r="R368" s="5"/>
      <c r="S368" s="5"/>
    </row>
    <row r="369" spans="2:19" x14ac:dyDescent="0.25">
      <c r="B36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69" s="220">
        <v>2014</v>
      </c>
      <c r="D369" s="169"/>
      <c r="E369" s="101"/>
      <c r="F369" s="9" t="s">
        <v>896</v>
      </c>
      <c r="G369" s="170">
        <v>1998</v>
      </c>
      <c r="H369" s="9" t="s">
        <v>453</v>
      </c>
      <c r="I369" s="171" t="str">
        <f>IF(ISBLANK(registrace[[#This Row],[prijmeni a jmeno]]),"-",IF(RIGHT(LEFT(registrace[[#This Row],[prijmeni a jmeno]],SEARCH(" ",registrace[[#This Row],[prijmeni a jmeno]])-1),1)="á","Z","M"))</f>
        <v>Z</v>
      </c>
      <c r="J36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9" s="38"/>
      <c r="L36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69" s="219" t="str">
        <f>LEFT(registrace[[#This Row],[prijmeni a jmeno]],1)</f>
        <v>S</v>
      </c>
      <c r="N369" s="172" t="str">
        <f>CONCATENATE(registrace[[#This Row],[prijmeni a jmeno]],", ",registrace[[#This Row],[nar]])</f>
        <v>Stýblová Jiřina, 1998</v>
      </c>
      <c r="O36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69" s="5"/>
      <c r="Q369" s="5"/>
      <c r="R369" s="5"/>
      <c r="S369" s="5"/>
    </row>
    <row r="370" spans="2:19" x14ac:dyDescent="0.25">
      <c r="B37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70" s="220">
        <v>2014</v>
      </c>
      <c r="D370" s="169"/>
      <c r="E370" s="101"/>
      <c r="F370" s="9" t="s">
        <v>363</v>
      </c>
      <c r="G370" s="170">
        <v>2004</v>
      </c>
      <c r="H370" s="9" t="s">
        <v>451</v>
      </c>
      <c r="I370" s="171" t="str">
        <f>IF(ISBLANK(registrace[[#This Row],[prijmeni a jmeno]]),"-",IF(RIGHT(LEFT(registrace[[#This Row],[prijmeni a jmeno]],SEARCH(" ",registrace[[#This Row],[prijmeni a jmeno]])-1),1)="á","Z","M"))</f>
        <v>Z</v>
      </c>
      <c r="J37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0" s="38"/>
      <c r="L37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70" s="219" t="str">
        <f>LEFT(registrace[[#This Row],[prijmeni a jmeno]],1)</f>
        <v>S</v>
      </c>
      <c r="N370" s="172" t="str">
        <f>CONCATENATE(registrace[[#This Row],[prijmeni a jmeno]],", ",registrace[[#This Row],[nar]])</f>
        <v>Sučíková Jana, 2004</v>
      </c>
      <c r="O37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70" s="5"/>
      <c r="Q370" s="5"/>
      <c r="R370" s="5"/>
      <c r="S370" s="5"/>
    </row>
    <row r="371" spans="2:19" x14ac:dyDescent="0.25">
      <c r="B37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závod::29</v>
      </c>
      <c r="C371" s="220">
        <v>2014</v>
      </c>
      <c r="D371" s="169" t="s">
        <v>1025</v>
      </c>
      <c r="E371" s="101">
        <v>29</v>
      </c>
      <c r="F371" s="9" t="s">
        <v>169</v>
      </c>
      <c r="G371" s="170">
        <v>1949</v>
      </c>
      <c r="H371" s="9" t="s">
        <v>2</v>
      </c>
      <c r="I371" s="171" t="str">
        <f>IF(ISBLANK(registrace[[#This Row],[prijmeni a jmeno]]),"-",IF(RIGHT(LEFT(registrace[[#This Row],[prijmeni a jmeno]],SEARCH(" ",registrace[[#This Row],[prijmeni a jmeno]])-1),1)="á","Z","M"))</f>
        <v>M</v>
      </c>
      <c r="J37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D</v>
      </c>
      <c r="K371" s="38"/>
      <c r="L37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71" s="219" t="str">
        <f>LEFT(registrace[[#This Row],[prijmeni a jmeno]],1)</f>
        <v>S</v>
      </c>
      <c r="N371" s="172" t="str">
        <f>CONCATENATE(registrace[[#This Row],[prijmeni a jmeno]],", ",registrace[[#This Row],[nar]])</f>
        <v>Svoboda Václav, 1949</v>
      </c>
      <c r="O37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Jihočeský klub maratonců</v>
      </c>
      <c r="P371" s="5"/>
      <c r="Q371" s="5"/>
      <c r="R371" s="5"/>
      <c r="S371" s="5"/>
    </row>
    <row r="372" spans="2:19" x14ac:dyDescent="0.25">
      <c r="B37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72" s="220">
        <v>2014</v>
      </c>
      <c r="D372" s="169"/>
      <c r="E372" s="101"/>
      <c r="F372" s="9" t="s">
        <v>524</v>
      </c>
      <c r="G372" s="170">
        <v>1978</v>
      </c>
      <c r="H372" s="9" t="s">
        <v>1011</v>
      </c>
      <c r="I372" s="171" t="str">
        <f>IF(ISBLANK(registrace[[#This Row],[prijmeni a jmeno]]),"-",IF(RIGHT(LEFT(registrace[[#This Row],[prijmeni a jmeno]],SEARCH(" ",registrace[[#This Row],[prijmeni a jmeno]])-1),1)="á","Z","M"))</f>
        <v>M</v>
      </c>
      <c r="J37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2" s="38"/>
      <c r="L37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72" s="219" t="str">
        <f>LEFT(registrace[[#This Row],[prijmeni a jmeno]],1)</f>
        <v>S</v>
      </c>
      <c r="N372" s="172" t="str">
        <f>CONCATENATE(registrace[[#This Row],[prijmeni a jmeno]],", ",registrace[[#This Row],[nar]])</f>
        <v>Sýkora Jaromír, 1978</v>
      </c>
      <c r="O37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72" s="5"/>
      <c r="Q372" s="5"/>
      <c r="R372" s="5"/>
      <c r="S372" s="5"/>
    </row>
    <row r="373" spans="2:19" x14ac:dyDescent="0.25">
      <c r="B37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73" s="220">
        <v>2014</v>
      </c>
      <c r="D373" s="169"/>
      <c r="E373" s="101"/>
      <c r="F373" s="9" t="s">
        <v>633</v>
      </c>
      <c r="G373" s="170">
        <v>1997</v>
      </c>
      <c r="H373" s="9" t="s">
        <v>392</v>
      </c>
      <c r="I373" s="171" t="str">
        <f>IF(ISBLANK(registrace[[#This Row],[prijmeni a jmeno]]),"-",IF(RIGHT(LEFT(registrace[[#This Row],[prijmeni a jmeno]],SEARCH(" ",registrace[[#This Row],[prijmeni a jmeno]])-1),1)="á","Z","M"))</f>
        <v>M</v>
      </c>
      <c r="J37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3" s="38"/>
      <c r="L37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73" s="219" t="str">
        <f>LEFT(registrace[[#This Row],[prijmeni a jmeno]],1)</f>
        <v>S</v>
      </c>
      <c r="N373" s="172" t="str">
        <f>CONCATENATE(registrace[[#This Row],[prijmeni a jmeno]],", ",registrace[[#This Row],[nar]])</f>
        <v>Sýkora Miroslav, 1997</v>
      </c>
      <c r="O37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73" s="5"/>
      <c r="Q373" s="5"/>
      <c r="R373" s="5"/>
      <c r="S373" s="5"/>
    </row>
    <row r="374" spans="2:19" x14ac:dyDescent="0.25">
      <c r="B37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74" s="220">
        <v>2014</v>
      </c>
      <c r="D374" s="169"/>
      <c r="E374" s="101"/>
      <c r="F374" s="9" t="s">
        <v>676</v>
      </c>
      <c r="G374" s="170">
        <v>2001</v>
      </c>
      <c r="H374" s="9" t="s">
        <v>392</v>
      </c>
      <c r="I374" s="171" t="str">
        <f>IF(ISBLANK(registrace[[#This Row],[prijmeni a jmeno]]),"-",IF(RIGHT(LEFT(registrace[[#This Row],[prijmeni a jmeno]],SEARCH(" ",registrace[[#This Row],[prijmeni a jmeno]])-1),1)="á","Z","M"))</f>
        <v>Z</v>
      </c>
      <c r="J37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4" s="38"/>
      <c r="L37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74" s="219" t="str">
        <f>LEFT(registrace[[#This Row],[prijmeni a jmeno]],1)</f>
        <v>S</v>
      </c>
      <c r="N374" s="172" t="str">
        <f>CONCATENATE(registrace[[#This Row],[prijmeni a jmeno]],", ",registrace[[#This Row],[nar]])</f>
        <v>Sýkorová Eliška, 2001</v>
      </c>
      <c r="O37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74" s="5"/>
      <c r="Q374" s="5"/>
      <c r="R374" s="5"/>
      <c r="S374" s="5"/>
    </row>
    <row r="375" spans="2:19" x14ac:dyDescent="0.25">
      <c r="B37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závod::31</v>
      </c>
      <c r="C375" s="220">
        <v>2014</v>
      </c>
      <c r="D375" s="169" t="s">
        <v>1025</v>
      </c>
      <c r="E375" s="101">
        <v>31</v>
      </c>
      <c r="F375" s="9" t="s">
        <v>229</v>
      </c>
      <c r="G375" s="170">
        <v>1981</v>
      </c>
      <c r="H375" s="9" t="s">
        <v>1064</v>
      </c>
      <c r="I375" s="171" t="str">
        <f>IF(ISBLANK(registrace[[#This Row],[prijmeni a jmeno]]),"-",IF(RIGHT(LEFT(registrace[[#This Row],[prijmeni a jmeno]],SEARCH(" ",registrace[[#This Row],[prijmeni a jmeno]])-1),1)="á","Z","M"))</f>
        <v>M</v>
      </c>
      <c r="J37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375" s="38"/>
      <c r="L37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75" s="219" t="str">
        <f>LEFT(registrace[[#This Row],[prijmeni a jmeno]],1)</f>
        <v>S</v>
      </c>
      <c r="N375" s="172" t="str">
        <f>CONCATENATE(registrace[[#This Row],[prijmeni a jmeno]],", ",registrace[[#This Row],[nar]])</f>
        <v>Szábo Miloš, 1981</v>
      </c>
      <c r="O37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75" s="5"/>
      <c r="Q375" s="5"/>
      <c r="R375" s="5"/>
      <c r="S375" s="5"/>
    </row>
    <row r="376" spans="2:19" x14ac:dyDescent="0.25">
      <c r="B37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76" s="220">
        <v>2014</v>
      </c>
      <c r="D376" s="169"/>
      <c r="E376" s="101"/>
      <c r="F376" s="9" t="s">
        <v>639</v>
      </c>
      <c r="G376" s="170">
        <v>1988</v>
      </c>
      <c r="H376" s="9" t="s">
        <v>448</v>
      </c>
      <c r="I376" s="171" t="str">
        <f>IF(ISBLANK(registrace[[#This Row],[prijmeni a jmeno]]),"-",IF(RIGHT(LEFT(registrace[[#This Row],[prijmeni a jmeno]],SEARCH(" ",registrace[[#This Row],[prijmeni a jmeno]])-1),1)="á","Z","M"))</f>
        <v>M</v>
      </c>
      <c r="J37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6" s="38"/>
      <c r="L37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76" s="219" t="str">
        <f>LEFT(registrace[[#This Row],[prijmeni a jmeno]],1)</f>
        <v>Š</v>
      </c>
      <c r="N376" s="172" t="str">
        <f>CONCATENATE(registrace[[#This Row],[prijmeni a jmeno]],", ",registrace[[#This Row],[nar]])</f>
        <v>Ševčík Petr, 1988</v>
      </c>
      <c r="O37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76" s="5"/>
      <c r="Q376" s="5"/>
      <c r="R376" s="5"/>
      <c r="S376" s="5"/>
    </row>
    <row r="377" spans="2:19" x14ac:dyDescent="0.25">
      <c r="B37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závod::48</v>
      </c>
      <c r="C377" s="220">
        <v>2014</v>
      </c>
      <c r="D377" s="169" t="s">
        <v>1025</v>
      </c>
      <c r="E377" s="101">
        <v>48</v>
      </c>
      <c r="F377" s="9" t="s">
        <v>161</v>
      </c>
      <c r="G377" s="170">
        <v>1966</v>
      </c>
      <c r="H377" s="9" t="s">
        <v>999</v>
      </c>
      <c r="I377" s="171" t="str">
        <f>IF(ISBLANK(registrace[[#This Row],[prijmeni a jmeno]]),"-",IF(RIGHT(LEFT(registrace[[#This Row],[prijmeni a jmeno]],SEARCH(" ",registrace[[#This Row],[prijmeni a jmeno]])-1),1)="á","Z","M"))</f>
        <v>M</v>
      </c>
      <c r="J37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377" s="38"/>
      <c r="L37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77" s="219" t="str">
        <f>LEFT(registrace[[#This Row],[prijmeni a jmeno]],1)</f>
        <v>Š</v>
      </c>
      <c r="N377" s="172" t="str">
        <f>CONCATENATE(registrace[[#This Row],[prijmeni a jmeno]],", ",registrace[[#This Row],[nar]])</f>
        <v>Šimek Miroslav, 1966</v>
      </c>
      <c r="O37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TC Dvořák České Budějovice</v>
      </c>
      <c r="P377" s="5"/>
      <c r="Q377" s="5"/>
      <c r="R377" s="5"/>
      <c r="S377" s="5"/>
    </row>
    <row r="378" spans="2:19" x14ac:dyDescent="0.25">
      <c r="B37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78" s="220">
        <v>2014</v>
      </c>
      <c r="D378" s="169"/>
      <c r="E378" s="101"/>
      <c r="F378" s="9" t="s">
        <v>678</v>
      </c>
      <c r="G378" s="170">
        <v>2001</v>
      </c>
      <c r="H378" s="9" t="s">
        <v>451</v>
      </c>
      <c r="I378" s="171" t="str">
        <f>IF(ISBLANK(registrace[[#This Row],[prijmeni a jmeno]]),"-",IF(RIGHT(LEFT(registrace[[#This Row],[prijmeni a jmeno]],SEARCH(" ",registrace[[#This Row],[prijmeni a jmeno]])-1),1)="á","Z","M"))</f>
        <v>Z</v>
      </c>
      <c r="J37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8" s="38"/>
      <c r="L37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78" s="219" t="str">
        <f>LEFT(registrace[[#This Row],[prijmeni a jmeno]],1)</f>
        <v>Š</v>
      </c>
      <c r="N378" s="172" t="str">
        <f>CONCATENATE(registrace[[#This Row],[prijmeni a jmeno]],", ",registrace[[#This Row],[nar]])</f>
        <v>Šimková Irena, 2001</v>
      </c>
      <c r="O37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78" s="5"/>
      <c r="Q378" s="5"/>
      <c r="R378" s="5"/>
      <c r="S378" s="5"/>
    </row>
    <row r="379" spans="2:19" x14ac:dyDescent="0.25">
      <c r="B37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79" s="220">
        <v>2014</v>
      </c>
      <c r="D379" s="169"/>
      <c r="E379" s="101"/>
      <c r="F379" s="9" t="s">
        <v>686</v>
      </c>
      <c r="G379" s="170">
        <v>2005</v>
      </c>
      <c r="H379" s="9" t="s">
        <v>451</v>
      </c>
      <c r="I379" s="171" t="str">
        <f>IF(ISBLANK(registrace[[#This Row],[prijmeni a jmeno]]),"-",IF(RIGHT(LEFT(registrace[[#This Row],[prijmeni a jmeno]],SEARCH(" ",registrace[[#This Row],[prijmeni a jmeno]])-1),1)="á","Z","M"))</f>
        <v>Z</v>
      </c>
      <c r="J37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9" s="38"/>
      <c r="L37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79" s="219" t="str">
        <f>LEFT(registrace[[#This Row],[prijmeni a jmeno]],1)</f>
        <v>Š</v>
      </c>
      <c r="N379" s="172" t="str">
        <f>CONCATENATE(registrace[[#This Row],[prijmeni a jmeno]],", ",registrace[[#This Row],[nar]])</f>
        <v>Šimková Kristýna, 2005</v>
      </c>
      <c r="O37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79" s="5"/>
      <c r="Q379" s="5"/>
      <c r="R379" s="5"/>
      <c r="S379" s="5"/>
    </row>
    <row r="380" spans="2:19" x14ac:dyDescent="0.25">
      <c r="B38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80" s="220">
        <v>2014</v>
      </c>
      <c r="D380" s="169"/>
      <c r="E380" s="101"/>
      <c r="F380" s="9" t="s">
        <v>338</v>
      </c>
      <c r="G380" s="170">
        <v>1964</v>
      </c>
      <c r="H380" s="9" t="s">
        <v>339</v>
      </c>
      <c r="I380" s="171" t="str">
        <f>IF(ISBLANK(registrace[[#This Row],[prijmeni a jmeno]]),"-",IF(RIGHT(LEFT(registrace[[#This Row],[prijmeni a jmeno]],SEARCH(" ",registrace[[#This Row],[prijmeni a jmeno]])-1),1)="á","Z","M"))</f>
        <v>M</v>
      </c>
      <c r="J38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0" s="38"/>
      <c r="L38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80" s="219" t="str">
        <f>LEFT(registrace[[#This Row],[prijmeni a jmeno]],1)</f>
        <v>Š</v>
      </c>
      <c r="N380" s="172" t="str">
        <f>CONCATENATE(registrace[[#This Row],[prijmeni a jmeno]],", ",registrace[[#This Row],[nar]])</f>
        <v>Šiška Petr, 1964</v>
      </c>
      <c r="O38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80" s="5"/>
      <c r="Q380" s="5"/>
      <c r="R380" s="5"/>
      <c r="S380" s="5"/>
    </row>
    <row r="381" spans="2:19" x14ac:dyDescent="0.25">
      <c r="B38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81" s="220">
        <v>2014</v>
      </c>
      <c r="D381" s="169"/>
      <c r="E381" s="101"/>
      <c r="F381" s="9" t="s">
        <v>539</v>
      </c>
      <c r="G381" s="170">
        <v>2005</v>
      </c>
      <c r="H381" s="9" t="s">
        <v>391</v>
      </c>
      <c r="I381" s="171" t="str">
        <f>IF(ISBLANK(registrace[[#This Row],[prijmeni a jmeno]]),"-",IF(RIGHT(LEFT(registrace[[#This Row],[prijmeni a jmeno]],SEARCH(" ",registrace[[#This Row],[prijmeni a jmeno]])-1),1)="á","Z","M"))</f>
        <v>Z</v>
      </c>
      <c r="J38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1" s="38"/>
      <c r="L38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81" s="219" t="str">
        <f>LEFT(registrace[[#This Row],[prijmeni a jmeno]],1)</f>
        <v>Š</v>
      </c>
      <c r="N381" s="172" t="str">
        <f>CONCATENATE(registrace[[#This Row],[prijmeni a jmeno]],", ",registrace[[#This Row],[nar]])</f>
        <v>Škodová Aneta, 2005</v>
      </c>
      <c r="O38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81" s="5"/>
      <c r="Q381" s="5"/>
      <c r="R381" s="5"/>
      <c r="S381" s="5"/>
    </row>
    <row r="382" spans="2:19" x14ac:dyDescent="0.25">
      <c r="B38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82" s="220">
        <v>2014</v>
      </c>
      <c r="D382" s="169"/>
      <c r="E382" s="101"/>
      <c r="F382" s="9" t="s">
        <v>616</v>
      </c>
      <c r="G382" s="170">
        <v>1980</v>
      </c>
      <c r="H382" s="9" t="s">
        <v>600</v>
      </c>
      <c r="I382" s="171" t="str">
        <f>IF(ISBLANK(registrace[[#This Row],[prijmeni a jmeno]]),"-",IF(RIGHT(LEFT(registrace[[#This Row],[prijmeni a jmeno]],SEARCH(" ",registrace[[#This Row],[prijmeni a jmeno]])-1),1)="á","Z","M"))</f>
        <v>M</v>
      </c>
      <c r="J38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2" s="38"/>
      <c r="L38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82" s="219" t="str">
        <f>LEFT(registrace[[#This Row],[prijmeni a jmeno]],1)</f>
        <v>Š</v>
      </c>
      <c r="N382" s="172" t="str">
        <f>CONCATENATE(registrace[[#This Row],[prijmeni a jmeno]],", ",registrace[[#This Row],[nar]])</f>
        <v>Šlajs Štefan, 1980</v>
      </c>
      <c r="O38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82" s="5"/>
      <c r="Q382" s="5"/>
      <c r="R382" s="5"/>
      <c r="S382" s="5"/>
    </row>
    <row r="383" spans="2:19" x14ac:dyDescent="0.25">
      <c r="B38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83" s="220">
        <v>2014</v>
      </c>
      <c r="D383" s="169"/>
      <c r="E383" s="101"/>
      <c r="F383" s="9" t="s">
        <v>431</v>
      </c>
      <c r="G383" s="170">
        <v>1980</v>
      </c>
      <c r="H383" s="9" t="s">
        <v>342</v>
      </c>
      <c r="I383" s="171" t="str">
        <f>IF(ISBLANK(registrace[[#This Row],[prijmeni a jmeno]]),"-",IF(RIGHT(LEFT(registrace[[#This Row],[prijmeni a jmeno]],SEARCH(" ",registrace[[#This Row],[prijmeni a jmeno]])-1),1)="á","Z","M"))</f>
        <v>M</v>
      </c>
      <c r="J38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3" s="38"/>
      <c r="L38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83" s="219" t="str">
        <f>LEFT(registrace[[#This Row],[prijmeni a jmeno]],1)</f>
        <v>Š</v>
      </c>
      <c r="N383" s="172" t="str">
        <f>CONCATENATE(registrace[[#This Row],[prijmeni a jmeno]],", ",registrace[[#This Row],[nar]])</f>
        <v>Šlajs Štěpán, 1980</v>
      </c>
      <c r="O38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83" s="5"/>
      <c r="Q383" s="5"/>
      <c r="R383" s="5"/>
      <c r="S383" s="5"/>
    </row>
    <row r="384" spans="2:19" x14ac:dyDescent="0.25">
      <c r="B38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84" s="220">
        <v>2014</v>
      </c>
      <c r="D384" s="169"/>
      <c r="E384" s="101"/>
      <c r="F384" s="9" t="s">
        <v>691</v>
      </c>
      <c r="G384" s="170">
        <v>2007</v>
      </c>
      <c r="H384" s="9" t="s">
        <v>600</v>
      </c>
      <c r="I384" s="171" t="str">
        <f>IF(ISBLANK(registrace[[#This Row],[prijmeni a jmeno]]),"-",IF(RIGHT(LEFT(registrace[[#This Row],[prijmeni a jmeno]],SEARCH(" ",registrace[[#This Row],[prijmeni a jmeno]])-1),1)="á","Z","M"))</f>
        <v>Z</v>
      </c>
      <c r="J38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4" s="38"/>
      <c r="L38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84" s="219" t="str">
        <f>LEFT(registrace[[#This Row],[prijmeni a jmeno]],1)</f>
        <v>Š</v>
      </c>
      <c r="N384" s="172" t="str">
        <f>CONCATENATE(registrace[[#This Row],[prijmeni a jmeno]],", ",registrace[[#This Row],[nar]])</f>
        <v>Šlajsová Vanesa, 2007</v>
      </c>
      <c r="O38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84" s="5"/>
      <c r="Q384" s="5"/>
      <c r="R384" s="5"/>
      <c r="S384" s="5"/>
    </row>
    <row r="385" spans="2:19" x14ac:dyDescent="0.25">
      <c r="B38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85" s="220">
        <v>2014</v>
      </c>
      <c r="D385" s="169"/>
      <c r="E385" s="101"/>
      <c r="F385" s="9" t="s">
        <v>225</v>
      </c>
      <c r="G385" s="170">
        <v>1950</v>
      </c>
      <c r="H385" s="9" t="s">
        <v>314</v>
      </c>
      <c r="I385" s="171" t="str">
        <f>IF(ISBLANK(registrace[[#This Row],[prijmeni a jmeno]]),"-",IF(RIGHT(LEFT(registrace[[#This Row],[prijmeni a jmeno]],SEARCH(" ",registrace[[#This Row],[prijmeni a jmeno]])-1),1)="á","Z","M"))</f>
        <v>M</v>
      </c>
      <c r="J38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5" s="38"/>
      <c r="L38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85" s="219" t="str">
        <f>LEFT(registrace[[#This Row],[prijmeni a jmeno]],1)</f>
        <v>Š</v>
      </c>
      <c r="N385" s="172" t="str">
        <f>CONCATENATE(registrace[[#This Row],[prijmeni a jmeno]],", ",registrace[[#This Row],[nar]])</f>
        <v>Šochman Josef, 1950</v>
      </c>
      <c r="O38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85" s="5"/>
      <c r="Q385" s="5"/>
      <c r="R385" s="5"/>
      <c r="S385" s="5"/>
    </row>
    <row r="386" spans="2:19" x14ac:dyDescent="0.25">
      <c r="B38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závod::70</v>
      </c>
      <c r="C386" s="220">
        <v>2014</v>
      </c>
      <c r="D386" s="169" t="s">
        <v>1025</v>
      </c>
      <c r="E386" s="101">
        <v>70</v>
      </c>
      <c r="F386" s="9" t="s">
        <v>166</v>
      </c>
      <c r="G386" s="170">
        <v>1941</v>
      </c>
      <c r="H386" s="9" t="s">
        <v>408</v>
      </c>
      <c r="I386" s="171" t="str">
        <f>IF(ISBLANK(registrace[[#This Row],[prijmeni a jmeno]]),"-",IF(RIGHT(LEFT(registrace[[#This Row],[prijmeni a jmeno]],SEARCH(" ",registrace[[#This Row],[prijmeni a jmeno]])-1),1)="á","Z","M"))</f>
        <v>M</v>
      </c>
      <c r="J38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E</v>
      </c>
      <c r="K386" s="38"/>
      <c r="L38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86" s="219" t="str">
        <f>LEFT(registrace[[#This Row],[prijmeni a jmeno]],1)</f>
        <v>Š</v>
      </c>
      <c r="N386" s="172" t="str">
        <f>CONCATENATE(registrace[[#This Row],[prijmeni a jmeno]],", ",registrace[[#This Row],[nar]])</f>
        <v>Šoustar Lubomír, 1941</v>
      </c>
      <c r="O38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Katastrální Úřad České Budějovice</v>
      </c>
      <c r="P386" s="5"/>
      <c r="Q386" s="5"/>
      <c r="R386" s="5"/>
      <c r="S386" s="5"/>
    </row>
    <row r="387" spans="2:19" x14ac:dyDescent="0.25">
      <c r="B38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87" s="220">
        <v>2014</v>
      </c>
      <c r="D387" s="169"/>
      <c r="E387" s="101"/>
      <c r="F387" s="9" t="s">
        <v>912</v>
      </c>
      <c r="G387" s="170">
        <v>2002</v>
      </c>
      <c r="H387" s="9" t="s">
        <v>451</v>
      </c>
      <c r="I387" s="171" t="str">
        <f>IF(ISBLANK(registrace[[#This Row],[prijmeni a jmeno]]),"-",IF(RIGHT(LEFT(registrace[[#This Row],[prijmeni a jmeno]],SEARCH(" ",registrace[[#This Row],[prijmeni a jmeno]])-1),1)="á","Z","M"))</f>
        <v>M</v>
      </c>
      <c r="J38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7" s="38"/>
      <c r="L38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87" s="219" t="str">
        <f>LEFT(registrace[[#This Row],[prijmeni a jmeno]],1)</f>
        <v>Š</v>
      </c>
      <c r="N387" s="172" t="str">
        <f>CONCATENATE(registrace[[#This Row],[prijmeni a jmeno]],", ",registrace[[#This Row],[nar]])</f>
        <v>Štiftr Pavel, 2002</v>
      </c>
      <c r="O38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87" s="5"/>
      <c r="Q387" s="5"/>
      <c r="R387" s="5"/>
      <c r="S387" s="5"/>
    </row>
    <row r="388" spans="2:19" x14ac:dyDescent="0.25">
      <c r="B38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2014::Dětský::11 - 12::M::52</v>
      </c>
      <c r="C388" s="220">
        <v>2014</v>
      </c>
      <c r="D388" s="169" t="s">
        <v>1028</v>
      </c>
      <c r="E388" s="101">
        <v>52</v>
      </c>
      <c r="F388" s="9" t="s">
        <v>911</v>
      </c>
      <c r="G388" s="170">
        <v>2002</v>
      </c>
      <c r="H388" s="9" t="s">
        <v>451</v>
      </c>
      <c r="I388" s="171" t="str">
        <f>IF(ISBLANK(registrace[[#This Row],[prijmeni a jmeno]]),"-",IF(RIGHT(LEFT(registrace[[#This Row],[prijmeni a jmeno]],SEARCH(" ",registrace[[#This Row],[prijmeni a jmeno]])-1),1)="á","Z","M"))</f>
        <v>M</v>
      </c>
      <c r="J38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11 - 12</v>
      </c>
      <c r="K388" s="38"/>
      <c r="L38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88" s="219" t="str">
        <f>LEFT(registrace[[#This Row],[prijmeni a jmeno]],1)</f>
        <v>Š</v>
      </c>
      <c r="N388" s="172" t="str">
        <f>CONCATENATE(registrace[[#This Row],[prijmeni a jmeno]],", ",registrace[[#This Row],[nar]])</f>
        <v>Štiftr Petr, 2002</v>
      </c>
      <c r="O38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88" s="5"/>
      <c r="Q388" s="5"/>
      <c r="R388" s="5"/>
      <c r="S388" s="5"/>
    </row>
    <row r="389" spans="2:19" x14ac:dyDescent="0.25">
      <c r="B38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89" s="220">
        <v>2014</v>
      </c>
      <c r="D389" s="169"/>
      <c r="E389" s="101"/>
      <c r="F389" s="9" t="s">
        <v>753</v>
      </c>
      <c r="G389" s="170">
        <v>1976</v>
      </c>
      <c r="H389" s="9" t="s">
        <v>79</v>
      </c>
      <c r="I389" s="171" t="str">
        <f>IF(ISBLANK(registrace[[#This Row],[prijmeni a jmeno]]),"-",IF(RIGHT(LEFT(registrace[[#This Row],[prijmeni a jmeno]],SEARCH(" ",registrace[[#This Row],[prijmeni a jmeno]])-1),1)="á","Z","M"))</f>
        <v>M</v>
      </c>
      <c r="J38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9" s="38"/>
      <c r="L38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89" s="219" t="str">
        <f>LEFT(registrace[[#This Row],[prijmeni a jmeno]],1)</f>
        <v>Š</v>
      </c>
      <c r="N389" s="172" t="str">
        <f>CONCATENATE(registrace[[#This Row],[prijmeni a jmeno]],", ",registrace[[#This Row],[nar]])</f>
        <v>Študlár Jiří, 1976</v>
      </c>
      <c r="O38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89" s="5"/>
      <c r="Q389" s="5"/>
      <c r="R389" s="5"/>
      <c r="S389" s="5"/>
    </row>
    <row r="390" spans="2:19" x14ac:dyDescent="0.25">
      <c r="B39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90" s="220">
        <v>2014</v>
      </c>
      <c r="D390" s="169"/>
      <c r="E390" s="101"/>
      <c r="F390" s="9" t="s">
        <v>381</v>
      </c>
      <c r="G390" s="170">
        <v>2002</v>
      </c>
      <c r="H390" s="9" t="s">
        <v>451</v>
      </c>
      <c r="I390" s="171" t="str">
        <f>IF(ISBLANK(registrace[[#This Row],[prijmeni a jmeno]]),"-",IF(RIGHT(LEFT(registrace[[#This Row],[prijmeni a jmeno]],SEARCH(" ",registrace[[#This Row],[prijmeni a jmeno]])-1),1)="á","Z","M"))</f>
        <v>M</v>
      </c>
      <c r="J39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0" s="38"/>
      <c r="L39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90" s="219" t="str">
        <f>LEFT(registrace[[#This Row],[prijmeni a jmeno]],1)</f>
        <v>Š</v>
      </c>
      <c r="N390" s="172" t="str">
        <f>CONCATENATE(registrace[[#This Row],[prijmeni a jmeno]],", ",registrace[[#This Row],[nar]])</f>
        <v>Štvrtka Pavel, 2002</v>
      </c>
      <c r="O39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90" s="5"/>
      <c r="Q390" s="5"/>
      <c r="R390" s="5"/>
      <c r="S390" s="5"/>
    </row>
    <row r="391" spans="2:19" x14ac:dyDescent="0.25">
      <c r="B39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91" s="220">
        <v>2014</v>
      </c>
      <c r="D391" s="169"/>
      <c r="E391" s="101"/>
      <c r="F391" s="9" t="s">
        <v>380</v>
      </c>
      <c r="G391" s="170">
        <v>2002</v>
      </c>
      <c r="H391" s="9" t="s">
        <v>451</v>
      </c>
      <c r="I391" s="171" t="str">
        <f>IF(ISBLANK(registrace[[#This Row],[prijmeni a jmeno]]),"-",IF(RIGHT(LEFT(registrace[[#This Row],[prijmeni a jmeno]],SEARCH(" ",registrace[[#This Row],[prijmeni a jmeno]])-1),1)="á","Z","M"))</f>
        <v>M</v>
      </c>
      <c r="J39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1" s="38"/>
      <c r="L39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91" s="219" t="str">
        <f>LEFT(registrace[[#This Row],[prijmeni a jmeno]],1)</f>
        <v>Š</v>
      </c>
      <c r="N391" s="172" t="str">
        <f>CONCATENATE(registrace[[#This Row],[prijmeni a jmeno]],", ",registrace[[#This Row],[nar]])</f>
        <v>Štvrtka Petr, 2002</v>
      </c>
      <c r="O39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91" s="5"/>
      <c r="Q391" s="5"/>
      <c r="R391" s="5"/>
      <c r="S391" s="5"/>
    </row>
    <row r="392" spans="2:19" x14ac:dyDescent="0.25">
      <c r="B39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92" s="220">
        <v>2014</v>
      </c>
      <c r="D392" s="169"/>
      <c r="E392" s="101"/>
      <c r="F392" s="9" t="s">
        <v>168</v>
      </c>
      <c r="G392" s="170">
        <v>1966</v>
      </c>
      <c r="H392" s="9" t="s">
        <v>1</v>
      </c>
      <c r="I392" s="171" t="str">
        <f>IF(ISBLANK(registrace[[#This Row],[prijmeni a jmeno]]),"-",IF(RIGHT(LEFT(registrace[[#This Row],[prijmeni a jmeno]],SEARCH(" ",registrace[[#This Row],[prijmeni a jmeno]])-1),1)="á","Z","M"))</f>
        <v>M</v>
      </c>
      <c r="J39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2" s="38"/>
      <c r="L39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92" s="219" t="str">
        <f>LEFT(registrace[[#This Row],[prijmeni a jmeno]],1)</f>
        <v>Š</v>
      </c>
      <c r="N392" s="172" t="str">
        <f>CONCATENATE(registrace[[#This Row],[prijmeni a jmeno]],", ",registrace[[#This Row],[nar]])</f>
        <v>Šustr Pavel, 1966</v>
      </c>
      <c r="O39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Liga 2000 Tábor</v>
      </c>
      <c r="P392" s="5"/>
      <c r="Q392" s="5"/>
      <c r="R392" s="5"/>
      <c r="S392" s="5"/>
    </row>
    <row r="393" spans="2:19" x14ac:dyDescent="0.25">
      <c r="B39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93" s="220">
        <v>2014</v>
      </c>
      <c r="D393" s="169"/>
      <c r="E393" s="101"/>
      <c r="F393" s="9" t="s">
        <v>652</v>
      </c>
      <c r="G393" s="170">
        <v>1999</v>
      </c>
      <c r="H393" s="9" t="s">
        <v>625</v>
      </c>
      <c r="I393" s="171" t="str">
        <f>IF(ISBLANK(registrace[[#This Row],[prijmeni a jmeno]]),"-",IF(RIGHT(LEFT(registrace[[#This Row],[prijmeni a jmeno]],SEARCH(" ",registrace[[#This Row],[prijmeni a jmeno]])-1),1)="á","Z","M"))</f>
        <v>Z</v>
      </c>
      <c r="J39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3" s="38"/>
      <c r="L39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93" s="219" t="str">
        <f>LEFT(registrace[[#This Row],[prijmeni a jmeno]],1)</f>
        <v>Š</v>
      </c>
      <c r="N393" s="172" t="str">
        <f>CONCATENATE(registrace[[#This Row],[prijmeni a jmeno]],", ",registrace[[#This Row],[nar]])</f>
        <v>Švarcová Johana, 1999</v>
      </c>
      <c r="O39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93" s="5"/>
      <c r="Q393" s="5"/>
      <c r="R393" s="5"/>
      <c r="S393" s="5"/>
    </row>
    <row r="394" spans="2:19" x14ac:dyDescent="0.25">
      <c r="B39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94" s="220">
        <v>2014</v>
      </c>
      <c r="D394" s="169"/>
      <c r="E394" s="101"/>
      <c r="F394" s="9" t="s">
        <v>915</v>
      </c>
      <c r="G394" s="170">
        <v>2002</v>
      </c>
      <c r="H394" s="9" t="s">
        <v>448</v>
      </c>
      <c r="I394" s="171" t="str">
        <f>IF(ISBLANK(registrace[[#This Row],[prijmeni a jmeno]]),"-",IF(RIGHT(LEFT(registrace[[#This Row],[prijmeni a jmeno]],SEARCH(" ",registrace[[#This Row],[prijmeni a jmeno]])-1),1)="á","Z","M"))</f>
        <v>M</v>
      </c>
      <c r="J39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4" s="38"/>
      <c r="L39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94" s="219" t="str">
        <f>LEFT(registrace[[#This Row],[prijmeni a jmeno]],1)</f>
        <v>Š</v>
      </c>
      <c r="N394" s="172" t="str">
        <f>CONCATENATE(registrace[[#This Row],[prijmeni a jmeno]],", ",registrace[[#This Row],[nar]])</f>
        <v>Švec Jakub, 2002</v>
      </c>
      <c r="O39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94" s="5"/>
      <c r="Q394" s="5"/>
      <c r="R394" s="5"/>
      <c r="S394" s="5"/>
    </row>
    <row r="395" spans="2:19" x14ac:dyDescent="0.25">
      <c r="B39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95" s="220">
        <v>2014</v>
      </c>
      <c r="D395" s="169"/>
      <c r="E395" s="101"/>
      <c r="F395" s="9" t="s">
        <v>902</v>
      </c>
      <c r="G395" s="170">
        <v>2001</v>
      </c>
      <c r="H395" s="9" t="s">
        <v>448</v>
      </c>
      <c r="I395" s="171" t="str">
        <f>IF(ISBLANK(registrace[[#This Row],[prijmeni a jmeno]]),"-",IF(RIGHT(LEFT(registrace[[#This Row],[prijmeni a jmeno]],SEARCH(" ",registrace[[#This Row],[prijmeni a jmeno]])-1),1)="á","Z","M"))</f>
        <v>Z</v>
      </c>
      <c r="J39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5" s="38"/>
      <c r="L39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95" s="219" t="str">
        <f>LEFT(registrace[[#This Row],[prijmeni a jmeno]],1)</f>
        <v>Š</v>
      </c>
      <c r="N395" s="172" t="str">
        <f>CONCATENATE(registrace[[#This Row],[prijmeni a jmeno]],", ",registrace[[#This Row],[nar]])</f>
        <v>Švecová Pavlína, 2001</v>
      </c>
      <c r="O39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95" s="5"/>
      <c r="Q395" s="5"/>
      <c r="R395" s="5"/>
      <c r="S395" s="5"/>
    </row>
    <row r="396" spans="2:19" x14ac:dyDescent="0.25">
      <c r="B39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96" s="220">
        <v>2014</v>
      </c>
      <c r="D396" s="169"/>
      <c r="E396" s="101"/>
      <c r="F396" s="9" t="s">
        <v>656</v>
      </c>
      <c r="G396" s="170">
        <v>1995</v>
      </c>
      <c r="H396" s="9" t="s">
        <v>453</v>
      </c>
      <c r="I396" s="171" t="str">
        <f>IF(ISBLANK(registrace[[#This Row],[prijmeni a jmeno]]),"-",IF(RIGHT(LEFT(registrace[[#This Row],[prijmeni a jmeno]],SEARCH(" ",registrace[[#This Row],[prijmeni a jmeno]])-1),1)="á","Z","M"))</f>
        <v>Z</v>
      </c>
      <c r="J39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6" s="38"/>
      <c r="L39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96" s="219" t="str">
        <f>LEFT(registrace[[#This Row],[prijmeni a jmeno]],1)</f>
        <v>T</v>
      </c>
      <c r="N396" s="172" t="str">
        <f>CONCATENATE(registrace[[#This Row],[prijmeni a jmeno]],", ",registrace[[#This Row],[nar]])</f>
        <v>Táchová Petra, 1995</v>
      </c>
      <c r="O39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  <c r="P396" s="5"/>
      <c r="Q396" s="5"/>
      <c r="R396" s="5"/>
      <c r="S396" s="5"/>
    </row>
    <row r="397" spans="2:19" x14ac:dyDescent="0.25">
      <c r="B397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závod::88</v>
      </c>
      <c r="C397" s="220">
        <v>2014</v>
      </c>
      <c r="D397" s="169" t="s">
        <v>1025</v>
      </c>
      <c r="E397" s="101">
        <v>88</v>
      </c>
      <c r="F397" s="9" t="s">
        <v>170</v>
      </c>
      <c r="G397" s="170">
        <v>1976</v>
      </c>
      <c r="H397" s="169" t="s">
        <v>1065</v>
      </c>
      <c r="I397" s="171" t="str">
        <f>IF(ISBLANK(registrace[[#This Row],[prijmeni a jmeno]]),"-",IF(RIGHT(LEFT(registrace[[#This Row],[prijmeni a jmeno]],SEARCH(" ",registrace[[#This Row],[prijmeni a jmeno]])-1),1)="á","Z","M"))</f>
        <v>M</v>
      </c>
      <c r="J39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397" s="38"/>
      <c r="L39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97" s="219" t="str">
        <f>LEFT(registrace[[#This Row],[prijmeni a jmeno]],1)</f>
        <v>T</v>
      </c>
      <c r="N397" s="175" t="str">
        <f>CONCATENATE(registrace[[#This Row],[prijmeni a jmeno]],", ",registrace[[#This Row],[nar]])</f>
        <v>Teplý Ondřej, 1976</v>
      </c>
      <c r="O39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SK E.go Šindlovy Dvory</v>
      </c>
    </row>
    <row r="398" spans="2:19" x14ac:dyDescent="0.25">
      <c r="B39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98" s="220">
        <v>2014</v>
      </c>
      <c r="D398" s="169"/>
      <c r="E398" s="101"/>
      <c r="F398" s="9" t="s">
        <v>749</v>
      </c>
      <c r="G398" s="170">
        <v>1965</v>
      </c>
      <c r="H398" s="9" t="s">
        <v>698</v>
      </c>
      <c r="I398" s="171" t="str">
        <f>IF(ISBLANK(registrace[[#This Row],[prijmeni a jmeno]]),"-",IF(RIGHT(LEFT(registrace[[#This Row],[prijmeni a jmeno]],SEARCH(" ",registrace[[#This Row],[prijmeni a jmeno]])-1),1)="á","Z","M"))</f>
        <v>M</v>
      </c>
      <c r="J39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8" s="38"/>
      <c r="L39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98" s="219" t="str">
        <f>LEFT(registrace[[#This Row],[prijmeni a jmeno]],1)</f>
        <v>T</v>
      </c>
      <c r="N398" s="172" t="str">
        <f>CONCATENATE(registrace[[#This Row],[prijmeni a jmeno]],", ",registrace[[#This Row],[nar]])</f>
        <v>Teringl Radek, 1965</v>
      </c>
      <c r="O39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399" spans="2:19" x14ac:dyDescent="0.25">
      <c r="B39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399" s="220">
        <v>2014</v>
      </c>
      <c r="D399" s="169"/>
      <c r="E399" s="101"/>
      <c r="F399" s="9" t="s">
        <v>929</v>
      </c>
      <c r="G399" s="170">
        <v>2007</v>
      </c>
      <c r="H399" s="9" t="s">
        <v>861</v>
      </c>
      <c r="I399" s="171" t="str">
        <f>IF(ISBLANK(registrace[[#This Row],[prijmeni a jmeno]]),"-",IF(RIGHT(LEFT(registrace[[#This Row],[prijmeni a jmeno]],SEARCH(" ",registrace[[#This Row],[prijmeni a jmeno]])-1),1)="á","Z","M"))</f>
        <v>M</v>
      </c>
      <c r="J39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9" s="38"/>
      <c r="L39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399" s="219" t="str">
        <f>LEFT(registrace[[#This Row],[prijmeni a jmeno]],1)</f>
        <v>T</v>
      </c>
      <c r="N399" s="172" t="str">
        <f>CONCATENATE(registrace[[#This Row],[prijmeni a jmeno]],", ",registrace[[#This Row],[nar]])</f>
        <v>Teringl Vojtěch, 2007</v>
      </c>
      <c r="O39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00" spans="2:19" x14ac:dyDescent="0.25">
      <c r="B40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00" s="220">
        <v>2014</v>
      </c>
      <c r="D400" s="169"/>
      <c r="E400" s="101"/>
      <c r="F400" s="9" t="s">
        <v>924</v>
      </c>
      <c r="G400" s="170">
        <v>2004</v>
      </c>
      <c r="H400" s="9" t="s">
        <v>861</v>
      </c>
      <c r="I400" s="171" t="str">
        <f>IF(ISBLANK(registrace[[#This Row],[prijmeni a jmeno]]),"-",IF(RIGHT(LEFT(registrace[[#This Row],[prijmeni a jmeno]],SEARCH(" ",registrace[[#This Row],[prijmeni a jmeno]])-1),1)="á","Z","M"))</f>
        <v>Z</v>
      </c>
      <c r="J40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0" s="38"/>
      <c r="L40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00" s="219" t="str">
        <f>LEFT(registrace[[#This Row],[prijmeni a jmeno]],1)</f>
        <v>T</v>
      </c>
      <c r="N400" s="172" t="str">
        <f>CONCATENATE(registrace[[#This Row],[prijmeni a jmeno]],", ",registrace[[#This Row],[nar]])</f>
        <v>Teringlová Vendula, 2004</v>
      </c>
      <c r="O40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01" spans="2:15" x14ac:dyDescent="0.25">
      <c r="B40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01" s="220">
        <v>2014</v>
      </c>
      <c r="D401" s="169"/>
      <c r="E401" s="101"/>
      <c r="F401" s="9" t="s">
        <v>546</v>
      </c>
      <c r="G401" s="170">
        <v>2006</v>
      </c>
      <c r="H401" s="9" t="s">
        <v>536</v>
      </c>
      <c r="I401" s="171" t="str">
        <f>IF(ISBLANK(registrace[[#This Row],[prijmeni a jmeno]]),"-",IF(RIGHT(LEFT(registrace[[#This Row],[prijmeni a jmeno]],SEARCH(" ",registrace[[#This Row],[prijmeni a jmeno]])-1),1)="á","Z","M"))</f>
        <v>M</v>
      </c>
      <c r="J40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1" s="38"/>
      <c r="L40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01" s="219" t="str">
        <f>LEFT(registrace[[#This Row],[prijmeni a jmeno]],1)</f>
        <v>T</v>
      </c>
      <c r="N401" s="172" t="str">
        <f>CONCATENATE(registrace[[#This Row],[prijmeni a jmeno]],", ",registrace[[#This Row],[nar]])</f>
        <v>Thiel Ondřej, 2006</v>
      </c>
      <c r="O40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02" spans="2:15" x14ac:dyDescent="0.25">
      <c r="B402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02" s="220">
        <v>2014</v>
      </c>
      <c r="D402" s="169"/>
      <c r="E402" s="101"/>
      <c r="F402" s="9" t="s">
        <v>171</v>
      </c>
      <c r="G402" s="170">
        <v>1975</v>
      </c>
      <c r="H402" s="169" t="s">
        <v>73</v>
      </c>
      <c r="I402" s="171" t="str">
        <f>IF(ISBLANK(registrace[[#This Row],[prijmeni a jmeno]]),"-",IF(RIGHT(LEFT(registrace[[#This Row],[prijmeni a jmeno]],SEARCH(" ",registrace[[#This Row],[prijmeni a jmeno]])-1),1)="á","Z","M"))</f>
        <v>M</v>
      </c>
      <c r="J40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2" s="38"/>
      <c r="L40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02" s="219" t="str">
        <f>LEFT(registrace[[#This Row],[prijmeni a jmeno]],1)</f>
        <v>T</v>
      </c>
      <c r="N402" s="175" t="str">
        <f>CONCATENATE(registrace[[#This Row],[prijmeni a jmeno]],", ",registrace[[#This Row],[nar]])</f>
        <v>Tichý Jiří, 1975</v>
      </c>
      <c r="O40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SKP České Budějovice</v>
      </c>
    </row>
    <row r="403" spans="2:15" x14ac:dyDescent="0.25">
      <c r="B40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03" s="220">
        <v>2014</v>
      </c>
      <c r="D403" s="169"/>
      <c r="E403" s="101"/>
      <c r="F403" s="9" t="s">
        <v>634</v>
      </c>
      <c r="G403" s="170">
        <v>1984</v>
      </c>
      <c r="H403" s="9" t="s">
        <v>448</v>
      </c>
      <c r="I403" s="171" t="str">
        <f>IF(ISBLANK(registrace[[#This Row],[prijmeni a jmeno]]),"-",IF(RIGHT(LEFT(registrace[[#This Row],[prijmeni a jmeno]],SEARCH(" ",registrace[[#This Row],[prijmeni a jmeno]])-1),1)="á","Z","M"))</f>
        <v>M</v>
      </c>
      <c r="J40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3" s="38"/>
      <c r="L40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03" s="219" t="str">
        <f>LEFT(registrace[[#This Row],[prijmeni a jmeno]],1)</f>
        <v>T</v>
      </c>
      <c r="N403" s="172" t="str">
        <f>CONCATENATE(registrace[[#This Row],[prijmeni a jmeno]],", ",registrace[[#This Row],[nar]])</f>
        <v>Tichý Petr, 1984</v>
      </c>
      <c r="O40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04" spans="2:15" x14ac:dyDescent="0.25">
      <c r="B40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04" s="220">
        <v>2014</v>
      </c>
      <c r="D404" s="169"/>
      <c r="E404" s="101"/>
      <c r="F404" s="9" t="s">
        <v>230</v>
      </c>
      <c r="G404" s="170">
        <v>1957</v>
      </c>
      <c r="H404" s="9" t="s">
        <v>422</v>
      </c>
      <c r="I404" s="171" t="str">
        <f>IF(ISBLANK(registrace[[#This Row],[prijmeni a jmeno]]),"-",IF(RIGHT(LEFT(registrace[[#This Row],[prijmeni a jmeno]],SEARCH(" ",registrace[[#This Row],[prijmeni a jmeno]])-1),1)="á","Z","M"))</f>
        <v>M</v>
      </c>
      <c r="J40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4" s="38"/>
      <c r="L40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04" s="219" t="str">
        <f>LEFT(registrace[[#This Row],[prijmeni a jmeno]],1)</f>
        <v>T</v>
      </c>
      <c r="N404" s="172" t="str">
        <f>CONCATENATE(registrace[[#This Row],[prijmeni a jmeno]],", ",registrace[[#This Row],[nar]])</f>
        <v>Tík František, 1957</v>
      </c>
      <c r="O40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05" spans="2:15" x14ac:dyDescent="0.25">
      <c r="B40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závod::33</v>
      </c>
      <c r="C405" s="220">
        <v>2014</v>
      </c>
      <c r="D405" s="169" t="s">
        <v>1025</v>
      </c>
      <c r="E405" s="101">
        <v>33</v>
      </c>
      <c r="F405" s="9" t="s">
        <v>172</v>
      </c>
      <c r="G405" s="170">
        <v>1969</v>
      </c>
      <c r="H405" s="169" t="s">
        <v>395</v>
      </c>
      <c r="I405" s="171" t="str">
        <f>IF(ISBLANK(registrace[[#This Row],[prijmeni a jmeno]]),"-",IF(RIGHT(LEFT(registrace[[#This Row],[prijmeni a jmeno]],SEARCH(" ",registrace[[#This Row],[prijmeni a jmeno]])-1),1)="á","Z","M"))</f>
        <v>Z</v>
      </c>
      <c r="J40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405" s="38"/>
      <c r="L40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05" s="219" t="str">
        <f>LEFT(registrace[[#This Row],[prijmeni a jmeno]],1)</f>
        <v>T</v>
      </c>
      <c r="N405" s="175" t="str">
        <f>CONCATENATE(registrace[[#This Row],[prijmeni a jmeno]],", ",registrace[[#This Row],[nar]])</f>
        <v>Tomášová Gabriela, 1969</v>
      </c>
      <c r="O40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České Budějovice</v>
      </c>
    </row>
    <row r="406" spans="2:15" x14ac:dyDescent="0.25">
      <c r="B40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06" s="220">
        <v>2014</v>
      </c>
      <c r="D406" s="169"/>
      <c r="E406" s="101"/>
      <c r="F406" s="9" t="s">
        <v>568</v>
      </c>
      <c r="G406" s="170">
        <v>1994</v>
      </c>
      <c r="H406" s="9" t="s">
        <v>642</v>
      </c>
      <c r="I406" s="171" t="str">
        <f>IF(ISBLANK(registrace[[#This Row],[prijmeni a jmeno]]),"-",IF(RIGHT(LEFT(registrace[[#This Row],[prijmeni a jmeno]],SEARCH(" ",registrace[[#This Row],[prijmeni a jmeno]])-1),1)="á","Z","M"))</f>
        <v>M</v>
      </c>
      <c r="J40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6" s="38"/>
      <c r="L40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06" s="219" t="str">
        <f>LEFT(registrace[[#This Row],[prijmeni a jmeno]],1)</f>
        <v>T</v>
      </c>
      <c r="N406" s="172" t="str">
        <f>CONCATENATE(registrace[[#This Row],[prijmeni a jmeno]],", ",registrace[[#This Row],[nar]])</f>
        <v>Tomka Bartoloměj, 1994</v>
      </c>
      <c r="O40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07" spans="2:15" x14ac:dyDescent="0.25">
      <c r="B40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07" s="220">
        <v>2014</v>
      </c>
      <c r="D407" s="169"/>
      <c r="E407" s="101"/>
      <c r="F407" s="9" t="s">
        <v>480</v>
      </c>
      <c r="G407" s="170">
        <v>2001</v>
      </c>
      <c r="H407" s="9" t="s">
        <v>451</v>
      </c>
      <c r="I407" s="171" t="str">
        <f>IF(ISBLANK(registrace[[#This Row],[prijmeni a jmeno]]),"-",IF(RIGHT(LEFT(registrace[[#This Row],[prijmeni a jmeno]],SEARCH(" ",registrace[[#This Row],[prijmeni a jmeno]])-1),1)="á","Z","M"))</f>
        <v>Z</v>
      </c>
      <c r="J40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7" s="38"/>
      <c r="L40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07" s="219" t="str">
        <f>LEFT(registrace[[#This Row],[prijmeni a jmeno]],1)</f>
        <v>T</v>
      </c>
      <c r="N407" s="172" t="str">
        <f>CONCATENATE(registrace[[#This Row],[prijmeni a jmeno]],", ",registrace[[#This Row],[nar]])</f>
        <v>Toncarová Barbora, 2001</v>
      </c>
      <c r="O40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08" spans="2:15" x14ac:dyDescent="0.25">
      <c r="B40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08" s="220">
        <v>2014</v>
      </c>
      <c r="D408" s="169"/>
      <c r="E408" s="101"/>
      <c r="F408" s="9" t="s">
        <v>748</v>
      </c>
      <c r="G408" s="170">
        <v>1980</v>
      </c>
      <c r="H408" s="9" t="s">
        <v>407</v>
      </c>
      <c r="I408" s="171" t="str">
        <f>IF(ISBLANK(registrace[[#This Row],[prijmeni a jmeno]]),"-",IF(RIGHT(LEFT(registrace[[#This Row],[prijmeni a jmeno]],SEARCH(" ",registrace[[#This Row],[prijmeni a jmeno]])-1),1)="á","Z","M"))</f>
        <v>M</v>
      </c>
      <c r="J40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8" s="38"/>
      <c r="L40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08" s="219" t="str">
        <f>LEFT(registrace[[#This Row],[prijmeni a jmeno]],1)</f>
        <v>T</v>
      </c>
      <c r="N408" s="172" t="str">
        <f>CONCATENATE(registrace[[#This Row],[prijmeni a jmeno]],", ",registrace[[#This Row],[nar]])</f>
        <v>Toul Filip, 1980</v>
      </c>
      <c r="O40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09" spans="2:15" x14ac:dyDescent="0.25">
      <c r="B40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09" s="220">
        <v>2014</v>
      </c>
      <c r="D409" s="169"/>
      <c r="E409" s="101"/>
      <c r="F409" s="9" t="s">
        <v>386</v>
      </c>
      <c r="G409" s="170">
        <v>1998</v>
      </c>
      <c r="H409" s="9" t="s">
        <v>367</v>
      </c>
      <c r="I409" s="171" t="str">
        <f>IF(ISBLANK(registrace[[#This Row],[prijmeni a jmeno]]),"-",IF(RIGHT(LEFT(registrace[[#This Row],[prijmeni a jmeno]],SEARCH(" ",registrace[[#This Row],[prijmeni a jmeno]])-1),1)="á","Z","M"))</f>
        <v>Z</v>
      </c>
      <c r="J40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9" s="38"/>
      <c r="L40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09" s="219" t="str">
        <f>LEFT(registrace[[#This Row],[prijmeni a jmeno]],1)</f>
        <v>T</v>
      </c>
      <c r="N409" s="172" t="str">
        <f>CONCATENATE(registrace[[#This Row],[prijmeni a jmeno]],", ",registrace[[#This Row],[nar]])</f>
        <v>Tovaryšová Alice, 1998</v>
      </c>
      <c r="O40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10" spans="2:15" x14ac:dyDescent="0.25">
      <c r="B41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10" s="220">
        <v>2014</v>
      </c>
      <c r="D410" s="169"/>
      <c r="E410" s="101"/>
      <c r="F410" s="9" t="s">
        <v>939</v>
      </c>
      <c r="G410" s="170">
        <v>2004</v>
      </c>
      <c r="H410" s="9" t="s">
        <v>984</v>
      </c>
      <c r="I410" s="171" t="str">
        <f>IF(ISBLANK(registrace[[#This Row],[prijmeni a jmeno]]),"-",IF(RIGHT(LEFT(registrace[[#This Row],[prijmeni a jmeno]],SEARCH(" ",registrace[[#This Row],[prijmeni a jmeno]])-1),1)="á","Z","M"))</f>
        <v>Z</v>
      </c>
      <c r="J41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0" s="38"/>
      <c r="L41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10" s="219" t="str">
        <f>LEFT(registrace[[#This Row],[prijmeni a jmeno]],1)</f>
        <v>T</v>
      </c>
      <c r="N410" s="172" t="str">
        <f>CONCATENATE(registrace[[#This Row],[prijmeni a jmeno]],", ",registrace[[#This Row],[nar]])</f>
        <v>Tresťanská Natálka, 2004</v>
      </c>
      <c r="O41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11" spans="2:15" x14ac:dyDescent="0.25">
      <c r="B41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11" s="220">
        <v>2014</v>
      </c>
      <c r="D411" s="169"/>
      <c r="E411" s="101"/>
      <c r="F411" s="9" t="s">
        <v>927</v>
      </c>
      <c r="G411" s="170">
        <v>2006</v>
      </c>
      <c r="H411" s="9" t="s">
        <v>984</v>
      </c>
      <c r="I411" s="171" t="str">
        <f>IF(ISBLANK(registrace[[#This Row],[prijmeni a jmeno]]),"-",IF(RIGHT(LEFT(registrace[[#This Row],[prijmeni a jmeno]],SEARCH(" ",registrace[[#This Row],[prijmeni a jmeno]])-1),1)="á","Z","M"))</f>
        <v>M</v>
      </c>
      <c r="J41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1" s="38"/>
      <c r="L41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11" s="219" t="str">
        <f>LEFT(registrace[[#This Row],[prijmeni a jmeno]],1)</f>
        <v>T</v>
      </c>
      <c r="N411" s="172" t="str">
        <f>CONCATENATE(registrace[[#This Row],[prijmeni a jmeno]],", ",registrace[[#This Row],[nar]])</f>
        <v>Tresťanský Josef, 2006</v>
      </c>
      <c r="O41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12" spans="2:15" x14ac:dyDescent="0.25">
      <c r="B41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závod::51</v>
      </c>
      <c r="C412" s="220">
        <v>2014</v>
      </c>
      <c r="D412" s="169" t="s">
        <v>1025</v>
      </c>
      <c r="E412" s="101">
        <v>51</v>
      </c>
      <c r="F412" s="9" t="s">
        <v>174</v>
      </c>
      <c r="G412" s="170">
        <v>1963</v>
      </c>
      <c r="H412" s="9" t="s">
        <v>73</v>
      </c>
      <c r="I412" s="171" t="str">
        <f>IF(ISBLANK(registrace[[#This Row],[prijmeni a jmeno]]),"-",IF(RIGHT(LEFT(registrace[[#This Row],[prijmeni a jmeno]],SEARCH(" ",registrace[[#This Row],[prijmeni a jmeno]])-1),1)="á","Z","M"))</f>
        <v>M</v>
      </c>
      <c r="J41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C</v>
      </c>
      <c r="K412" s="38"/>
      <c r="L41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12" s="219" t="str">
        <f>LEFT(registrace[[#This Row],[prijmeni a jmeno]],1)</f>
        <v>T</v>
      </c>
      <c r="N412" s="172" t="str">
        <f>CONCATENATE(registrace[[#This Row],[prijmeni a jmeno]],", ",registrace[[#This Row],[nar]])</f>
        <v>Trnka Jiří, 1963</v>
      </c>
      <c r="O41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SKP České Budějovice</v>
      </c>
    </row>
    <row r="413" spans="2:15" x14ac:dyDescent="0.25">
      <c r="B41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závod::34</v>
      </c>
      <c r="C413" s="220">
        <v>2014</v>
      </c>
      <c r="D413" s="169" t="s">
        <v>1025</v>
      </c>
      <c r="E413" s="101">
        <v>34</v>
      </c>
      <c r="F413" s="9" t="s">
        <v>176</v>
      </c>
      <c r="G413" s="170">
        <v>1963</v>
      </c>
      <c r="H413" s="169" t="s">
        <v>1065</v>
      </c>
      <c r="I413" s="171" t="str">
        <f>IF(ISBLANK(registrace[[#This Row],[prijmeni a jmeno]]),"-",IF(RIGHT(LEFT(registrace[[#This Row],[prijmeni a jmeno]],SEARCH(" ",registrace[[#This Row],[prijmeni a jmeno]])-1),1)="á","Z","M"))</f>
        <v>M</v>
      </c>
      <c r="J41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C</v>
      </c>
      <c r="K413" s="38"/>
      <c r="L41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13" s="219" t="str">
        <f>LEFT(registrace[[#This Row],[prijmeni a jmeno]],1)</f>
        <v>T</v>
      </c>
      <c r="N413" s="175" t="str">
        <f>CONCATENATE(registrace[[#This Row],[prijmeni a jmeno]],", ",registrace[[#This Row],[nar]])</f>
        <v>Tůma Jaroslav, 1963</v>
      </c>
      <c r="O41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SK E.go Šindlovy Dvory</v>
      </c>
    </row>
    <row r="414" spans="2:15" x14ac:dyDescent="0.25">
      <c r="B41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14" s="220">
        <v>2014</v>
      </c>
      <c r="D414" s="169"/>
      <c r="E414" s="101"/>
      <c r="F414" s="9" t="s">
        <v>465</v>
      </c>
      <c r="G414" s="170">
        <v>1994</v>
      </c>
      <c r="H414" s="9" t="s">
        <v>448</v>
      </c>
      <c r="I414" s="171" t="str">
        <f>IF(ISBLANK(registrace[[#This Row],[prijmeni a jmeno]]),"-",IF(RIGHT(LEFT(registrace[[#This Row],[prijmeni a jmeno]],SEARCH(" ",registrace[[#This Row],[prijmeni a jmeno]])-1),1)="á","Z","M"))</f>
        <v>M</v>
      </c>
      <c r="J41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4" s="38"/>
      <c r="L41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14" s="219" t="str">
        <f>LEFT(registrace[[#This Row],[prijmeni a jmeno]],1)</f>
        <v>T</v>
      </c>
      <c r="N414" s="172" t="str">
        <f>CONCATENATE(registrace[[#This Row],[prijmeni a jmeno]],", ",registrace[[#This Row],[nar]])</f>
        <v>Tunhofer Jan, 1994</v>
      </c>
      <c r="O41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15" spans="2:15" x14ac:dyDescent="0.25">
      <c r="B41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15" s="220">
        <v>2014</v>
      </c>
      <c r="D415" s="169"/>
      <c r="E415" s="101"/>
      <c r="F415" s="9" t="s">
        <v>231</v>
      </c>
      <c r="G415" s="170">
        <v>1970</v>
      </c>
      <c r="H415" s="9" t="s">
        <v>1115</v>
      </c>
      <c r="I415" s="171" t="str">
        <f>IF(ISBLANK(registrace[[#This Row],[prijmeni a jmeno]]),"-",IF(RIGHT(LEFT(registrace[[#This Row],[prijmeni a jmeno]],SEARCH(" ",registrace[[#This Row],[prijmeni a jmeno]])-1),1)="á","Z","M"))</f>
        <v>M</v>
      </c>
      <c r="J41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5" s="38"/>
      <c r="L41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15" s="219" t="str">
        <f>LEFT(registrace[[#This Row],[prijmeni a jmeno]],1)</f>
        <v>T</v>
      </c>
      <c r="N415" s="172" t="str">
        <f>CONCATENATE(registrace[[#This Row],[prijmeni a jmeno]],", ",registrace[[#This Row],[nar]])</f>
        <v>Turek Jiří, 1970</v>
      </c>
      <c r="O41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16" spans="2:15" x14ac:dyDescent="0.25">
      <c r="B416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16" s="220">
        <v>2014</v>
      </c>
      <c r="D416" s="169"/>
      <c r="E416" s="101"/>
      <c r="F416" s="9" t="s">
        <v>177</v>
      </c>
      <c r="G416" s="170">
        <v>1982</v>
      </c>
      <c r="H416" s="169" t="s">
        <v>46</v>
      </c>
      <c r="I416" s="171" t="str">
        <f>IF(ISBLANK(registrace[[#This Row],[prijmeni a jmeno]]),"-",IF(RIGHT(LEFT(registrace[[#This Row],[prijmeni a jmeno]],SEARCH(" ",registrace[[#This Row],[prijmeni a jmeno]])-1),1)="á","Z","M"))</f>
        <v>Z</v>
      </c>
      <c r="J41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6" s="38"/>
      <c r="L41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16" s="219" t="str">
        <f>LEFT(registrace[[#This Row],[prijmeni a jmeno]],1)</f>
        <v>T</v>
      </c>
      <c r="N416" s="175" t="str">
        <f>CONCATENATE(registrace[[#This Row],[prijmeni a jmeno]],", ",registrace[[#This Row],[nar]])</f>
        <v>Turoňová Magdalena, 1982</v>
      </c>
      <c r="O41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MAMATU</v>
      </c>
    </row>
    <row r="417" spans="2:15" x14ac:dyDescent="0.25">
      <c r="B41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17" s="220">
        <v>2014</v>
      </c>
      <c r="D417" s="169"/>
      <c r="E417" s="101"/>
      <c r="F417" s="9" t="s">
        <v>485</v>
      </c>
      <c r="G417" s="170">
        <v>2006</v>
      </c>
      <c r="H417" s="9" t="s">
        <v>49</v>
      </c>
      <c r="I417" s="171" t="str">
        <f>IF(ISBLANK(registrace[[#This Row],[prijmeni a jmeno]]),"-",IF(RIGHT(LEFT(registrace[[#This Row],[prijmeni a jmeno]],SEARCH(" ",registrace[[#This Row],[prijmeni a jmeno]])-1),1)="á","Z","M"))</f>
        <v>M</v>
      </c>
      <c r="J41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7" s="38" t="s">
        <v>992</v>
      </c>
      <c r="L41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17" s="219" t="str">
        <f>LEFT(registrace[[#This Row],[prijmeni a jmeno]],1)</f>
        <v>T</v>
      </c>
      <c r="N417" s="172" t="str">
        <f>CONCATENATE(registrace[[#This Row],[prijmeni a jmeno]],", ",registrace[[#This Row],[nar]])</f>
        <v>Turz Jan, 2006</v>
      </c>
      <c r="O41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18" spans="2:15" x14ac:dyDescent="0.25">
      <c r="B41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2014::Dětský::11 - 12::Z::15</v>
      </c>
      <c r="C418" s="220">
        <v>2014</v>
      </c>
      <c r="D418" s="169" t="s">
        <v>1028</v>
      </c>
      <c r="E418" s="101">
        <v>15</v>
      </c>
      <c r="F418" s="9" t="s">
        <v>374</v>
      </c>
      <c r="G418" s="170">
        <v>2002</v>
      </c>
      <c r="H418" s="9" t="s">
        <v>392</v>
      </c>
      <c r="I418" s="171" t="str">
        <f>IF(ISBLANK(registrace[[#This Row],[prijmeni a jmeno]]),"-",IF(RIGHT(LEFT(registrace[[#This Row],[prijmeni a jmeno]],SEARCH(" ",registrace[[#This Row],[prijmeni a jmeno]])-1),1)="á","Z","M"))</f>
        <v>Z</v>
      </c>
      <c r="J41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11 - 12</v>
      </c>
      <c r="K418" s="38"/>
      <c r="L41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18" s="219" t="str">
        <f>LEFT(registrace[[#This Row],[prijmeni a jmeno]],1)</f>
        <v>T</v>
      </c>
      <c r="N418" s="172" t="str">
        <f>CONCATENATE(registrace[[#This Row],[prijmeni a jmeno]],", ",registrace[[#This Row],[nar]])</f>
        <v>Tvrzová Gabriela, 2002</v>
      </c>
      <c r="O41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19" spans="2:15" x14ac:dyDescent="0.25">
      <c r="B41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starosty::16</v>
      </c>
      <c r="C419" s="220">
        <v>2014</v>
      </c>
      <c r="D419" s="169" t="s">
        <v>1026</v>
      </c>
      <c r="E419" s="101">
        <v>16</v>
      </c>
      <c r="F419" s="9" t="s">
        <v>383</v>
      </c>
      <c r="G419" s="170">
        <v>1999</v>
      </c>
      <c r="H419" s="9" t="s">
        <v>392</v>
      </c>
      <c r="I419" s="171" t="str">
        <f>IF(ISBLANK(registrace[[#This Row],[prijmeni a jmeno]]),"-",IF(RIGHT(LEFT(registrace[[#This Row],[prijmeni a jmeno]],SEARCH(" ",registrace[[#This Row],[prijmeni a jmeno]])-1),1)="á","Z","M"))</f>
        <v>Z</v>
      </c>
      <c r="J41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19" s="38"/>
      <c r="L41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19" s="219" t="str">
        <f>LEFT(registrace[[#This Row],[prijmeni a jmeno]],1)</f>
        <v>T</v>
      </c>
      <c r="N419" s="172" t="str">
        <f>CONCATENATE(registrace[[#This Row],[prijmeni a jmeno]],", ",registrace[[#This Row],[nar]])</f>
        <v>Tvrzová Veronika, 1999</v>
      </c>
      <c r="O41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20" spans="2:15" x14ac:dyDescent="0.25">
      <c r="B42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závod::5</v>
      </c>
      <c r="C420" s="220">
        <v>2014</v>
      </c>
      <c r="D420" s="169" t="s">
        <v>1025</v>
      </c>
      <c r="E420" s="101">
        <v>5</v>
      </c>
      <c r="F420" s="9" t="s">
        <v>232</v>
      </c>
      <c r="G420" s="170">
        <v>1967</v>
      </c>
      <c r="H420" s="9" t="s">
        <v>397</v>
      </c>
      <c r="I420" s="171" t="str">
        <f>IF(ISBLANK(registrace[[#This Row],[prijmeni a jmeno]]),"-",IF(RIGHT(LEFT(registrace[[#This Row],[prijmeni a jmeno]],SEARCH(" ",registrace[[#This Row],[prijmeni a jmeno]])-1),1)="á","Z","M"))</f>
        <v>M</v>
      </c>
      <c r="J42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420" s="38"/>
      <c r="L42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20" s="219" t="str">
        <f>LEFT(registrace[[#This Row],[prijmeni a jmeno]],1)</f>
        <v>U</v>
      </c>
      <c r="N420" s="172" t="str">
        <f>CONCATENATE(registrace[[#This Row],[prijmeni a jmeno]],", ",registrace[[#This Row],[nar]])</f>
        <v>Uhlíř Radek, 1967</v>
      </c>
      <c r="O42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21" spans="2:15" x14ac:dyDescent="0.25">
      <c r="B42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závod::52</v>
      </c>
      <c r="C421" s="220">
        <v>2014</v>
      </c>
      <c r="D421" s="169" t="s">
        <v>1025</v>
      </c>
      <c r="E421" s="101">
        <v>52</v>
      </c>
      <c r="F421" s="9" t="s">
        <v>756</v>
      </c>
      <c r="G421" s="170">
        <v>1968</v>
      </c>
      <c r="H421" s="9" t="s">
        <v>395</v>
      </c>
      <c r="I421" s="171" t="str">
        <f>IF(ISBLANK(registrace[[#This Row],[prijmeni a jmeno]]),"-",IF(RIGHT(LEFT(registrace[[#This Row],[prijmeni a jmeno]],SEARCH(" ",registrace[[#This Row],[prijmeni a jmeno]])-1),1)="á","Z","M"))</f>
        <v>Z</v>
      </c>
      <c r="J42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421" s="38"/>
      <c r="L42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21" s="219" t="str">
        <f>LEFT(registrace[[#This Row],[prijmeni a jmeno]],1)</f>
        <v>U</v>
      </c>
      <c r="N421" s="172" t="str">
        <f>CONCATENATE(registrace[[#This Row],[prijmeni a jmeno]],", ",registrace[[#This Row],[nar]])</f>
        <v>Uhlířová Barbora, 1968</v>
      </c>
      <c r="O42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22" spans="2:15" x14ac:dyDescent="0.25">
      <c r="B42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22" s="220">
        <v>2014</v>
      </c>
      <c r="D422" s="169"/>
      <c r="E422" s="101"/>
      <c r="F422" s="9" t="s">
        <v>780</v>
      </c>
      <c r="G422" s="170">
        <v>1961</v>
      </c>
      <c r="H422" s="9" t="s">
        <v>956</v>
      </c>
      <c r="I422" s="171" t="str">
        <f>IF(ISBLANK(registrace[[#This Row],[prijmeni a jmeno]]),"-",IF(RIGHT(LEFT(registrace[[#This Row],[prijmeni a jmeno]],SEARCH(" ",registrace[[#This Row],[prijmeni a jmeno]])-1),1)="á","Z","M"))</f>
        <v>M</v>
      </c>
      <c r="J42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2" s="38"/>
      <c r="L42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22" s="219" t="str">
        <f>LEFT(registrace[[#This Row],[prijmeni a jmeno]],1)</f>
        <v>U</v>
      </c>
      <c r="N422" s="172" t="str">
        <f>CONCATENATE(registrace[[#This Row],[prijmeni a jmeno]],", ",registrace[[#This Row],[nar]])</f>
        <v>Ungerman Jan, 1961</v>
      </c>
      <c r="O42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23" spans="2:15" x14ac:dyDescent="0.25">
      <c r="B42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23" s="220">
        <v>2014</v>
      </c>
      <c r="D423" s="169"/>
      <c r="E423" s="101"/>
      <c r="F423" s="9" t="s">
        <v>178</v>
      </c>
      <c r="G423" s="170">
        <v>1972</v>
      </c>
      <c r="H423" s="169" t="s">
        <v>395</v>
      </c>
      <c r="I423" s="171" t="str">
        <f>IF(ISBLANK(registrace[[#This Row],[prijmeni a jmeno]]),"-",IF(RIGHT(LEFT(registrace[[#This Row],[prijmeni a jmeno]],SEARCH(" ",registrace[[#This Row],[prijmeni a jmeno]])-1),1)="á","Z","M"))</f>
        <v>M</v>
      </c>
      <c r="J42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3" s="38"/>
      <c r="L42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23" s="219" t="str">
        <f>LEFT(registrace[[#This Row],[prijmeni a jmeno]],1)</f>
        <v>U</v>
      </c>
      <c r="N423" s="175" t="str">
        <f>CONCATENATE(registrace[[#This Row],[prijmeni a jmeno]],", ",registrace[[#This Row],[nar]])</f>
        <v>Urban Martin, 1972</v>
      </c>
      <c r="O42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České Budějovice</v>
      </c>
    </row>
    <row r="424" spans="2:15" x14ac:dyDescent="0.25">
      <c r="B42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24" s="220">
        <v>2014</v>
      </c>
      <c r="D424" s="169"/>
      <c r="E424" s="101"/>
      <c r="F424" s="9" t="s">
        <v>754</v>
      </c>
      <c r="G424" s="170">
        <v>1981</v>
      </c>
      <c r="H424" s="9" t="s">
        <v>730</v>
      </c>
      <c r="I424" s="171" t="str">
        <f>IF(ISBLANK(registrace[[#This Row],[prijmeni a jmeno]]),"-",IF(RIGHT(LEFT(registrace[[#This Row],[prijmeni a jmeno]],SEARCH(" ",registrace[[#This Row],[prijmeni a jmeno]])-1),1)="á","Z","M"))</f>
        <v>Z</v>
      </c>
      <c r="J42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4" s="38"/>
      <c r="L42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24" s="219" t="str">
        <f>LEFT(registrace[[#This Row],[prijmeni a jmeno]],1)</f>
        <v>V</v>
      </c>
      <c r="N424" s="172" t="str">
        <f>CONCATENATE(registrace[[#This Row],[prijmeni a jmeno]],", ",registrace[[#This Row],[nar]])</f>
        <v>Váchová Edita, 1981</v>
      </c>
      <c r="O42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25" spans="2:15" x14ac:dyDescent="0.25">
      <c r="B42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závod::36</v>
      </c>
      <c r="C425" s="220">
        <v>2014</v>
      </c>
      <c r="D425" s="169" t="s">
        <v>1025</v>
      </c>
      <c r="E425" s="101">
        <v>36</v>
      </c>
      <c r="F425" s="9" t="s">
        <v>179</v>
      </c>
      <c r="G425" s="170">
        <v>1977</v>
      </c>
      <c r="H425" s="169" t="s">
        <v>1058</v>
      </c>
      <c r="I425" s="171" t="str">
        <f>IF(ISBLANK(registrace[[#This Row],[prijmeni a jmeno]]),"-",IF(RIGHT(LEFT(registrace[[#This Row],[prijmeni a jmeno]],SEARCH(" ",registrace[[#This Row],[prijmeni a jmeno]])-1),1)="á","Z","M"))</f>
        <v>Z</v>
      </c>
      <c r="J42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425" s="38"/>
      <c r="L42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25" s="219" t="str">
        <f>LEFT(registrace[[#This Row],[prijmeni a jmeno]],1)</f>
        <v>V</v>
      </c>
      <c r="N425" s="175" t="str">
        <f>CONCATENATE(registrace[[#This Row],[prijmeni a jmeno]],", ",registrace[[#This Row],[nar]])</f>
        <v>Valdová Marie, 1977</v>
      </c>
      <c r="O42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Trio Kardašova Řečice</v>
      </c>
    </row>
    <row r="426" spans="2:15" x14ac:dyDescent="0.25">
      <c r="B42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26" s="220">
        <v>2014</v>
      </c>
      <c r="D426" s="169"/>
      <c r="E426" s="101"/>
      <c r="F426" s="9" t="s">
        <v>312</v>
      </c>
      <c r="G426" s="170">
        <v>1972</v>
      </c>
      <c r="H426" s="9" t="s">
        <v>37</v>
      </c>
      <c r="I426" s="171" t="str">
        <f>IF(ISBLANK(registrace[[#This Row],[prijmeni a jmeno]]),"-",IF(RIGHT(LEFT(registrace[[#This Row],[prijmeni a jmeno]],SEARCH(" ",registrace[[#This Row],[prijmeni a jmeno]])-1),1)="á","Z","M"))</f>
        <v>M</v>
      </c>
      <c r="J42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6" s="38"/>
      <c r="L42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26" s="219" t="str">
        <f>LEFT(registrace[[#This Row],[prijmeni a jmeno]],1)</f>
        <v>V</v>
      </c>
      <c r="N426" s="172" t="str">
        <f>CONCATENATE(registrace[[#This Row],[prijmeni a jmeno]],", ",registrace[[#This Row],[nar]])</f>
        <v>Valter Jaroslav, 1972</v>
      </c>
      <c r="O42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27" spans="2:15" x14ac:dyDescent="0.25">
      <c r="B42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závod::86</v>
      </c>
      <c r="C427" s="220">
        <v>2014</v>
      </c>
      <c r="D427" s="169" t="s">
        <v>1025</v>
      </c>
      <c r="E427" s="101">
        <v>86</v>
      </c>
      <c r="F427" s="9" t="s">
        <v>180</v>
      </c>
      <c r="G427" s="170">
        <v>1975</v>
      </c>
      <c r="H427" s="9" t="s">
        <v>37</v>
      </c>
      <c r="I427" s="171" t="str">
        <f>IF(ISBLANK(registrace[[#This Row],[prijmeni a jmeno]]),"-",IF(RIGHT(LEFT(registrace[[#This Row],[prijmeni a jmeno]],SEARCH(" ",registrace[[#This Row],[prijmeni a jmeno]])-1),1)="á","Z","M"))</f>
        <v>M</v>
      </c>
      <c r="J42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427" s="38"/>
      <c r="L42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27" s="219" t="str">
        <f>LEFT(registrace[[#This Row],[prijmeni a jmeno]],1)</f>
        <v>V</v>
      </c>
      <c r="N427" s="172" t="str">
        <f>CONCATENATE(registrace[[#This Row],[prijmeni a jmeno]],", ",registrace[[#This Row],[nar]])</f>
        <v>Valter Pavel, 1975</v>
      </c>
      <c r="O42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Orlando Bananas</v>
      </c>
    </row>
    <row r="428" spans="2:15" x14ac:dyDescent="0.25">
      <c r="B42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28" s="220">
        <v>2014</v>
      </c>
      <c r="D428" s="169"/>
      <c r="E428" s="101"/>
      <c r="F428" s="9" t="s">
        <v>472</v>
      </c>
      <c r="G428" s="170">
        <v>1999</v>
      </c>
      <c r="H428" s="9" t="s">
        <v>451</v>
      </c>
      <c r="I428" s="171" t="str">
        <f>IF(ISBLANK(registrace[[#This Row],[prijmeni a jmeno]]),"-",IF(RIGHT(LEFT(registrace[[#This Row],[prijmeni a jmeno]],SEARCH(" ",registrace[[#This Row],[prijmeni a jmeno]])-1),1)="á","Z","M"))</f>
        <v>M</v>
      </c>
      <c r="J42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8" s="38"/>
      <c r="L42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28" s="219" t="str">
        <f>LEFT(registrace[[#This Row],[prijmeni a jmeno]],1)</f>
        <v>V</v>
      </c>
      <c r="N428" s="172" t="str">
        <f>CONCATENATE(registrace[[#This Row],[prijmeni a jmeno]],", ",registrace[[#This Row],[nar]])</f>
        <v>Vaněček David, 1999</v>
      </c>
      <c r="O42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29" spans="2:15" x14ac:dyDescent="0.25">
      <c r="B42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29" s="220">
        <v>2014</v>
      </c>
      <c r="D429" s="169"/>
      <c r="E429" s="101"/>
      <c r="F429" s="9" t="s">
        <v>567</v>
      </c>
      <c r="G429" s="170">
        <v>1995</v>
      </c>
      <c r="H429" s="9" t="s">
        <v>342</v>
      </c>
      <c r="I429" s="171" t="str">
        <f>IF(ISBLANK(registrace[[#This Row],[prijmeni a jmeno]]),"-",IF(RIGHT(LEFT(registrace[[#This Row],[prijmeni a jmeno]],SEARCH(" ",registrace[[#This Row],[prijmeni a jmeno]])-1),1)="á","Z","M"))</f>
        <v>M</v>
      </c>
      <c r="J42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9" s="38"/>
      <c r="L42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29" s="219" t="str">
        <f>LEFT(registrace[[#This Row],[prijmeni a jmeno]],1)</f>
        <v>V</v>
      </c>
      <c r="N429" s="172" t="str">
        <f>CONCATENATE(registrace[[#This Row],[prijmeni a jmeno]],", ",registrace[[#This Row],[nar]])</f>
        <v>Vaněček Jiří, 1995</v>
      </c>
      <c r="O42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30" spans="2:15" x14ac:dyDescent="0.25">
      <c r="B43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30" s="220">
        <v>2014</v>
      </c>
      <c r="D430" s="169"/>
      <c r="E430" s="101"/>
      <c r="F430" s="9" t="s">
        <v>181</v>
      </c>
      <c r="G430" s="170">
        <v>1979</v>
      </c>
      <c r="H430" s="169" t="s">
        <v>407</v>
      </c>
      <c r="I430" s="171" t="str">
        <f>IF(ISBLANK(registrace[[#This Row],[prijmeni a jmeno]]),"-",IF(RIGHT(LEFT(registrace[[#This Row],[prijmeni a jmeno]],SEARCH(" ",registrace[[#This Row],[prijmeni a jmeno]])-1),1)="á","Z","M"))</f>
        <v>M</v>
      </c>
      <c r="J43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0" s="38"/>
      <c r="L43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30" s="219" t="str">
        <f>LEFT(registrace[[#This Row],[prijmeni a jmeno]],1)</f>
        <v>V</v>
      </c>
      <c r="N430" s="175" t="str">
        <f>CONCATENATE(registrace[[#This Row],[prijmeni a jmeno]],", ",registrace[[#This Row],[nar]])</f>
        <v>Vaněček Michael, 1979</v>
      </c>
      <c r="O43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ŠuTri Prachatice</v>
      </c>
    </row>
    <row r="431" spans="2:15" x14ac:dyDescent="0.25">
      <c r="B43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31" s="220">
        <v>2014</v>
      </c>
      <c r="D431" s="169"/>
      <c r="E431" s="101"/>
      <c r="F431" s="9" t="s">
        <v>653</v>
      </c>
      <c r="G431" s="170">
        <v>1999</v>
      </c>
      <c r="H431" s="9" t="s">
        <v>451</v>
      </c>
      <c r="I431" s="171" t="str">
        <f>IF(ISBLANK(registrace[[#This Row],[prijmeni a jmeno]]),"-",IF(RIGHT(LEFT(registrace[[#This Row],[prijmeni a jmeno]],SEARCH(" ",registrace[[#This Row],[prijmeni a jmeno]])-1),1)="á","Z","M"))</f>
        <v>Z</v>
      </c>
      <c r="J43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1" s="38"/>
      <c r="L43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31" s="219" t="str">
        <f>LEFT(registrace[[#This Row],[prijmeni a jmeno]],1)</f>
        <v>V</v>
      </c>
      <c r="N431" s="172" t="str">
        <f>CONCATENATE(registrace[[#This Row],[prijmeni a jmeno]],", ",registrace[[#This Row],[nar]])</f>
        <v>Vanišová Simona, 1999</v>
      </c>
      <c r="O43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32" spans="2:15" x14ac:dyDescent="0.25">
      <c r="B43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32" s="220">
        <v>2014</v>
      </c>
      <c r="D432" s="169"/>
      <c r="E432" s="101"/>
      <c r="F432" s="9" t="s">
        <v>900</v>
      </c>
      <c r="G432" s="170">
        <v>2001</v>
      </c>
      <c r="H432" s="9" t="s">
        <v>395</v>
      </c>
      <c r="I432" s="171" t="str">
        <f>IF(ISBLANK(registrace[[#This Row],[prijmeni a jmeno]]),"-",IF(RIGHT(LEFT(registrace[[#This Row],[prijmeni a jmeno]],SEARCH(" ",registrace[[#This Row],[prijmeni a jmeno]])-1),1)="á","Z","M"))</f>
        <v>M</v>
      </c>
      <c r="J43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2" s="38"/>
      <c r="L43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32" s="219" t="str">
        <f>LEFT(registrace[[#This Row],[prijmeni a jmeno]],1)</f>
        <v>V</v>
      </c>
      <c r="N432" s="172" t="str">
        <f>CONCATENATE(registrace[[#This Row],[prijmeni a jmeno]],", ",registrace[[#This Row],[nar]])</f>
        <v>Varga Dominik, 2001</v>
      </c>
      <c r="O43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33" spans="2:15" x14ac:dyDescent="0.25">
      <c r="B43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33" s="220">
        <v>2014</v>
      </c>
      <c r="D433" s="169"/>
      <c r="E433" s="101"/>
      <c r="F433" s="9" t="s">
        <v>931</v>
      </c>
      <c r="G433" s="170">
        <v>2006</v>
      </c>
      <c r="H433" s="9" t="s">
        <v>395</v>
      </c>
      <c r="I433" s="171" t="str">
        <f>IF(ISBLANK(registrace[[#This Row],[prijmeni a jmeno]]),"-",IF(RIGHT(LEFT(registrace[[#This Row],[prijmeni a jmeno]],SEARCH(" ",registrace[[#This Row],[prijmeni a jmeno]])-1),1)="á","Z","M"))</f>
        <v>M</v>
      </c>
      <c r="J43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3" s="38"/>
      <c r="L43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33" s="219" t="str">
        <f>LEFT(registrace[[#This Row],[prijmeni a jmeno]],1)</f>
        <v>V</v>
      </c>
      <c r="N433" s="172" t="str">
        <f>CONCATENATE(registrace[[#This Row],[prijmeni a jmeno]],", ",registrace[[#This Row],[nar]])</f>
        <v>Varga Ondřej, 2006</v>
      </c>
      <c r="O43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34" spans="2:15" x14ac:dyDescent="0.25">
      <c r="B43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34" s="220">
        <v>2014</v>
      </c>
      <c r="D434" s="169"/>
      <c r="E434" s="101"/>
      <c r="F434" s="9" t="s">
        <v>237</v>
      </c>
      <c r="G434" s="170">
        <v>1973</v>
      </c>
      <c r="H434" s="9" t="s">
        <v>395</v>
      </c>
      <c r="I434" s="171" t="str">
        <f>IF(ISBLANK(registrace[[#This Row],[prijmeni a jmeno]]),"-",IF(RIGHT(LEFT(registrace[[#This Row],[prijmeni a jmeno]],SEARCH(" ",registrace[[#This Row],[prijmeni a jmeno]])-1),1)="á","Z","M"))</f>
        <v>M</v>
      </c>
      <c r="J43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4" s="38"/>
      <c r="L43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34" s="219" t="str">
        <f>LEFT(registrace[[#This Row],[prijmeni a jmeno]],1)</f>
        <v>V</v>
      </c>
      <c r="N434" s="172" t="str">
        <f>CONCATENATE(registrace[[#This Row],[prijmeni a jmeno]],", ",registrace[[#This Row],[nar]])</f>
        <v>Varga Tomáš, 1973</v>
      </c>
      <c r="O43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35" spans="2:15" x14ac:dyDescent="0.25">
      <c r="B43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35" s="220">
        <v>2014</v>
      </c>
      <c r="D435" s="169"/>
      <c r="E435" s="101"/>
      <c r="F435" s="9" t="s">
        <v>182</v>
      </c>
      <c r="G435" s="170">
        <v>1969</v>
      </c>
      <c r="H435" s="169" t="s">
        <v>48</v>
      </c>
      <c r="I435" s="171" t="str">
        <f>IF(ISBLANK(registrace[[#This Row],[prijmeni a jmeno]]),"-",IF(RIGHT(LEFT(registrace[[#This Row],[prijmeni a jmeno]],SEARCH(" ",registrace[[#This Row],[prijmeni a jmeno]])-1),1)="á","Z","M"))</f>
        <v>Z</v>
      </c>
      <c r="J43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5" s="38"/>
      <c r="L43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35" s="219" t="str">
        <f>LEFT(registrace[[#This Row],[prijmeni a jmeno]],1)</f>
        <v>V</v>
      </c>
      <c r="N435" s="175" t="str">
        <f>CONCATENATE(registrace[[#This Row],[prijmeni a jmeno]],", ",registrace[[#This Row],[nar]])</f>
        <v>Vařáková Pavla, 1969</v>
      </c>
      <c r="O43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BezvaÚči</v>
      </c>
    </row>
    <row r="436" spans="2:15" x14ac:dyDescent="0.25">
      <c r="B43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36" s="220">
        <v>2014</v>
      </c>
      <c r="D436" s="169"/>
      <c r="E436" s="101"/>
      <c r="F436" s="9" t="s">
        <v>466</v>
      </c>
      <c r="G436" s="170">
        <v>1995</v>
      </c>
      <c r="H436" s="9" t="s">
        <v>448</v>
      </c>
      <c r="I436" s="171" t="str">
        <f>IF(ISBLANK(registrace[[#This Row],[prijmeni a jmeno]]),"-",IF(RIGHT(LEFT(registrace[[#This Row],[prijmeni a jmeno]],SEARCH(" ",registrace[[#This Row],[prijmeni a jmeno]])-1),1)="á","Z","M"))</f>
        <v>M</v>
      </c>
      <c r="J43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6" s="38"/>
      <c r="L43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36" s="219" t="str">
        <f>LEFT(registrace[[#This Row],[prijmeni a jmeno]],1)</f>
        <v>V</v>
      </c>
      <c r="N436" s="172" t="str">
        <f>CONCATENATE(registrace[[#This Row],[prijmeni a jmeno]],", ",registrace[[#This Row],[nar]])</f>
        <v>Vašák Martin, 1995</v>
      </c>
      <c r="O43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37" spans="2:15" x14ac:dyDescent="0.25">
      <c r="B437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37" s="220">
        <v>2014</v>
      </c>
      <c r="D437" s="169"/>
      <c r="E437" s="101"/>
      <c r="F437" s="9" t="s">
        <v>183</v>
      </c>
      <c r="G437" s="170">
        <v>1990</v>
      </c>
      <c r="H437" s="169" t="s">
        <v>56</v>
      </c>
      <c r="I437" s="171" t="str">
        <f>IF(ISBLANK(registrace[[#This Row],[prijmeni a jmeno]]),"-",IF(RIGHT(LEFT(registrace[[#This Row],[prijmeni a jmeno]],SEARCH(" ",registrace[[#This Row],[prijmeni a jmeno]])-1),1)="á","Z","M"))</f>
        <v>Z</v>
      </c>
      <c r="J43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7" s="38"/>
      <c r="L43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37" s="219" t="str">
        <f>LEFT(registrace[[#This Row],[prijmeni a jmeno]],1)</f>
        <v>V</v>
      </c>
      <c r="N437" s="175" t="str">
        <f>CONCATENATE(registrace[[#This Row],[prijmeni a jmeno]],", ",registrace[[#This Row],[nar]])</f>
        <v>Vašková Pavla, 1990</v>
      </c>
      <c r="O43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Římov</v>
      </c>
    </row>
    <row r="438" spans="2:15" x14ac:dyDescent="0.25">
      <c r="B438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starosty::14</v>
      </c>
      <c r="C438" s="220">
        <v>2014</v>
      </c>
      <c r="D438" s="169" t="s">
        <v>1026</v>
      </c>
      <c r="E438" s="101">
        <v>14</v>
      </c>
      <c r="F438" s="9" t="s">
        <v>1074</v>
      </c>
      <c r="G438" s="170">
        <v>1992</v>
      </c>
      <c r="H438" s="169" t="s">
        <v>1075</v>
      </c>
      <c r="I438" s="171" t="str">
        <f>IF(ISBLANK(registrace[[#This Row],[prijmeni a jmeno]]),"-",IF(RIGHT(LEFT(registrace[[#This Row],[prijmeni a jmeno]],SEARCH(" ",registrace[[#This Row],[prijmeni a jmeno]])-1),1)="á","Z","M"))</f>
        <v>Z</v>
      </c>
      <c r="J43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38" s="38"/>
      <c r="L43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38" s="219" t="str">
        <f>LEFT(registrace[[#This Row],[prijmeni a jmeno]],1)</f>
        <v>V</v>
      </c>
      <c r="N438" s="175" t="str">
        <f>CONCATENATE(registrace[[#This Row],[prijmeni a jmeno]],", ",registrace[[#This Row],[nar]])</f>
        <v>Vávrová Gabriela, 1992</v>
      </c>
      <c r="O43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39" spans="2:15" x14ac:dyDescent="0.25">
      <c r="B43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39" s="220">
        <v>2014</v>
      </c>
      <c r="D439" s="169"/>
      <c r="E439" s="101"/>
      <c r="F439" s="9" t="s">
        <v>296</v>
      </c>
      <c r="G439" s="170">
        <v>1979</v>
      </c>
      <c r="H439" s="9" t="s">
        <v>1006</v>
      </c>
      <c r="I439" s="171" t="str">
        <f>IF(ISBLANK(registrace[[#This Row],[prijmeni a jmeno]]),"-",IF(RIGHT(LEFT(registrace[[#This Row],[prijmeni a jmeno]],SEARCH(" ",registrace[[#This Row],[prijmeni a jmeno]])-1),1)="á","Z","M"))</f>
        <v>M</v>
      </c>
      <c r="J43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9" s="38"/>
      <c r="L43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39" s="219" t="str">
        <f>LEFT(registrace[[#This Row],[prijmeni a jmeno]],1)</f>
        <v>V</v>
      </c>
      <c r="N439" s="172" t="str">
        <f>CONCATENATE(registrace[[#This Row],[prijmeni a jmeno]],", ",registrace[[#This Row],[nar]])</f>
        <v>Vejvara Pavel, 1979</v>
      </c>
      <c r="O43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40" spans="2:15" x14ac:dyDescent="0.25">
      <c r="B44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40" s="220">
        <v>2014</v>
      </c>
      <c r="D440" s="169"/>
      <c r="E440" s="101"/>
      <c r="F440" s="9" t="s">
        <v>467</v>
      </c>
      <c r="G440" s="170">
        <v>1995</v>
      </c>
      <c r="H440" s="9" t="s">
        <v>449</v>
      </c>
      <c r="I440" s="171" t="str">
        <f>IF(ISBLANK(registrace[[#This Row],[prijmeni a jmeno]]),"-",IF(RIGHT(LEFT(registrace[[#This Row],[prijmeni a jmeno]],SEARCH(" ",registrace[[#This Row],[prijmeni a jmeno]])-1),1)="á","Z","M"))</f>
        <v>Z</v>
      </c>
      <c r="J44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0" s="38"/>
      <c r="L44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40" s="219" t="str">
        <f>LEFT(registrace[[#This Row],[prijmeni a jmeno]],1)</f>
        <v>V</v>
      </c>
      <c r="N440" s="172" t="str">
        <f>CONCATENATE(registrace[[#This Row],[prijmeni a jmeno]],", ",registrace[[#This Row],[nar]])</f>
        <v>Vodňanská Kristýna, 1995</v>
      </c>
      <c r="O44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41" spans="2:15" x14ac:dyDescent="0.25">
      <c r="B44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</v>
      </c>
      <c r="C441" s="220">
        <v>2014</v>
      </c>
      <c r="D441" s="169" t="s">
        <v>1026</v>
      </c>
      <c r="E441" s="101"/>
      <c r="F441" s="9" t="s">
        <v>1112</v>
      </c>
      <c r="G441" s="170">
        <v>1971</v>
      </c>
      <c r="H441" s="169" t="s">
        <v>395</v>
      </c>
      <c r="I441" s="171" t="str">
        <f>IF(ISBLANK(registrace[[#This Row],[prijmeni a jmeno]]),"-",IF(RIGHT(LEFT(registrace[[#This Row],[prijmeni a jmeno]],SEARCH(" ",registrace[[#This Row],[prijmeni a jmeno]])-1),1)="á","Z","M"))</f>
        <v>M</v>
      </c>
      <c r="J44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41" s="38"/>
      <c r="L44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41" s="219" t="str">
        <f>LEFT(registrace[[#This Row],[prijmeni a jmeno]],1)</f>
        <v>V</v>
      </c>
      <c r="N441" s="175" t="str">
        <f>CONCATENATE(registrace[[#This Row],[prijmeni a jmeno]],", ",registrace[[#This Row],[nar]])</f>
        <v>Vojáček Ondřej, 1971</v>
      </c>
      <c r="O44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42" spans="2:15" x14ac:dyDescent="0.25">
      <c r="B442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závod::38</v>
      </c>
      <c r="C442" s="220">
        <v>2014</v>
      </c>
      <c r="D442" s="169" t="s">
        <v>1025</v>
      </c>
      <c r="E442" s="101">
        <v>38</v>
      </c>
      <c r="F442" s="9" t="s">
        <v>184</v>
      </c>
      <c r="G442" s="170">
        <v>1976</v>
      </c>
      <c r="H442" s="169" t="s">
        <v>78</v>
      </c>
      <c r="I442" s="171" t="str">
        <f>IF(ISBLANK(registrace[[#This Row],[prijmeni a jmeno]]),"-",IF(RIGHT(LEFT(registrace[[#This Row],[prijmeni a jmeno]],SEARCH(" ",registrace[[#This Row],[prijmeni a jmeno]])-1),1)="á","Z","M"))</f>
        <v>M</v>
      </c>
      <c r="J44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442" s="38"/>
      <c r="L44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42" s="219" t="str">
        <f>LEFT(registrace[[#This Row],[prijmeni a jmeno]],1)</f>
        <v>V</v>
      </c>
      <c r="N442" s="175" t="str">
        <f>CONCATENATE(registrace[[#This Row],[prijmeni a jmeno]],", ",registrace[[#This Row],[nar]])</f>
        <v>Vojč Karel, 1976</v>
      </c>
      <c r="O44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SK Zliv</v>
      </c>
    </row>
    <row r="443" spans="2:15" x14ac:dyDescent="0.25">
      <c r="B44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43" s="220">
        <v>2014</v>
      </c>
      <c r="D443" s="169"/>
      <c r="E443" s="101"/>
      <c r="F443" s="9" t="s">
        <v>615</v>
      </c>
      <c r="G443" s="170">
        <v>1954</v>
      </c>
      <c r="H443" s="9" t="s">
        <v>956</v>
      </c>
      <c r="I443" s="171" t="str">
        <f>IF(ISBLANK(registrace[[#This Row],[prijmeni a jmeno]]),"-",IF(RIGHT(LEFT(registrace[[#This Row],[prijmeni a jmeno]],SEARCH(" ",registrace[[#This Row],[prijmeni a jmeno]])-1),1)="á","Z","M"))</f>
        <v>M</v>
      </c>
      <c r="J44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3" s="38" t="s">
        <v>993</v>
      </c>
      <c r="L44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43" s="219" t="str">
        <f>LEFT(registrace[[#This Row],[prijmeni a jmeno]],1)</f>
        <v>V</v>
      </c>
      <c r="N443" s="172" t="str">
        <f>CONCATENATE(registrace[[#This Row],[prijmeni a jmeno]],", ",registrace[[#This Row],[nar]])</f>
        <v>Vopad Jan st., 1954</v>
      </c>
      <c r="O44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44" spans="2:15" x14ac:dyDescent="0.25">
      <c r="B44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44" s="220">
        <v>2014</v>
      </c>
      <c r="D444" s="169"/>
      <c r="E444" s="101"/>
      <c r="F444" s="9" t="s">
        <v>520</v>
      </c>
      <c r="G444" s="170">
        <v>1981</v>
      </c>
      <c r="H444" s="9" t="s">
        <v>956</v>
      </c>
      <c r="I444" s="171" t="str">
        <f>IF(ISBLANK(registrace[[#This Row],[prijmeni a jmeno]]),"-",IF(RIGHT(LEFT(registrace[[#This Row],[prijmeni a jmeno]],SEARCH(" ",registrace[[#This Row],[prijmeni a jmeno]])-1),1)="á","Z","M"))</f>
        <v>M</v>
      </c>
      <c r="J44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4" s="38" t="s">
        <v>993</v>
      </c>
      <c r="L44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44" s="219" t="str">
        <f>LEFT(registrace[[#This Row],[prijmeni a jmeno]],1)</f>
        <v>V</v>
      </c>
      <c r="N444" s="172" t="str">
        <f>CONCATENATE(registrace[[#This Row],[prijmeni a jmeno]],", ",registrace[[#This Row],[nar]])</f>
        <v>Vopat Jan, 1981</v>
      </c>
      <c r="O44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45" spans="2:15" x14ac:dyDescent="0.25">
      <c r="B44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závod::79</v>
      </c>
      <c r="C445" s="220">
        <v>2014</v>
      </c>
      <c r="D445" s="169" t="s">
        <v>1025</v>
      </c>
      <c r="E445" s="101">
        <v>79</v>
      </c>
      <c r="F445" s="9" t="s">
        <v>238</v>
      </c>
      <c r="G445" s="170">
        <v>1962</v>
      </c>
      <c r="H445" s="9" t="s">
        <v>79</v>
      </c>
      <c r="I445" s="171" t="str">
        <f>IF(ISBLANK(registrace[[#This Row],[prijmeni a jmeno]]),"-",IF(RIGHT(LEFT(registrace[[#This Row],[prijmeni a jmeno]],SEARCH(" ",registrace[[#This Row],[prijmeni a jmeno]])-1),1)="á","Z","M"))</f>
        <v>M</v>
      </c>
      <c r="J44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C</v>
      </c>
      <c r="K445" s="38"/>
      <c r="L44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45" s="219" t="str">
        <f>LEFT(registrace[[#This Row],[prijmeni a jmeno]],1)</f>
        <v>V</v>
      </c>
      <c r="N445" s="172" t="str">
        <f>CONCATENATE(registrace[[#This Row],[prijmeni a jmeno]],", ",registrace[[#This Row],[nar]])</f>
        <v>Voráček Karel, 1962</v>
      </c>
      <c r="O44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Cyklo Velešín</v>
      </c>
    </row>
    <row r="446" spans="2:15" x14ac:dyDescent="0.25">
      <c r="B44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46" s="220">
        <v>2014</v>
      </c>
      <c r="D446" s="169"/>
      <c r="E446" s="101"/>
      <c r="F446" s="9" t="s">
        <v>185</v>
      </c>
      <c r="G446" s="170">
        <v>1960</v>
      </c>
      <c r="H446" s="9" t="s">
        <v>37</v>
      </c>
      <c r="I446" s="171" t="str">
        <f>IF(ISBLANK(registrace[[#This Row],[prijmeni a jmeno]]),"-",IF(RIGHT(LEFT(registrace[[#This Row],[prijmeni a jmeno]],SEARCH(" ",registrace[[#This Row],[prijmeni a jmeno]])-1),1)="á","Z","M"))</f>
        <v>M</v>
      </c>
      <c r="J44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6" s="38"/>
      <c r="L44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46" s="219" t="str">
        <f>LEFT(registrace[[#This Row],[prijmeni a jmeno]],1)</f>
        <v>V</v>
      </c>
      <c r="N446" s="172" t="str">
        <f>CONCATENATE(registrace[[#This Row],[prijmeni a jmeno]],", ",registrace[[#This Row],[nar]])</f>
        <v>Vorel Jan, 1960</v>
      </c>
      <c r="O44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Orlando Bananas</v>
      </c>
    </row>
    <row r="447" spans="2:15" x14ac:dyDescent="0.25">
      <c r="B44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závod::40</v>
      </c>
      <c r="C447" s="220">
        <v>2014</v>
      </c>
      <c r="D447" s="169" t="s">
        <v>1025</v>
      </c>
      <c r="E447" s="101">
        <v>40</v>
      </c>
      <c r="F447" s="9" t="s">
        <v>186</v>
      </c>
      <c r="G447" s="170">
        <v>1989</v>
      </c>
      <c r="H447" s="9" t="s">
        <v>37</v>
      </c>
      <c r="I447" s="171" t="str">
        <f>IF(ISBLANK(registrace[[#This Row],[prijmeni a jmeno]]),"-",IF(RIGHT(LEFT(registrace[[#This Row],[prijmeni a jmeno]],SEARCH(" ",registrace[[#This Row],[prijmeni a jmeno]])-1),1)="á","Z","M"))</f>
        <v>M</v>
      </c>
      <c r="J44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447" s="38"/>
      <c r="L44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47" s="219" t="str">
        <f>LEFT(registrace[[#This Row],[prijmeni a jmeno]],1)</f>
        <v>V</v>
      </c>
      <c r="N447" s="172" t="str">
        <f>CONCATENATE(registrace[[#This Row],[prijmeni a jmeno]],", ",registrace[[#This Row],[nar]])</f>
        <v>Vorel Michal, 1989</v>
      </c>
      <c r="O44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Orlando Bananas</v>
      </c>
    </row>
    <row r="448" spans="2:15" x14ac:dyDescent="0.25">
      <c r="B44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závod::41</v>
      </c>
      <c r="C448" s="220">
        <v>2014</v>
      </c>
      <c r="D448" s="169" t="s">
        <v>1025</v>
      </c>
      <c r="E448" s="101">
        <v>41</v>
      </c>
      <c r="F448" s="9" t="s">
        <v>187</v>
      </c>
      <c r="G448" s="170">
        <v>1962</v>
      </c>
      <c r="H448" s="9" t="s">
        <v>37</v>
      </c>
      <c r="I448" s="171" t="str">
        <f>IF(ISBLANK(registrace[[#This Row],[prijmeni a jmeno]]),"-",IF(RIGHT(LEFT(registrace[[#This Row],[prijmeni a jmeno]],SEARCH(" ",registrace[[#This Row],[prijmeni a jmeno]])-1),1)="á","Z","M"))</f>
        <v>Z</v>
      </c>
      <c r="J44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448" s="38"/>
      <c r="L44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48" s="219" t="str">
        <f>LEFT(registrace[[#This Row],[prijmeni a jmeno]],1)</f>
        <v>V</v>
      </c>
      <c r="N448" s="172" t="str">
        <f>CONCATENATE(registrace[[#This Row],[prijmeni a jmeno]],", ",registrace[[#This Row],[nar]])</f>
        <v>Vorlová Dana, 1962</v>
      </c>
      <c r="O44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Orlando Bananas</v>
      </c>
    </row>
    <row r="449" spans="2:15" x14ac:dyDescent="0.25">
      <c r="B44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49" s="220">
        <v>2014</v>
      </c>
      <c r="D449" s="169"/>
      <c r="E449" s="101"/>
      <c r="F449" s="9" t="s">
        <v>617</v>
      </c>
      <c r="G449" s="170">
        <v>1963</v>
      </c>
      <c r="H449" s="9" t="s">
        <v>602</v>
      </c>
      <c r="I449" s="171" t="str">
        <f>IF(ISBLANK(registrace[[#This Row],[prijmeni a jmeno]]),"-",IF(RIGHT(LEFT(registrace[[#This Row],[prijmeni a jmeno]],SEARCH(" ",registrace[[#This Row],[prijmeni a jmeno]])-1),1)="á","Z","M"))</f>
        <v>M</v>
      </c>
      <c r="J44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9" s="38"/>
      <c r="L44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49" s="219" t="str">
        <f>LEFT(registrace[[#This Row],[prijmeni a jmeno]],1)</f>
        <v>V</v>
      </c>
      <c r="N449" s="172" t="str">
        <f>CONCATENATE(registrace[[#This Row],[prijmeni a jmeno]],", ",registrace[[#This Row],[nar]])</f>
        <v>Vosátka Zdeněk, 1963</v>
      </c>
      <c r="O44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50" spans="2:15" x14ac:dyDescent="0.25">
      <c r="B45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50" s="220">
        <v>2014</v>
      </c>
      <c r="D450" s="169"/>
      <c r="E450" s="101"/>
      <c r="F450" s="9" t="s">
        <v>673</v>
      </c>
      <c r="G450" s="170">
        <v>2002</v>
      </c>
      <c r="H450" s="9" t="s">
        <v>451</v>
      </c>
      <c r="I450" s="171" t="str">
        <f>IF(ISBLANK(registrace[[#This Row],[prijmeni a jmeno]]),"-",IF(RIGHT(LEFT(registrace[[#This Row],[prijmeni a jmeno]],SEARCH(" ",registrace[[#This Row],[prijmeni a jmeno]])-1),1)="á","Z","M"))</f>
        <v>M</v>
      </c>
      <c r="J45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0" s="38"/>
      <c r="L45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50" s="219" t="str">
        <f>LEFT(registrace[[#This Row],[prijmeni a jmeno]],1)</f>
        <v>V</v>
      </c>
      <c r="N450" s="172" t="str">
        <f>CONCATENATE(registrace[[#This Row],[prijmeni a jmeno]],", ",registrace[[#This Row],[nar]])</f>
        <v>Vydra Milan, 2002</v>
      </c>
      <c r="O45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51" spans="2:15" x14ac:dyDescent="0.25">
      <c r="B45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51" s="220">
        <v>2014</v>
      </c>
      <c r="D451" s="169"/>
      <c r="E451" s="101"/>
      <c r="F451" s="9" t="s">
        <v>188</v>
      </c>
      <c r="G451" s="170">
        <v>1973</v>
      </c>
      <c r="H451" s="169" t="s">
        <v>80</v>
      </c>
      <c r="I451" s="171" t="str">
        <f>IF(ISBLANK(registrace[[#This Row],[prijmeni a jmeno]]),"-",IF(RIGHT(LEFT(registrace[[#This Row],[prijmeni a jmeno]],SEARCH(" ",registrace[[#This Row],[prijmeni a jmeno]])-1),1)="á","Z","M"))</f>
        <v>M</v>
      </c>
      <c r="J45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1" s="38"/>
      <c r="L45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51" s="219" t="str">
        <f>LEFT(registrace[[#This Row],[prijmeni a jmeno]],1)</f>
        <v>W</v>
      </c>
      <c r="N451" s="175" t="str">
        <f>CONCATENATE(registrace[[#This Row],[prijmeni a jmeno]],", ",registrace[[#This Row],[nar]])</f>
        <v>Wagner Rostislav, 1973</v>
      </c>
      <c r="O45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Prachatice</v>
      </c>
    </row>
    <row r="452" spans="2:15" x14ac:dyDescent="0.25">
      <c r="B45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52" s="220">
        <v>2014</v>
      </c>
      <c r="D452" s="169"/>
      <c r="E452" s="101"/>
      <c r="F452" s="9" t="s">
        <v>508</v>
      </c>
      <c r="G452" s="170">
        <v>1955</v>
      </c>
      <c r="H452" s="9" t="s">
        <v>501</v>
      </c>
      <c r="I452" s="171" t="str">
        <f>IF(ISBLANK(registrace[[#This Row],[prijmeni a jmeno]]),"-",IF(RIGHT(LEFT(registrace[[#This Row],[prijmeni a jmeno]],SEARCH(" ",registrace[[#This Row],[prijmeni a jmeno]])-1),1)="á","Z","M"))</f>
        <v>M</v>
      </c>
      <c r="J45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2" s="38"/>
      <c r="L45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52" s="219" t="str">
        <f>LEFT(registrace[[#This Row],[prijmeni a jmeno]],1)</f>
        <v>W</v>
      </c>
      <c r="N452" s="172" t="str">
        <f>CONCATENATE(registrace[[#This Row],[prijmeni a jmeno]],", ",registrace[[#This Row],[nar]])</f>
        <v>Watzinger Franz, 1955</v>
      </c>
      <c r="O45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53" spans="2:15" x14ac:dyDescent="0.25">
      <c r="B453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53" s="220">
        <v>2014</v>
      </c>
      <c r="D453" s="169"/>
      <c r="E453" s="101"/>
      <c r="F453" s="9" t="s">
        <v>522</v>
      </c>
      <c r="G453" s="170">
        <v>1963</v>
      </c>
      <c r="H453" s="9" t="s">
        <v>501</v>
      </c>
      <c r="I453" s="171" t="str">
        <f>IF(ISBLANK(registrace[[#This Row],[prijmeni a jmeno]]),"-",IF(RIGHT(LEFT(registrace[[#This Row],[prijmeni a jmeno]],SEARCH(" ",registrace[[#This Row],[prijmeni a jmeno]])-1),1)="á","Z","M"))</f>
        <v>M</v>
      </c>
      <c r="J45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3" s="38"/>
      <c r="L45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53" s="219" t="str">
        <f>LEFT(registrace[[#This Row],[prijmeni a jmeno]],1)</f>
        <v>W</v>
      </c>
      <c r="N453" s="172" t="str">
        <f>CONCATENATE(registrace[[#This Row],[prijmeni a jmeno]],", ",registrace[[#This Row],[nar]])</f>
        <v>Watzinger Herbert, 1963</v>
      </c>
      <c r="O45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54" spans="2:15" x14ac:dyDescent="0.25">
      <c r="B454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54" s="220">
        <v>2014</v>
      </c>
      <c r="D454" s="169"/>
      <c r="E454" s="101"/>
      <c r="F454" s="9" t="s">
        <v>513</v>
      </c>
      <c r="G454" s="170">
        <v>1953</v>
      </c>
      <c r="H454" s="9" t="s">
        <v>501</v>
      </c>
      <c r="I454" s="171" t="str">
        <f>IF(ISBLANK(registrace[[#This Row],[prijmeni a jmeno]]),"-",IF(RIGHT(LEFT(registrace[[#This Row],[prijmeni a jmeno]],SEARCH(" ",registrace[[#This Row],[prijmeni a jmeno]])-1),1)="á","Z","M"))</f>
        <v>M</v>
      </c>
      <c r="J45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4" s="38"/>
      <c r="L45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54" s="219" t="str">
        <f>LEFT(registrace[[#This Row],[prijmeni a jmeno]],1)</f>
        <v>W</v>
      </c>
      <c r="N454" s="172" t="str">
        <f>CONCATENATE(registrace[[#This Row],[prijmeni a jmeno]],", ",registrace[[#This Row],[nar]])</f>
        <v>Watzinger Johan, 1953</v>
      </c>
      <c r="O45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55" spans="2:15" x14ac:dyDescent="0.25">
      <c r="B455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55" s="220">
        <v>2014</v>
      </c>
      <c r="D455" s="169"/>
      <c r="E455" s="101"/>
      <c r="F455" s="9" t="s">
        <v>496</v>
      </c>
      <c r="G455" s="170">
        <v>2005</v>
      </c>
      <c r="H455" s="9" t="s">
        <v>457</v>
      </c>
      <c r="I455" s="171" t="str">
        <f>IF(ISBLANK(registrace[[#This Row],[prijmeni a jmeno]]),"-",IF(RIGHT(LEFT(registrace[[#This Row],[prijmeni a jmeno]],SEARCH(" ",registrace[[#This Row],[prijmeni a jmeno]])-1),1)="á","Z","M"))</f>
        <v>Z</v>
      </c>
      <c r="J45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5" s="38"/>
      <c r="L45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55" s="219" t="str">
        <f>LEFT(registrace[[#This Row],[prijmeni a jmeno]],1)</f>
        <v>W</v>
      </c>
      <c r="N455" s="172" t="str">
        <f>CONCATENATE(registrace[[#This Row],[prijmeni a jmeno]],", ",registrace[[#This Row],[nar]])</f>
        <v>Welserová Karolína, 2005</v>
      </c>
      <c r="O45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56" spans="2:15" x14ac:dyDescent="0.25">
      <c r="B456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56" s="220">
        <v>2014</v>
      </c>
      <c r="D456" s="169"/>
      <c r="E456" s="101"/>
      <c r="F456" s="9" t="s">
        <v>511</v>
      </c>
      <c r="G456" s="170">
        <v>1960</v>
      </c>
      <c r="H456" s="9" t="s">
        <v>504</v>
      </c>
      <c r="I456" s="171" t="str">
        <f>IF(ISBLANK(registrace[[#This Row],[prijmeni a jmeno]]),"-",IF(RIGHT(LEFT(registrace[[#This Row],[prijmeni a jmeno]],SEARCH(" ",registrace[[#This Row],[prijmeni a jmeno]])-1),1)="á","Z","M"))</f>
        <v>M</v>
      </c>
      <c r="J45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6" s="38"/>
      <c r="L45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56" s="219" t="str">
        <f>LEFT(registrace[[#This Row],[prijmeni a jmeno]],1)</f>
        <v>Z</v>
      </c>
      <c r="N456" s="172" t="str">
        <f>CONCATENATE(registrace[[#This Row],[prijmeni a jmeno]],", ",registrace[[#This Row],[nar]])</f>
        <v>Zelenka Vladimír, 1960</v>
      </c>
      <c r="O45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57" spans="2:15" x14ac:dyDescent="0.25">
      <c r="B457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57" s="220">
        <v>2014</v>
      </c>
      <c r="D457" s="169"/>
      <c r="E457" s="101"/>
      <c r="F457" s="9" t="s">
        <v>514</v>
      </c>
      <c r="G457" s="170">
        <v>1963</v>
      </c>
      <c r="H457" s="9" t="s">
        <v>504</v>
      </c>
      <c r="I457" s="171" t="str">
        <f>IF(ISBLANK(registrace[[#This Row],[prijmeni a jmeno]]),"-",IF(RIGHT(LEFT(registrace[[#This Row],[prijmeni a jmeno]],SEARCH(" ",registrace[[#This Row],[prijmeni a jmeno]])-1),1)="á","Z","M"))</f>
        <v>Z</v>
      </c>
      <c r="J45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7" s="38"/>
      <c r="L45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57" s="219" t="str">
        <f>LEFT(registrace[[#This Row],[prijmeni a jmeno]],1)</f>
        <v>Z</v>
      </c>
      <c r="N457" s="172" t="str">
        <f>CONCATENATE(registrace[[#This Row],[prijmeni a jmeno]],", ",registrace[[#This Row],[nar]])</f>
        <v>Zelenková Alice, 1963</v>
      </c>
      <c r="O45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58" spans="2:15" x14ac:dyDescent="0.25">
      <c r="B458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58" s="220">
        <v>2014</v>
      </c>
      <c r="D458" s="169"/>
      <c r="E458" s="101"/>
      <c r="F458" s="9" t="s">
        <v>886</v>
      </c>
      <c r="G458" s="170">
        <v>1995</v>
      </c>
      <c r="H458" s="9" t="s">
        <v>395</v>
      </c>
      <c r="I458" s="171" t="str">
        <f>IF(ISBLANK(registrace[[#This Row],[prijmeni a jmeno]]),"-",IF(RIGHT(LEFT(registrace[[#This Row],[prijmeni a jmeno]],SEARCH(" ",registrace[[#This Row],[prijmeni a jmeno]])-1),1)="á","Z","M"))</f>
        <v>Z</v>
      </c>
      <c r="J45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8" s="38"/>
      <c r="L45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58" s="219" t="str">
        <f>LEFT(registrace[[#This Row],[prijmeni a jmeno]],1)</f>
        <v>Z</v>
      </c>
      <c r="N458" s="172" t="str">
        <f>CONCATENATE(registrace[[#This Row],[prijmeni a jmeno]],", ",registrace[[#This Row],[nar]])</f>
        <v>Zikešová Anna, 1995</v>
      </c>
      <c r="O45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59" spans="2:15" x14ac:dyDescent="0.25">
      <c r="B459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59" s="220">
        <v>2014</v>
      </c>
      <c r="D459" s="169"/>
      <c r="E459" s="101"/>
      <c r="F459" s="9" t="s">
        <v>657</v>
      </c>
      <c r="G459" s="170">
        <v>1998</v>
      </c>
      <c r="H459" s="9" t="s">
        <v>392</v>
      </c>
      <c r="I459" s="171" t="str">
        <f>IF(ISBLANK(registrace[[#This Row],[prijmeni a jmeno]]),"-",IF(RIGHT(LEFT(registrace[[#This Row],[prijmeni a jmeno]],SEARCH(" ",registrace[[#This Row],[prijmeni a jmeno]])-1),1)="á","Z","M"))</f>
        <v>Z</v>
      </c>
      <c r="J45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9" s="38"/>
      <c r="L45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59" s="219" t="str">
        <f>LEFT(registrace[[#This Row],[prijmeni a jmeno]],1)</f>
        <v>Z</v>
      </c>
      <c r="N459" s="172" t="str">
        <f>CONCATENATE(registrace[[#This Row],[prijmeni a jmeno]],", ",registrace[[#This Row],[nar]])</f>
        <v>Zikešová Eliška, 1998</v>
      </c>
      <c r="O45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60" spans="2:15" x14ac:dyDescent="0.25">
      <c r="B460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závod::94</v>
      </c>
      <c r="C460" s="220">
        <v>2014</v>
      </c>
      <c r="D460" s="169" t="s">
        <v>1025</v>
      </c>
      <c r="E460" s="101">
        <v>94</v>
      </c>
      <c r="F460" s="9" t="s">
        <v>261</v>
      </c>
      <c r="G460" s="170">
        <v>1965</v>
      </c>
      <c r="H460" s="9" t="s">
        <v>414</v>
      </c>
      <c r="I460" s="171" t="str">
        <f>IF(ISBLANK(registrace[[#This Row],[prijmeni a jmeno]]),"-",IF(RIGHT(LEFT(registrace[[#This Row],[prijmeni a jmeno]],SEARCH(" ",registrace[[#This Row],[prijmeni a jmeno]])-1),1)="á","Z","M"))</f>
        <v>M</v>
      </c>
      <c r="J46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460" s="38"/>
      <c r="L46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60" s="219" t="str">
        <f>LEFT(registrace[[#This Row],[prijmeni a jmeno]],1)</f>
        <v>Z</v>
      </c>
      <c r="N460" s="172" t="str">
        <f>CONCATENATE(registrace[[#This Row],[prijmeni a jmeno]],", ",registrace[[#This Row],[nar]])</f>
        <v>Zíma Josef, 1965</v>
      </c>
      <c r="O46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61" spans="2:15" x14ac:dyDescent="0.25">
      <c r="B461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starosty::23</v>
      </c>
      <c r="C461" s="220">
        <v>2014</v>
      </c>
      <c r="D461" s="169" t="s">
        <v>1026</v>
      </c>
      <c r="E461" s="101">
        <v>23</v>
      </c>
      <c r="F461" s="9" t="s">
        <v>241</v>
      </c>
      <c r="G461" s="170">
        <v>1976</v>
      </c>
      <c r="H461" s="9" t="s">
        <v>395</v>
      </c>
      <c r="I461" s="171" t="str">
        <f>IF(ISBLANK(registrace[[#This Row],[prijmeni a jmeno]]),"-",IF(RIGHT(LEFT(registrace[[#This Row],[prijmeni a jmeno]],SEARCH(" ",registrace[[#This Row],[prijmeni a jmeno]])-1),1)="á","Z","M"))</f>
        <v>Z</v>
      </c>
      <c r="J46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61" s="38"/>
      <c r="L46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61" s="219" t="str">
        <f>LEFT(registrace[[#This Row],[prijmeni a jmeno]],1)</f>
        <v>Z</v>
      </c>
      <c r="N461" s="172" t="str">
        <f>CONCATENATE(registrace[[#This Row],[prijmeni a jmeno]],", ",registrace[[#This Row],[nar]])</f>
        <v>Zoubková Eva, 1976</v>
      </c>
      <c r="O46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62" spans="2:15" x14ac:dyDescent="0.25">
      <c r="B462" s="218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462" s="220">
        <v>2014</v>
      </c>
      <c r="D462" s="169"/>
      <c r="E462" s="101"/>
      <c r="F462" s="9" t="s">
        <v>446</v>
      </c>
      <c r="G462" s="170">
        <v>1978</v>
      </c>
      <c r="H462" s="9" t="s">
        <v>441</v>
      </c>
      <c r="I462" s="171" t="str">
        <f>IF(ISBLANK(registrace[[#This Row],[prijmeni a jmeno]]),"-",IF(RIGHT(LEFT(registrace[[#This Row],[prijmeni a jmeno]],SEARCH(" ",registrace[[#This Row],[prijmeni a jmeno]])-1),1)="á","Z","M"))</f>
        <v>Z</v>
      </c>
      <c r="J46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62" s="38"/>
      <c r="L46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62" s="219" t="str">
        <f>LEFT(registrace[[#This Row],[prijmeni a jmeno]],1)</f>
        <v>Ž</v>
      </c>
      <c r="N462" s="172" t="str">
        <f>CONCATENATE(registrace[[#This Row],[prijmeni a jmeno]],", ",registrace[[#This Row],[nar]])</f>
        <v>Žočková Lucie, 1978</v>
      </c>
      <c r="O46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63" spans="2:15" x14ac:dyDescent="0.25">
      <c r="B46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starosty::9</v>
      </c>
      <c r="C463" s="220">
        <v>2014</v>
      </c>
      <c r="D463" s="169" t="s">
        <v>1026</v>
      </c>
      <c r="E463" s="101">
        <v>9</v>
      </c>
      <c r="F463" s="9" t="s">
        <v>1120</v>
      </c>
      <c r="G463" s="170">
        <v>1996</v>
      </c>
      <c r="H463" s="169" t="s">
        <v>304</v>
      </c>
      <c r="I463" s="171" t="str">
        <f>IF(ISBLANK(registrace[[#This Row],[prijmeni a jmeno]]),"-",IF(RIGHT(LEFT(registrace[[#This Row],[prijmeni a jmeno]],SEARCH(" ",registrace[[#This Row],[prijmeni a jmeno]])-1),1)="á","Z","M"))</f>
        <v>M</v>
      </c>
      <c r="J46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63" s="38"/>
      <c r="L46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63" s="219" t="str">
        <f>LEFT(registrace[[#This Row],[prijmeni a jmeno]],1)</f>
        <v>K</v>
      </c>
      <c r="N463" s="175" t="str">
        <f>CONCATENATE(registrace[[#This Row],[prijmeni a jmeno]],", ",registrace[[#This Row],[nar]])</f>
        <v>Korejtko Vladislav, 1996</v>
      </c>
      <c r="O46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64" spans="2:15" x14ac:dyDescent="0.25">
      <c r="B464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starosty::11</v>
      </c>
      <c r="C464" s="220">
        <v>2014</v>
      </c>
      <c r="D464" s="169" t="s">
        <v>1026</v>
      </c>
      <c r="E464" s="101">
        <v>11</v>
      </c>
      <c r="F464" s="9" t="s">
        <v>301</v>
      </c>
      <c r="G464" s="170">
        <v>1974</v>
      </c>
      <c r="H464" s="169" t="s">
        <v>1115</v>
      </c>
      <c r="I464" s="171" t="str">
        <f>IF(ISBLANK(registrace[[#This Row],[prijmeni a jmeno]]),"-",IF(RIGHT(LEFT(registrace[[#This Row],[prijmeni a jmeno]],SEARCH(" ",registrace[[#This Row],[prijmeni a jmeno]])-1),1)="á","Z","M"))</f>
        <v>M</v>
      </c>
      <c r="J46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64" s="38"/>
      <c r="L46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64" s="219" t="str">
        <f>LEFT(registrace[[#This Row],[prijmeni a jmeno]],1)</f>
        <v>S</v>
      </c>
      <c r="N464" s="175" t="str">
        <f>CONCATENATE(registrace[[#This Row],[prijmeni a jmeno]],", ",registrace[[#This Row],[nar]])</f>
        <v>Stejskal Pavel, 1974</v>
      </c>
      <c r="O46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65" spans="2:15" x14ac:dyDescent="0.25">
      <c r="B46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2014::Dětský::00 - 04::Z::26</v>
      </c>
      <c r="C465" s="220">
        <v>2014</v>
      </c>
      <c r="D465" s="169" t="s">
        <v>1028</v>
      </c>
      <c r="E465" s="101">
        <v>26</v>
      </c>
      <c r="F465" s="9" t="s">
        <v>1121</v>
      </c>
      <c r="G465" s="170">
        <v>2011</v>
      </c>
      <c r="H465" s="169" t="s">
        <v>448</v>
      </c>
      <c r="I465" s="171" t="str">
        <f>IF(ISBLANK(registrace[[#This Row],[prijmeni a jmeno]]),"-",IF(RIGHT(LEFT(registrace[[#This Row],[prijmeni a jmeno]],SEARCH(" ",registrace[[#This Row],[prijmeni a jmeno]])-1),1)="á","Z","M"))</f>
        <v>Z</v>
      </c>
      <c r="J46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00 - 04</v>
      </c>
      <c r="K465" s="38"/>
      <c r="L46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65" s="219" t="str">
        <f>LEFT(registrace[[#This Row],[prijmeni a jmeno]],1)</f>
        <v>J</v>
      </c>
      <c r="N465" s="175" t="str">
        <f>CONCATENATE(registrace[[#This Row],[prijmeni a jmeno]],", ",registrace[[#This Row],[nar]])</f>
        <v>Jadlovská Adéla, 2011</v>
      </c>
      <c r="O46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66" spans="2:15" x14ac:dyDescent="0.25">
      <c r="B466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2014::Dětský::00 - 04::Z::25</v>
      </c>
      <c r="C466" s="220">
        <v>2014</v>
      </c>
      <c r="D466" s="169" t="s">
        <v>1028</v>
      </c>
      <c r="E466" s="101">
        <v>25</v>
      </c>
      <c r="F466" s="9" t="s">
        <v>1122</v>
      </c>
      <c r="G466" s="170">
        <v>2010</v>
      </c>
      <c r="H466" s="169" t="s">
        <v>651</v>
      </c>
      <c r="I466" s="171" t="str">
        <f>IF(ISBLANK(registrace[[#This Row],[prijmeni a jmeno]]),"-",IF(RIGHT(LEFT(registrace[[#This Row],[prijmeni a jmeno]],SEARCH(" ",registrace[[#This Row],[prijmeni a jmeno]])-1),1)="á","Z","M"))</f>
        <v>Z</v>
      </c>
      <c r="J46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00 - 04</v>
      </c>
      <c r="K466" s="38"/>
      <c r="L46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66" s="219" t="str">
        <f>LEFT(registrace[[#This Row],[prijmeni a jmeno]],1)</f>
        <v>L</v>
      </c>
      <c r="N466" s="175" t="str">
        <f>CONCATENATE(registrace[[#This Row],[prijmeni a jmeno]],", ",registrace[[#This Row],[nar]])</f>
        <v>Ločárková Lucie, 2010</v>
      </c>
      <c r="O46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67" spans="2:15" x14ac:dyDescent="0.25">
      <c r="B467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2014::Dětský::00 - 04::Z::24</v>
      </c>
      <c r="C467" s="220">
        <v>2014</v>
      </c>
      <c r="D467" s="169" t="s">
        <v>1028</v>
      </c>
      <c r="E467" s="101">
        <v>24</v>
      </c>
      <c r="F467" s="9" t="s">
        <v>1123</v>
      </c>
      <c r="G467" s="170">
        <v>2011</v>
      </c>
      <c r="H467" s="169" t="s">
        <v>448</v>
      </c>
      <c r="I467" s="171" t="str">
        <f>IF(ISBLANK(registrace[[#This Row],[prijmeni a jmeno]]),"-",IF(RIGHT(LEFT(registrace[[#This Row],[prijmeni a jmeno]],SEARCH(" ",registrace[[#This Row],[prijmeni a jmeno]])-1),1)="á","Z","M"))</f>
        <v>Z</v>
      </c>
      <c r="J46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00 - 04</v>
      </c>
      <c r="K467" s="38"/>
      <c r="L46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67" s="219" t="str">
        <f>LEFT(registrace[[#This Row],[prijmeni a jmeno]],1)</f>
        <v>Š</v>
      </c>
      <c r="N467" s="175" t="str">
        <f>CONCATENATE(registrace[[#This Row],[prijmeni a jmeno]],", ",registrace[[#This Row],[nar]])</f>
        <v>Šantová Markéta, 2011</v>
      </c>
      <c r="O46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68" spans="2:15" x14ac:dyDescent="0.25">
      <c r="B468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2014::Dětský::05 - 07::M::27</v>
      </c>
      <c r="C468" s="220">
        <v>2014</v>
      </c>
      <c r="D468" s="169" t="s">
        <v>1028</v>
      </c>
      <c r="E468" s="101">
        <v>27</v>
      </c>
      <c r="F468" s="9" t="s">
        <v>1124</v>
      </c>
      <c r="G468" s="170">
        <v>2008</v>
      </c>
      <c r="H468" s="169" t="s">
        <v>39</v>
      </c>
      <c r="I468" s="171" t="str">
        <f>IF(ISBLANK(registrace[[#This Row],[prijmeni a jmeno]]),"-",IF(RIGHT(LEFT(registrace[[#This Row],[prijmeni a jmeno]],SEARCH(" ",registrace[[#This Row],[prijmeni a jmeno]])-1),1)="á","Z","M"))</f>
        <v>M</v>
      </c>
      <c r="J46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05 - 07</v>
      </c>
      <c r="K468" s="38"/>
      <c r="L46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68" s="219" t="str">
        <f>LEFT(registrace[[#This Row],[prijmeni a jmeno]],1)</f>
        <v>K</v>
      </c>
      <c r="N468" s="175" t="str">
        <f>CONCATENATE(registrace[[#This Row],[prijmeni a jmeno]],", ",registrace[[#This Row],[nar]])</f>
        <v>Kolář Jan, 2008</v>
      </c>
      <c r="O46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69" spans="2:15" x14ac:dyDescent="0.25">
      <c r="B469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2014::Dětský::05 - 07::M::30</v>
      </c>
      <c r="C469" s="220">
        <v>2014</v>
      </c>
      <c r="D469" s="169" t="s">
        <v>1028</v>
      </c>
      <c r="E469" s="101">
        <v>30</v>
      </c>
      <c r="F469" s="9" t="s">
        <v>1125</v>
      </c>
      <c r="G469" s="170">
        <v>2007</v>
      </c>
      <c r="H469" s="169" t="s">
        <v>1115</v>
      </c>
      <c r="I469" s="171" t="str">
        <f>IF(ISBLANK(registrace[[#This Row],[prijmeni a jmeno]]),"-",IF(RIGHT(LEFT(registrace[[#This Row],[prijmeni a jmeno]],SEARCH(" ",registrace[[#This Row],[prijmeni a jmeno]])-1),1)="á","Z","M"))</f>
        <v>M</v>
      </c>
      <c r="J46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05 - 07</v>
      </c>
      <c r="K469" s="38"/>
      <c r="L46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69" s="219" t="str">
        <f>LEFT(registrace[[#This Row],[prijmeni a jmeno]],1)</f>
        <v>S</v>
      </c>
      <c r="N469" s="175" t="str">
        <f>CONCATENATE(registrace[[#This Row],[prijmeni a jmeno]],", ",registrace[[#This Row],[nar]])</f>
        <v>Stejskal Petr, 2007</v>
      </c>
      <c r="O46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70" spans="2:15" x14ac:dyDescent="0.25">
      <c r="B47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2014::Dětský::05 - 07::M::32</v>
      </c>
      <c r="C470" s="220">
        <v>2014</v>
      </c>
      <c r="D470" s="169" t="s">
        <v>1028</v>
      </c>
      <c r="E470" s="101">
        <v>32</v>
      </c>
      <c r="F470" s="9" t="s">
        <v>1126</v>
      </c>
      <c r="G470" s="170">
        <v>2007</v>
      </c>
      <c r="H470" s="169" t="s">
        <v>62</v>
      </c>
      <c r="I470" s="171" t="str">
        <f>IF(ISBLANK(registrace[[#This Row],[prijmeni a jmeno]]),"-",IF(RIGHT(LEFT(registrace[[#This Row],[prijmeni a jmeno]],SEARCH(" ",registrace[[#This Row],[prijmeni a jmeno]])-1),1)="á","Z","M"))</f>
        <v>M</v>
      </c>
      <c r="J47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05 - 07</v>
      </c>
      <c r="K470" s="38"/>
      <c r="L47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70" s="219" t="str">
        <f>LEFT(registrace[[#This Row],[prijmeni a jmeno]],1)</f>
        <v>D</v>
      </c>
      <c r="N470" s="175" t="str">
        <f>CONCATENATE(registrace[[#This Row],[prijmeni a jmeno]],", ",registrace[[#This Row],[nar]])</f>
        <v>Donát Jakub, 2007</v>
      </c>
      <c r="O47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71" spans="2:15" x14ac:dyDescent="0.25">
      <c r="B47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2014::Dětský::05 - 07::M::34</v>
      </c>
      <c r="C471" s="220">
        <v>2014</v>
      </c>
      <c r="D471" s="169" t="s">
        <v>1028</v>
      </c>
      <c r="E471" s="101">
        <v>34</v>
      </c>
      <c r="F471" s="9" t="s">
        <v>1127</v>
      </c>
      <c r="G471" s="170">
        <v>2008</v>
      </c>
      <c r="H471" s="169" t="s">
        <v>350</v>
      </c>
      <c r="I471" s="171" t="str">
        <f>IF(ISBLANK(registrace[[#This Row],[prijmeni a jmeno]]),"-",IF(RIGHT(LEFT(registrace[[#This Row],[prijmeni a jmeno]],SEARCH(" ",registrace[[#This Row],[prijmeni a jmeno]])-1),1)="á","Z","M"))</f>
        <v>M</v>
      </c>
      <c r="J47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05 - 07</v>
      </c>
      <c r="K471" s="38"/>
      <c r="L47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71" s="219" t="str">
        <f>LEFT(registrace[[#This Row],[prijmeni a jmeno]],1)</f>
        <v>R</v>
      </c>
      <c r="N471" s="175" t="str">
        <f>CONCATENATE(registrace[[#This Row],[prijmeni a jmeno]],", ",registrace[[#This Row],[nar]])</f>
        <v>Románek Matias, 2008</v>
      </c>
      <c r="O47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72" spans="2:15" x14ac:dyDescent="0.25">
      <c r="B472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starosty::15</v>
      </c>
      <c r="C472" s="220">
        <v>2014</v>
      </c>
      <c r="D472" s="169" t="s">
        <v>1026</v>
      </c>
      <c r="E472" s="101">
        <v>15</v>
      </c>
      <c r="F472" s="9" t="s">
        <v>1128</v>
      </c>
      <c r="G472" s="170">
        <v>1977</v>
      </c>
      <c r="H472" s="169" t="s">
        <v>1129</v>
      </c>
      <c r="I472" s="171" t="str">
        <f>IF(ISBLANK(registrace[[#This Row],[prijmeni a jmeno]]),"-",IF(RIGHT(LEFT(registrace[[#This Row],[prijmeni a jmeno]],SEARCH(" ",registrace[[#This Row],[prijmeni a jmeno]])-1),1)="á","Z","M"))</f>
        <v>Z</v>
      </c>
      <c r="J47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72" s="38"/>
      <c r="L47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72" s="219" t="str">
        <f>LEFT(registrace[[#This Row],[prijmeni a jmeno]],1)</f>
        <v>V</v>
      </c>
      <c r="N472" s="175" t="str">
        <f>CONCATENATE(registrace[[#This Row],[prijmeni a jmeno]],", ",registrace[[#This Row],[nar]])</f>
        <v>Vojtová Eva, 1977</v>
      </c>
      <c r="O47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73" spans="2:15" x14ac:dyDescent="0.25">
      <c r="B47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závod::44</v>
      </c>
      <c r="C473" s="220">
        <v>2014</v>
      </c>
      <c r="D473" s="169" t="s">
        <v>1025</v>
      </c>
      <c r="E473" s="101">
        <v>44</v>
      </c>
      <c r="F473" s="9" t="s">
        <v>1130</v>
      </c>
      <c r="G473" s="170">
        <v>1982</v>
      </c>
      <c r="H473" s="169" t="s">
        <v>1131</v>
      </c>
      <c r="I473" s="171" t="str">
        <f>IF(ISBLANK(registrace[[#This Row],[prijmeni a jmeno]]),"-",IF(RIGHT(LEFT(registrace[[#This Row],[prijmeni a jmeno]],SEARCH(" ",registrace[[#This Row],[prijmeni a jmeno]])-1),1)="á","Z","M"))</f>
        <v>M</v>
      </c>
      <c r="J47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473" s="38"/>
      <c r="L47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73" s="219" t="str">
        <f>LEFT(registrace[[#This Row],[prijmeni a jmeno]],1)</f>
        <v>Ř</v>
      </c>
      <c r="N473" s="175" t="str">
        <f>CONCATENATE(registrace[[#This Row],[prijmeni a jmeno]],", ",registrace[[#This Row],[nar]])</f>
        <v>Řezáč Martin, 1982</v>
      </c>
      <c r="O47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74" spans="2:15" x14ac:dyDescent="0.25">
      <c r="B474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2014::Dětský::17 - 18::M::1</v>
      </c>
      <c r="C474" s="220">
        <v>2014</v>
      </c>
      <c r="D474" s="169" t="s">
        <v>1028</v>
      </c>
      <c r="E474" s="101">
        <v>1</v>
      </c>
      <c r="F474" s="9" t="s">
        <v>347</v>
      </c>
      <c r="G474" s="170">
        <v>1996</v>
      </c>
      <c r="H474" s="169" t="s">
        <v>1115</v>
      </c>
      <c r="I474" s="171" t="str">
        <f>IF(ISBLANK(registrace[[#This Row],[prijmeni a jmeno]]),"-",IF(RIGHT(LEFT(registrace[[#This Row],[prijmeni a jmeno]],SEARCH(" ",registrace[[#This Row],[prijmeni a jmeno]])-1),1)="á","Z","M"))</f>
        <v>M</v>
      </c>
      <c r="J47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17 - 18</v>
      </c>
      <c r="K474" s="38"/>
      <c r="L47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74" s="219" t="str">
        <f>LEFT(registrace[[#This Row],[prijmeni a jmeno]],1)</f>
        <v>K</v>
      </c>
      <c r="N474" s="175" t="str">
        <f>CONCATENATE(registrace[[#This Row],[prijmeni a jmeno]],", ",registrace[[#This Row],[nar]])</f>
        <v>Kozlík Ladislav, 1996</v>
      </c>
      <c r="O47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75" spans="2:15" x14ac:dyDescent="0.25">
      <c r="B47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2014::Dětský::17 - 18::Z::7</v>
      </c>
      <c r="C475" s="220">
        <v>2014</v>
      </c>
      <c r="D475" s="169" t="s">
        <v>1028</v>
      </c>
      <c r="E475" s="101">
        <v>7</v>
      </c>
      <c r="F475" s="9" t="s">
        <v>1132</v>
      </c>
      <c r="G475" s="170">
        <v>1997</v>
      </c>
      <c r="H475" s="169" t="s">
        <v>1133</v>
      </c>
      <c r="I475" s="171" t="str">
        <f>IF(ISBLANK(registrace[[#This Row],[prijmeni a jmeno]]),"-",IF(RIGHT(LEFT(registrace[[#This Row],[prijmeni a jmeno]],SEARCH(" ",registrace[[#This Row],[prijmeni a jmeno]])-1),1)="á","Z","M"))</f>
        <v>Z</v>
      </c>
      <c r="J47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17 - 18</v>
      </c>
      <c r="K475" s="38"/>
      <c r="L47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75" s="219" t="str">
        <f>LEFT(registrace[[#This Row],[prijmeni a jmeno]],1)</f>
        <v>N</v>
      </c>
      <c r="N475" s="175" t="str">
        <f>CONCATENATE(registrace[[#This Row],[prijmeni a jmeno]],", ",registrace[[#This Row],[nar]])</f>
        <v>Nekolová Dorota, 1997</v>
      </c>
      <c r="O47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76" spans="2:15" x14ac:dyDescent="0.25">
      <c r="B476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starosty::27</v>
      </c>
      <c r="C476" s="220">
        <v>2014</v>
      </c>
      <c r="D476" s="169" t="s">
        <v>1026</v>
      </c>
      <c r="E476" s="101">
        <v>27</v>
      </c>
      <c r="F476" s="9" t="s">
        <v>334</v>
      </c>
      <c r="G476" s="170">
        <v>1971</v>
      </c>
      <c r="H476" s="169" t="s">
        <v>1073</v>
      </c>
      <c r="I476" s="171" t="str">
        <f>IF(ISBLANK(registrace[[#This Row],[prijmeni a jmeno]]),"-",IF(RIGHT(LEFT(registrace[[#This Row],[prijmeni a jmeno]],SEARCH(" ",registrace[[#This Row],[prijmeni a jmeno]])-1),1)="á","Z","M"))</f>
        <v>M</v>
      </c>
      <c r="J47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76" s="38"/>
      <c r="L47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76" s="219" t="str">
        <f>LEFT(registrace[[#This Row],[prijmeni a jmeno]],1)</f>
        <v>Č</v>
      </c>
      <c r="N476" s="175" t="str">
        <f>CONCATENATE(registrace[[#This Row],[prijmeni a jmeno]],", ",registrace[[#This Row],[nar]])</f>
        <v>Čutka Václav, 1971</v>
      </c>
      <c r="O47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77" spans="2:15" x14ac:dyDescent="0.25">
      <c r="B477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starosty::30</v>
      </c>
      <c r="C477" s="220">
        <v>2014</v>
      </c>
      <c r="D477" s="169" t="s">
        <v>1026</v>
      </c>
      <c r="E477" s="101">
        <v>30</v>
      </c>
      <c r="F477" s="9" t="s">
        <v>1136</v>
      </c>
      <c r="G477" s="170">
        <v>1994</v>
      </c>
      <c r="H477" s="169" t="s">
        <v>342</v>
      </c>
      <c r="I477" s="171" t="str">
        <f>IF(ISBLANK(registrace[[#This Row],[prijmeni a jmeno]]),"-",IF(RIGHT(LEFT(registrace[[#This Row],[prijmeni a jmeno]],SEARCH(" ",registrace[[#This Row],[prijmeni a jmeno]])-1),1)="á","Z","M"))</f>
        <v>M</v>
      </c>
      <c r="J47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77" s="38"/>
      <c r="L47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77" s="219" t="str">
        <f>LEFT(registrace[[#This Row],[prijmeni a jmeno]],1)</f>
        <v>B</v>
      </c>
      <c r="N477" s="175" t="str">
        <f>CONCATENATE(registrace[[#This Row],[prijmeni a jmeno]],", ",registrace[[#This Row],[nar]])</f>
        <v>Ballák Antonín, 1994</v>
      </c>
      <c r="O47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78" spans="2:15" x14ac:dyDescent="0.25">
      <c r="B478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starosty::31</v>
      </c>
      <c r="C478" s="220">
        <v>2014</v>
      </c>
      <c r="D478" s="169" t="s">
        <v>1026</v>
      </c>
      <c r="E478" s="101">
        <v>31</v>
      </c>
      <c r="F478" s="9" t="s">
        <v>1137</v>
      </c>
      <c r="G478" s="170">
        <v>1990</v>
      </c>
      <c r="H478" s="169" t="s">
        <v>1138</v>
      </c>
      <c r="I478" s="171" t="str">
        <f>IF(ISBLANK(registrace[[#This Row],[prijmeni a jmeno]]),"-",IF(RIGHT(LEFT(registrace[[#This Row],[prijmeni a jmeno]],SEARCH(" ",registrace[[#This Row],[prijmeni a jmeno]])-1),1)="á","Z","M"))</f>
        <v>M</v>
      </c>
      <c r="J47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78" s="38"/>
      <c r="L47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78" s="219" t="str">
        <f>LEFT(registrace[[#This Row],[prijmeni a jmeno]],1)</f>
        <v>S</v>
      </c>
      <c r="N478" s="175" t="str">
        <f>CONCATENATE(registrace[[#This Row],[prijmeni a jmeno]],", ",registrace[[#This Row],[nar]])</f>
        <v>Sládek Tomáš, 1990</v>
      </c>
      <c r="O47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79" spans="2:15" x14ac:dyDescent="0.25">
      <c r="B479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2014::Dětský::15 - 16::M::72</v>
      </c>
      <c r="C479" s="220">
        <v>2014</v>
      </c>
      <c r="D479" s="169" t="s">
        <v>1028</v>
      </c>
      <c r="E479" s="101">
        <v>72</v>
      </c>
      <c r="F479" s="9" t="s">
        <v>216</v>
      </c>
      <c r="G479" s="170">
        <v>1999</v>
      </c>
      <c r="H479" s="169" t="s">
        <v>998</v>
      </c>
      <c r="I479" s="171" t="str">
        <f>IF(ISBLANK(registrace[[#This Row],[prijmeni a jmeno]]),"-",IF(RIGHT(LEFT(registrace[[#This Row],[prijmeni a jmeno]],SEARCH(" ",registrace[[#This Row],[prijmeni a jmeno]])-1),1)="á","Z","M"))</f>
        <v>M</v>
      </c>
      <c r="J47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15 - 16</v>
      </c>
      <c r="K479" s="38"/>
      <c r="L47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79" s="219" t="str">
        <f>LEFT(registrace[[#This Row],[prijmeni a jmeno]],1)</f>
        <v>M</v>
      </c>
      <c r="N479" s="175" t="str">
        <f>CONCATENATE(registrace[[#This Row],[prijmeni a jmeno]],", ",registrace[[#This Row],[nar]])</f>
        <v>Mikšl Miroslav, 1999</v>
      </c>
      <c r="O47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80" spans="2:15" x14ac:dyDescent="0.25">
      <c r="B48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starosty::32</v>
      </c>
      <c r="C480" s="220">
        <v>2014</v>
      </c>
      <c r="D480" s="169" t="s">
        <v>1026</v>
      </c>
      <c r="E480" s="101">
        <v>32</v>
      </c>
      <c r="F480" s="9" t="s">
        <v>1139</v>
      </c>
      <c r="G480" s="170">
        <v>1974</v>
      </c>
      <c r="H480" s="169" t="s">
        <v>20</v>
      </c>
      <c r="I480" s="171" t="str">
        <f>IF(ISBLANK(registrace[[#This Row],[prijmeni a jmeno]]),"-",IF(RIGHT(LEFT(registrace[[#This Row],[prijmeni a jmeno]],SEARCH(" ",registrace[[#This Row],[prijmeni a jmeno]])-1),1)="á","Z","M"))</f>
        <v>Z</v>
      </c>
      <c r="J48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80" s="38"/>
      <c r="L48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80" s="219" t="str">
        <f>LEFT(registrace[[#This Row],[prijmeni a jmeno]],1)</f>
        <v>N</v>
      </c>
      <c r="N480" s="175" t="str">
        <f>CONCATENATE(registrace[[#This Row],[prijmeni a jmeno]],", ",registrace[[#This Row],[nar]])</f>
        <v>Neubauerová Martina, 1974</v>
      </c>
      <c r="O48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81" spans="2:15" x14ac:dyDescent="0.25">
      <c r="B48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starosty::33</v>
      </c>
      <c r="C481" s="220">
        <v>2014</v>
      </c>
      <c r="D481" s="169" t="s">
        <v>1026</v>
      </c>
      <c r="E481" s="101">
        <v>33</v>
      </c>
      <c r="F481" s="9" t="s">
        <v>1140</v>
      </c>
      <c r="G481" s="170">
        <v>1977</v>
      </c>
      <c r="H481" s="169" t="s">
        <v>20</v>
      </c>
      <c r="I481" s="171" t="str">
        <f>IF(ISBLANK(registrace[[#This Row],[prijmeni a jmeno]]),"-",IF(RIGHT(LEFT(registrace[[#This Row],[prijmeni a jmeno]],SEARCH(" ",registrace[[#This Row],[prijmeni a jmeno]])-1),1)="á","Z","M"))</f>
        <v>Z</v>
      </c>
      <c r="J48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81" s="38"/>
      <c r="L48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81" s="219" t="str">
        <f>LEFT(registrace[[#This Row],[prijmeni a jmeno]],1)</f>
        <v>M</v>
      </c>
      <c r="N481" s="175" t="str">
        <f>CONCATENATE(registrace[[#This Row],[prijmeni a jmeno]],", ",registrace[[#This Row],[nar]])</f>
        <v>Malátová Gabriela, 1977</v>
      </c>
      <c r="O48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82" spans="2:15" x14ac:dyDescent="0.25">
      <c r="B482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starosty::34</v>
      </c>
      <c r="C482" s="220">
        <v>2014</v>
      </c>
      <c r="D482" s="169" t="s">
        <v>1026</v>
      </c>
      <c r="E482" s="101">
        <v>34</v>
      </c>
      <c r="F482" s="9" t="s">
        <v>1141</v>
      </c>
      <c r="G482" s="170">
        <v>1980</v>
      </c>
      <c r="H482" s="169" t="s">
        <v>1142</v>
      </c>
      <c r="I482" s="171" t="str">
        <f>IF(ISBLANK(registrace[[#This Row],[prijmeni a jmeno]]),"-",IF(RIGHT(LEFT(registrace[[#This Row],[prijmeni a jmeno]],SEARCH(" ",registrace[[#This Row],[prijmeni a jmeno]])-1),1)="á","Z","M"))</f>
        <v>Z</v>
      </c>
      <c r="J48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82" s="38"/>
      <c r="L48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82" s="219" t="str">
        <f>LEFT(registrace[[#This Row],[prijmeni a jmeno]],1)</f>
        <v>A</v>
      </c>
      <c r="N482" s="175" t="str">
        <f>CONCATENATE(registrace[[#This Row],[prijmeni a jmeno]],", ",registrace[[#This Row],[nar]])</f>
        <v>Adámková Dana, 1980</v>
      </c>
      <c r="O48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83" spans="2:15" x14ac:dyDescent="0.25">
      <c r="B48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závod::53</v>
      </c>
      <c r="C483" s="220">
        <v>2014</v>
      </c>
      <c r="D483" s="169" t="s">
        <v>1025</v>
      </c>
      <c r="E483" s="101">
        <v>53</v>
      </c>
      <c r="F483" s="9" t="s">
        <v>1143</v>
      </c>
      <c r="G483" s="170">
        <v>1973</v>
      </c>
      <c r="H483" s="169" t="s">
        <v>1144</v>
      </c>
      <c r="I483" s="171" t="str">
        <f>IF(ISBLANK(registrace[[#This Row],[prijmeni a jmeno]]),"-",IF(RIGHT(LEFT(registrace[[#This Row],[prijmeni a jmeno]],SEARCH(" ",registrace[[#This Row],[prijmeni a jmeno]])-1),1)="á","Z","M"))</f>
        <v>M</v>
      </c>
      <c r="J48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483" s="38"/>
      <c r="L48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83" s="219" t="str">
        <f>LEFT(registrace[[#This Row],[prijmeni a jmeno]],1)</f>
        <v>Š</v>
      </c>
      <c r="N483" s="175" t="str">
        <f>CONCATENATE(registrace[[#This Row],[prijmeni a jmeno]],", ",registrace[[#This Row],[nar]])</f>
        <v>Šimák Petr, 1973</v>
      </c>
      <c r="O48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84" spans="2:15" x14ac:dyDescent="0.25">
      <c r="B484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starosty::36</v>
      </c>
      <c r="C484" s="220">
        <v>2014</v>
      </c>
      <c r="D484" s="169" t="s">
        <v>1026</v>
      </c>
      <c r="E484" s="101">
        <v>36</v>
      </c>
      <c r="F484" s="9" t="s">
        <v>229</v>
      </c>
      <c r="G484" s="170">
        <v>1981</v>
      </c>
      <c r="H484" s="9" t="s">
        <v>1064</v>
      </c>
      <c r="I484" s="171" t="str">
        <f>IF(ISBLANK(registrace[[#This Row],[prijmeni a jmeno]]),"-",IF(RIGHT(LEFT(registrace[[#This Row],[prijmeni a jmeno]],SEARCH(" ",registrace[[#This Row],[prijmeni a jmeno]])-1),1)="á","Z","M"))</f>
        <v>M</v>
      </c>
      <c r="J48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84" s="38"/>
      <c r="L48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84" s="219" t="str">
        <f>LEFT(registrace[[#This Row],[prijmeni a jmeno]],1)</f>
        <v>S</v>
      </c>
      <c r="N484" s="175" t="str">
        <f>CONCATENATE(registrace[[#This Row],[prijmeni a jmeno]],", ",registrace[[#This Row],[nar]])</f>
        <v>Szábo Miloš, 1981</v>
      </c>
      <c r="O48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85" spans="2:15" x14ac:dyDescent="0.25">
      <c r="B48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2014::Dětský::05 - 07::Z::6</v>
      </c>
      <c r="C485" s="220">
        <v>2014</v>
      </c>
      <c r="D485" s="169" t="s">
        <v>1028</v>
      </c>
      <c r="E485" s="101">
        <v>6</v>
      </c>
      <c r="F485" s="9" t="s">
        <v>1146</v>
      </c>
      <c r="G485" s="170">
        <v>2009</v>
      </c>
      <c r="H485" s="169" t="s">
        <v>1147</v>
      </c>
      <c r="I485" s="171" t="str">
        <f>IF(ISBLANK(registrace[[#This Row],[prijmeni a jmeno]]),"-",IF(RIGHT(LEFT(registrace[[#This Row],[prijmeni a jmeno]],SEARCH(" ",registrace[[#This Row],[prijmeni a jmeno]])-1),1)="á","Z","M"))</f>
        <v>Z</v>
      </c>
      <c r="J48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05 - 07</v>
      </c>
      <c r="K485" s="38"/>
      <c r="L48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85" s="219" t="str">
        <f>LEFT(registrace[[#This Row],[prijmeni a jmeno]],1)</f>
        <v>K</v>
      </c>
      <c r="N485" s="175" t="str">
        <f>CONCATENATE(registrace[[#This Row],[prijmeni a jmeno]],", ",registrace[[#This Row],[nar]])</f>
        <v>Kaňková Zuzana, 2009</v>
      </c>
      <c r="O48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86" spans="2:15" x14ac:dyDescent="0.25">
      <c r="B486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starosty::38</v>
      </c>
      <c r="C486" s="220">
        <v>2014</v>
      </c>
      <c r="D486" s="169" t="s">
        <v>1026</v>
      </c>
      <c r="E486" s="101">
        <v>38</v>
      </c>
      <c r="F486" s="9" t="s">
        <v>1148</v>
      </c>
      <c r="G486" s="170">
        <v>1995</v>
      </c>
      <c r="H486" s="169" t="s">
        <v>1149</v>
      </c>
      <c r="I486" s="171" t="str">
        <f>IF(ISBLANK(registrace[[#This Row],[prijmeni a jmeno]]),"-",IF(RIGHT(LEFT(registrace[[#This Row],[prijmeni a jmeno]],SEARCH(" ",registrace[[#This Row],[prijmeni a jmeno]])-1),1)="á","Z","M"))</f>
        <v>M</v>
      </c>
      <c r="J48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86" s="38"/>
      <c r="L48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86" s="219" t="str">
        <f>LEFT(registrace[[#This Row],[prijmeni a jmeno]],1)</f>
        <v>K</v>
      </c>
      <c r="N486" s="175" t="str">
        <f>CONCATENATE(registrace[[#This Row],[prijmeni a jmeno]],", ",registrace[[#This Row],[nar]])</f>
        <v>Krov Martin, 1995</v>
      </c>
      <c r="O48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87" spans="2:15" x14ac:dyDescent="0.25">
      <c r="B487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závod::59</v>
      </c>
      <c r="C487" s="220">
        <v>2014</v>
      </c>
      <c r="D487" s="169" t="s">
        <v>1025</v>
      </c>
      <c r="E487" s="101">
        <v>59</v>
      </c>
      <c r="F487" s="9" t="s">
        <v>1148</v>
      </c>
      <c r="G487" s="170">
        <v>1995</v>
      </c>
      <c r="H487" s="169" t="s">
        <v>1149</v>
      </c>
      <c r="I487" s="171" t="str">
        <f>IF(ISBLANK(registrace[[#This Row],[prijmeni a jmeno]]),"-",IF(RIGHT(LEFT(registrace[[#This Row],[prijmeni a jmeno]],SEARCH(" ",registrace[[#This Row],[prijmeni a jmeno]])-1),1)="á","Z","M"))</f>
        <v>M</v>
      </c>
      <c r="J48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487" s="38"/>
      <c r="L48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87" s="219" t="str">
        <f>LEFT(registrace[[#This Row],[prijmeni a jmeno]],1)</f>
        <v>K</v>
      </c>
      <c r="N487" s="175" t="str">
        <f>CONCATENATE(registrace[[#This Row],[prijmeni a jmeno]],", ",registrace[[#This Row],[nar]])</f>
        <v>Krov Martin, 1995</v>
      </c>
      <c r="O48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88" spans="2:15" x14ac:dyDescent="0.25">
      <c r="B488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2014::Běh starosty::39</v>
      </c>
      <c r="C488" s="220">
        <v>2014</v>
      </c>
      <c r="D488" s="169" t="s">
        <v>1026</v>
      </c>
      <c r="E488" s="101">
        <v>39</v>
      </c>
      <c r="F488" s="9" t="s">
        <v>1150</v>
      </c>
      <c r="G488" s="170">
        <v>1999</v>
      </c>
      <c r="H488" s="169" t="s">
        <v>869</v>
      </c>
      <c r="I488" s="171" t="str">
        <f>IF(ISBLANK(registrace[[#This Row],[prijmeni a jmeno]]),"-",IF(RIGHT(LEFT(registrace[[#This Row],[prijmeni a jmeno]],SEARCH(" ",registrace[[#This Row],[prijmeni a jmeno]])-1),1)="á","Z","M"))</f>
        <v>M</v>
      </c>
      <c r="J48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88" s="38"/>
      <c r="L48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88" s="219" t="str">
        <f>LEFT(registrace[[#This Row],[prijmeni a jmeno]],1)</f>
        <v>R</v>
      </c>
      <c r="N488" s="175" t="str">
        <f>CONCATENATE(registrace[[#This Row],[prijmeni a jmeno]],", ",registrace[[#This Row],[nar]])</f>
        <v>Rybka Lukáš, 1999</v>
      </c>
      <c r="O48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89" spans="2:15" x14ac:dyDescent="0.25">
      <c r="B489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závod::60</v>
      </c>
      <c r="C489" s="220">
        <v>2014</v>
      </c>
      <c r="D489" s="169" t="s">
        <v>1025</v>
      </c>
      <c r="E489" s="101">
        <v>60</v>
      </c>
      <c r="F489" s="9" t="s">
        <v>1151</v>
      </c>
      <c r="G489" s="170">
        <v>1970</v>
      </c>
      <c r="H489" s="169" t="s">
        <v>869</v>
      </c>
      <c r="I489" s="171" t="str">
        <f>IF(ISBLANK(registrace[[#This Row],[prijmeni a jmeno]]),"-",IF(RIGHT(LEFT(registrace[[#This Row],[prijmeni a jmeno]],SEARCH(" ",registrace[[#This Row],[prijmeni a jmeno]])-1),1)="á","Z","M"))</f>
        <v>M</v>
      </c>
      <c r="J48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489" s="38"/>
      <c r="L48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89" s="219" t="str">
        <f>LEFT(registrace[[#This Row],[prijmeni a jmeno]],1)</f>
        <v>R</v>
      </c>
      <c r="N489" s="175" t="str">
        <f>CONCATENATE(registrace[[#This Row],[prijmeni a jmeno]],", ",registrace[[#This Row],[nar]])</f>
        <v>Rybka Jan, 1970</v>
      </c>
      <c r="O48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90" spans="2:15" x14ac:dyDescent="0.25">
      <c r="B49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2014::Dětský::00 - 04::M::21</v>
      </c>
      <c r="C490" s="220">
        <v>2014</v>
      </c>
      <c r="D490" s="169" t="s">
        <v>1028</v>
      </c>
      <c r="E490" s="101">
        <v>21</v>
      </c>
      <c r="F490" s="9" t="s">
        <v>1152</v>
      </c>
      <c r="G490" s="170">
        <v>2010</v>
      </c>
      <c r="H490" s="169" t="s">
        <v>35</v>
      </c>
      <c r="I490" s="171" t="str">
        <f>IF(ISBLANK(registrace[[#This Row],[prijmeni a jmeno]]),"-",IF(RIGHT(LEFT(registrace[[#This Row],[prijmeni a jmeno]],SEARCH(" ",registrace[[#This Row],[prijmeni a jmeno]])-1),1)="á","Z","M"))</f>
        <v>M</v>
      </c>
      <c r="J49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00 - 04</v>
      </c>
      <c r="K490" s="38"/>
      <c r="L49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90" s="219" t="str">
        <f>LEFT(registrace[[#This Row],[prijmeni a jmeno]],1)</f>
        <v>K</v>
      </c>
      <c r="N490" s="175" t="str">
        <f>CONCATENATE(registrace[[#This Row],[prijmeni a jmeno]],", ",registrace[[#This Row],[nar]])</f>
        <v>Klimeš Jindřich, 2010</v>
      </c>
      <c r="O49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91" spans="2:15" x14ac:dyDescent="0.25">
      <c r="B49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2014::Dětský::00 - 04::M::18</v>
      </c>
      <c r="C491" s="220">
        <v>2014</v>
      </c>
      <c r="D491" s="169" t="s">
        <v>1028</v>
      </c>
      <c r="E491" s="101">
        <v>18</v>
      </c>
      <c r="F491" s="9" t="s">
        <v>1153</v>
      </c>
      <c r="G491" s="170">
        <v>2011</v>
      </c>
      <c r="H491" s="169" t="s">
        <v>396</v>
      </c>
      <c r="I491" s="171" t="str">
        <f>IF(ISBLANK(registrace[[#This Row],[prijmeni a jmeno]]),"-",IF(RIGHT(LEFT(registrace[[#This Row],[prijmeni a jmeno]],SEARCH(" ",registrace[[#This Row],[prijmeni a jmeno]])-1),1)="á","Z","M"))</f>
        <v>M</v>
      </c>
      <c r="J49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00 - 04</v>
      </c>
      <c r="K491" s="38"/>
      <c r="L49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91" s="219" t="str">
        <f>LEFT(registrace[[#This Row],[prijmeni a jmeno]],1)</f>
        <v>F</v>
      </c>
      <c r="N491" s="175" t="str">
        <f>CONCATENATE(registrace[[#This Row],[prijmeni a jmeno]],", ",registrace[[#This Row],[nar]])</f>
        <v>Frisch Šimon, 2011</v>
      </c>
      <c r="O49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92" spans="2:15" x14ac:dyDescent="0.25">
      <c r="B492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závod::63</v>
      </c>
      <c r="C492" s="220">
        <v>2014</v>
      </c>
      <c r="D492" s="169" t="s">
        <v>1025</v>
      </c>
      <c r="E492" s="101">
        <v>63</v>
      </c>
      <c r="F492" s="9" t="s">
        <v>1154</v>
      </c>
      <c r="G492" s="170">
        <v>1981</v>
      </c>
      <c r="H492" s="169" t="s">
        <v>407</v>
      </c>
      <c r="I492" s="171" t="str">
        <f>IF(ISBLANK(registrace[[#This Row],[prijmeni a jmeno]]),"-",IF(RIGHT(LEFT(registrace[[#This Row],[prijmeni a jmeno]],SEARCH(" ",registrace[[#This Row],[prijmeni a jmeno]])-1),1)="á","Z","M"))</f>
        <v>M</v>
      </c>
      <c r="J49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492" s="38"/>
      <c r="L49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92" s="219" t="str">
        <f>LEFT(registrace[[#This Row],[prijmeni a jmeno]],1)</f>
        <v>H</v>
      </c>
      <c r="N492" s="175" t="str">
        <f>CONCATENATE(registrace[[#This Row],[prijmeni a jmeno]],", ",registrace[[#This Row],[nar]])</f>
        <v>Hron Jan, 1981</v>
      </c>
      <c r="O49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93" spans="2:15" x14ac:dyDescent="0.25">
      <c r="B49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závod::69</v>
      </c>
      <c r="C493" s="220">
        <v>2014</v>
      </c>
      <c r="D493" s="169" t="s">
        <v>1025</v>
      </c>
      <c r="E493" s="101">
        <v>69</v>
      </c>
      <c r="F493" s="9" t="s">
        <v>1155</v>
      </c>
      <c r="G493" s="170">
        <v>1967</v>
      </c>
      <c r="H493" s="169" t="s">
        <v>1156</v>
      </c>
      <c r="I493" s="171" t="str">
        <f>IF(ISBLANK(registrace[[#This Row],[prijmeni a jmeno]]),"-",IF(RIGHT(LEFT(registrace[[#This Row],[prijmeni a jmeno]],SEARCH(" ",registrace[[#This Row],[prijmeni a jmeno]])-1),1)="á","Z","M"))</f>
        <v>M</v>
      </c>
      <c r="J49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493" s="38"/>
      <c r="L49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93" s="219" t="str">
        <f>LEFT(registrace[[#This Row],[prijmeni a jmeno]],1)</f>
        <v>B</v>
      </c>
      <c r="N493" s="175" t="str">
        <f>CONCATENATE(registrace[[#This Row],[prijmeni a jmeno]],", ",registrace[[#This Row],[nar]])</f>
        <v>Beshir Ervin, 1967</v>
      </c>
      <c r="O49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94" spans="2:15" x14ac:dyDescent="0.25">
      <c r="B494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závod::72</v>
      </c>
      <c r="C494" s="220">
        <v>2014</v>
      </c>
      <c r="D494" s="169" t="s">
        <v>1025</v>
      </c>
      <c r="E494" s="101">
        <v>72</v>
      </c>
      <c r="F494" s="9" t="s">
        <v>1157</v>
      </c>
      <c r="G494" s="170">
        <v>1979</v>
      </c>
      <c r="H494" s="169" t="s">
        <v>1158</v>
      </c>
      <c r="I494" s="171" t="str">
        <f>IF(ISBLANK(registrace[[#This Row],[prijmeni a jmeno]]),"-",IF(RIGHT(LEFT(registrace[[#This Row],[prijmeni a jmeno]],SEARCH(" ",registrace[[#This Row],[prijmeni a jmeno]])-1),1)="á","Z","M"))</f>
        <v>M</v>
      </c>
      <c r="J49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494" s="38"/>
      <c r="L49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94" s="219" t="str">
        <f>LEFT(registrace[[#This Row],[prijmeni a jmeno]],1)</f>
        <v>D</v>
      </c>
      <c r="N494" s="175" t="str">
        <f>CONCATENATE(registrace[[#This Row],[prijmeni a jmeno]],", ",registrace[[#This Row],[nar]])</f>
        <v>Dvořák Jan, 1979</v>
      </c>
      <c r="O49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95" spans="2:15" x14ac:dyDescent="0.25">
      <c r="B49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závod::73</v>
      </c>
      <c r="C495" s="220">
        <v>2014</v>
      </c>
      <c r="D495" s="169" t="s">
        <v>1025</v>
      </c>
      <c r="E495" s="101">
        <v>73</v>
      </c>
      <c r="F495" s="9" t="s">
        <v>1159</v>
      </c>
      <c r="G495" s="170">
        <v>1972</v>
      </c>
      <c r="H495" s="169" t="s">
        <v>395</v>
      </c>
      <c r="I495" s="171" t="str">
        <f>IF(ISBLANK(registrace[[#This Row],[prijmeni a jmeno]]),"-",IF(RIGHT(LEFT(registrace[[#This Row],[prijmeni a jmeno]],SEARCH(" ",registrace[[#This Row],[prijmeni a jmeno]])-1),1)="á","Z","M"))</f>
        <v>Z</v>
      </c>
      <c r="J49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495" s="38"/>
      <c r="L49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95" s="219" t="str">
        <f>LEFT(registrace[[#This Row],[prijmeni a jmeno]],1)</f>
        <v>V</v>
      </c>
      <c r="N495" s="175" t="str">
        <f>CONCATENATE(registrace[[#This Row],[prijmeni a jmeno]],", ",registrace[[#This Row],[nar]])</f>
        <v>Veselá Martina, 1972</v>
      </c>
      <c r="O49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96" spans="2:15" x14ac:dyDescent="0.25">
      <c r="B496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závod::74</v>
      </c>
      <c r="C496" s="220">
        <v>2014</v>
      </c>
      <c r="D496" s="169" t="s">
        <v>1025</v>
      </c>
      <c r="E496" s="101">
        <v>74</v>
      </c>
      <c r="F496" s="9" t="s">
        <v>1160</v>
      </c>
      <c r="G496" s="170">
        <v>1979</v>
      </c>
      <c r="H496" s="169" t="s">
        <v>27</v>
      </c>
      <c r="I496" s="171" t="str">
        <f>IF(ISBLANK(registrace[[#This Row],[prijmeni a jmeno]]),"-",IF(RIGHT(LEFT(registrace[[#This Row],[prijmeni a jmeno]],SEARCH(" ",registrace[[#This Row],[prijmeni a jmeno]])-1),1)="á","Z","M"))</f>
        <v>M</v>
      </c>
      <c r="J49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496" s="38"/>
      <c r="L49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96" s="219" t="str">
        <f>LEFT(registrace[[#This Row],[prijmeni a jmeno]],1)</f>
        <v>M</v>
      </c>
      <c r="N496" s="175" t="str">
        <f>CONCATENATE(registrace[[#This Row],[prijmeni a jmeno]],", ",registrace[[#This Row],[nar]])</f>
        <v>Mikuláš Jan, 1979</v>
      </c>
      <c r="O49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97" spans="2:15" x14ac:dyDescent="0.25">
      <c r="B497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závod::75</v>
      </c>
      <c r="C497" s="220">
        <v>2014</v>
      </c>
      <c r="D497" s="169" t="s">
        <v>1025</v>
      </c>
      <c r="E497" s="101">
        <v>75</v>
      </c>
      <c r="F497" s="9" t="s">
        <v>1161</v>
      </c>
      <c r="G497" s="170">
        <v>1986</v>
      </c>
      <c r="H497" s="169" t="s">
        <v>27</v>
      </c>
      <c r="I497" s="171" t="str">
        <f>IF(ISBLANK(registrace[[#This Row],[prijmeni a jmeno]]),"-",IF(RIGHT(LEFT(registrace[[#This Row],[prijmeni a jmeno]],SEARCH(" ",registrace[[#This Row],[prijmeni a jmeno]])-1),1)="á","Z","M"))</f>
        <v>M</v>
      </c>
      <c r="J49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497" s="38"/>
      <c r="L49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97" s="219" t="str">
        <f>LEFT(registrace[[#This Row],[prijmeni a jmeno]],1)</f>
        <v>K</v>
      </c>
      <c r="N497" s="175" t="str">
        <f>CONCATENATE(registrace[[#This Row],[prijmeni a jmeno]],", ",registrace[[#This Row],[nar]])</f>
        <v>Kukla Ondřej, 1986</v>
      </c>
      <c r="O49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98" spans="2:15" x14ac:dyDescent="0.25">
      <c r="B498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závod::77</v>
      </c>
      <c r="C498" s="220">
        <v>2014</v>
      </c>
      <c r="D498" s="169" t="s">
        <v>1025</v>
      </c>
      <c r="E498" s="101">
        <v>77</v>
      </c>
      <c r="F498" s="9" t="s">
        <v>1162</v>
      </c>
      <c r="G498" s="170">
        <v>1986</v>
      </c>
      <c r="H498" s="169" t="s">
        <v>1163</v>
      </c>
      <c r="I498" s="171" t="str">
        <f>IF(ISBLANK(registrace[[#This Row],[prijmeni a jmeno]]),"-",IF(RIGHT(LEFT(registrace[[#This Row],[prijmeni a jmeno]],SEARCH(" ",registrace[[#This Row],[prijmeni a jmeno]])-1),1)="á","Z","M"))</f>
        <v>Z</v>
      </c>
      <c r="J49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498" s="38"/>
      <c r="L49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98" s="219" t="str">
        <f>LEFT(registrace[[#This Row],[prijmeni a jmeno]],1)</f>
        <v>D</v>
      </c>
      <c r="N498" s="175" t="str">
        <f>CONCATENATE(registrace[[#This Row],[prijmeni a jmeno]],", ",registrace[[#This Row],[nar]])</f>
        <v>Dobáková Eva, 1986</v>
      </c>
      <c r="O49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499" spans="2:15" x14ac:dyDescent="0.25">
      <c r="B499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závod::80</v>
      </c>
      <c r="C499" s="220">
        <v>2014</v>
      </c>
      <c r="D499" s="169" t="s">
        <v>1025</v>
      </c>
      <c r="E499" s="101">
        <v>80</v>
      </c>
      <c r="F499" s="9" t="s">
        <v>1165</v>
      </c>
      <c r="G499" s="170">
        <v>1969</v>
      </c>
      <c r="H499" s="169" t="s">
        <v>342</v>
      </c>
      <c r="I499" s="171" t="str">
        <f>IF(ISBLANK(registrace[[#This Row],[prijmeni a jmeno]]),"-",IF(RIGHT(LEFT(registrace[[#This Row],[prijmeni a jmeno]],SEARCH(" ",registrace[[#This Row],[prijmeni a jmeno]])-1),1)="á","Z","M"))</f>
        <v>Z</v>
      </c>
      <c r="J49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499" s="38"/>
      <c r="L49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499" s="219" t="str">
        <f>LEFT(registrace[[#This Row],[prijmeni a jmeno]],1)</f>
        <v>P</v>
      </c>
      <c r="N499" s="175" t="str">
        <f>CONCATENATE(registrace[[#This Row],[prijmeni a jmeno]],", ",registrace[[#This Row],[nar]])</f>
        <v>Pavlová Jana, 1969</v>
      </c>
      <c r="O49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00" spans="2:15" x14ac:dyDescent="0.25">
      <c r="B50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závod::89</v>
      </c>
      <c r="C500" s="220">
        <v>2014</v>
      </c>
      <c r="D500" s="169" t="s">
        <v>1025</v>
      </c>
      <c r="E500" s="101">
        <v>89</v>
      </c>
      <c r="F500" s="9" t="s">
        <v>1166</v>
      </c>
      <c r="G500" s="170">
        <v>1986</v>
      </c>
      <c r="H500" s="169" t="s">
        <v>1167</v>
      </c>
      <c r="I500" s="171" t="str">
        <f>IF(ISBLANK(registrace[[#This Row],[prijmeni a jmeno]]),"-",IF(RIGHT(LEFT(registrace[[#This Row],[prijmeni a jmeno]],SEARCH(" ",registrace[[#This Row],[prijmeni a jmeno]])-1),1)="á","Z","M"))</f>
        <v>M</v>
      </c>
      <c r="J50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A</v>
      </c>
      <c r="K500" s="38"/>
      <c r="L50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00" s="219" t="str">
        <f>LEFT(registrace[[#This Row],[prijmeni a jmeno]],1)</f>
        <v>K</v>
      </c>
      <c r="N500" s="175" t="str">
        <f>CONCATENATE(registrace[[#This Row],[prijmeni a jmeno]],", ",registrace[[#This Row],[nar]])</f>
        <v>Kazda Radek, 1986</v>
      </c>
      <c r="O50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01" spans="2:15" x14ac:dyDescent="0.25">
      <c r="B50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2014::Hlavní závod::99</v>
      </c>
      <c r="C501" s="220">
        <v>2014</v>
      </c>
      <c r="D501" s="169" t="s">
        <v>1025</v>
      </c>
      <c r="E501" s="101">
        <v>99</v>
      </c>
      <c r="F501" s="9" t="s">
        <v>1169</v>
      </c>
      <c r="G501" s="170">
        <v>1966</v>
      </c>
      <c r="H501" s="169" t="s">
        <v>1170</v>
      </c>
      <c r="I501" s="171" t="str">
        <f>IF(ISBLANK(registrace[[#This Row],[prijmeni a jmeno]]),"-",IF(RIGHT(LEFT(registrace[[#This Row],[prijmeni a jmeno]],SEARCH(" ",registrace[[#This Row],[prijmeni a jmeno]])-1),1)="á","Z","M"))</f>
        <v>M</v>
      </c>
      <c r="J50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B</v>
      </c>
      <c r="K501" s="38"/>
      <c r="L50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01" s="219" t="str">
        <f>LEFT(registrace[[#This Row],[prijmeni a jmeno]],1)</f>
        <v>P</v>
      </c>
      <c r="N501" s="175" t="str">
        <f>CONCATENATE(registrace[[#This Row],[prijmeni a jmeno]],", ",registrace[[#This Row],[nar]])</f>
        <v>Pláteník Ladislav, 1966</v>
      </c>
      <c r="O50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02" spans="2:15" x14ac:dyDescent="0.25">
      <c r="B502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2014::Dětský::13 - 14::Z::9</v>
      </c>
      <c r="C502" s="220">
        <v>2014</v>
      </c>
      <c r="D502" s="169" t="s">
        <v>1028</v>
      </c>
      <c r="E502" s="101">
        <v>9</v>
      </c>
      <c r="F502" s="9" t="s">
        <v>1171</v>
      </c>
      <c r="G502" s="170">
        <v>2001</v>
      </c>
      <c r="H502" s="169" t="s">
        <v>395</v>
      </c>
      <c r="I502" s="171" t="str">
        <f>IF(ISBLANK(registrace[[#This Row],[prijmeni a jmeno]]),"-",IF(RIGHT(LEFT(registrace[[#This Row],[prijmeni a jmeno]],SEARCH(" ",registrace[[#This Row],[prijmeni a jmeno]])-1),1)="á","Z","M"))</f>
        <v>Z</v>
      </c>
      <c r="J50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13 - 14</v>
      </c>
      <c r="K502" s="38"/>
      <c r="L50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02" s="219" t="str">
        <f>LEFT(registrace[[#This Row],[prijmeni a jmeno]],1)</f>
        <v>P</v>
      </c>
      <c r="N502" s="175" t="str">
        <f>CONCATENATE(registrace[[#This Row],[prijmeni a jmeno]],", ",registrace[[#This Row],[nar]])</f>
        <v>Pavlíčková Aneta, 2001</v>
      </c>
      <c r="O50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03" spans="2:15" x14ac:dyDescent="0.25">
      <c r="B50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2014::Dětský::13 - 14::Z::10</v>
      </c>
      <c r="C503" s="220">
        <v>2014</v>
      </c>
      <c r="D503" s="169" t="s">
        <v>1028</v>
      </c>
      <c r="E503" s="101">
        <v>10</v>
      </c>
      <c r="F503" s="9" t="s">
        <v>1172</v>
      </c>
      <c r="G503" s="170">
        <v>2001</v>
      </c>
      <c r="H503" s="169" t="s">
        <v>395</v>
      </c>
      <c r="I503" s="171" t="str">
        <f>IF(ISBLANK(registrace[[#This Row],[prijmeni a jmeno]]),"-",IF(RIGHT(LEFT(registrace[[#This Row],[prijmeni a jmeno]],SEARCH(" ",registrace[[#This Row],[prijmeni a jmeno]])-1),1)="á","Z","M"))</f>
        <v>Z</v>
      </c>
      <c r="J50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13 - 14</v>
      </c>
      <c r="K503" s="38"/>
      <c r="L50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03" s="219" t="str">
        <f>LEFT(registrace[[#This Row],[prijmeni a jmeno]],1)</f>
        <v>N</v>
      </c>
      <c r="N503" s="175" t="str">
        <f>CONCATENATE(registrace[[#This Row],[prijmeni a jmeno]],", ",registrace[[#This Row],[nar]])</f>
        <v>Nekolová Rozálie, 2001</v>
      </c>
      <c r="O50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04" spans="2:15" x14ac:dyDescent="0.25">
      <c r="B504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2014::Dětský::13 - 14::Z::12</v>
      </c>
      <c r="C504" s="220">
        <v>2014</v>
      </c>
      <c r="D504" s="169" t="s">
        <v>1028</v>
      </c>
      <c r="E504" s="101">
        <v>12</v>
      </c>
      <c r="F504" s="9" t="s">
        <v>1173</v>
      </c>
      <c r="G504" s="170">
        <v>2000</v>
      </c>
      <c r="H504" s="169" t="s">
        <v>367</v>
      </c>
      <c r="I504" s="171" t="str">
        <f>IF(ISBLANK(registrace[[#This Row],[prijmeni a jmeno]]),"-",IF(RIGHT(LEFT(registrace[[#This Row],[prijmeni a jmeno]],SEARCH(" ",registrace[[#This Row],[prijmeni a jmeno]])-1),1)="á","Z","M"))</f>
        <v>Z</v>
      </c>
      <c r="J50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13 - 14</v>
      </c>
      <c r="K504" s="38"/>
      <c r="L50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04" s="219" t="str">
        <f>LEFT(registrace[[#This Row],[prijmeni a jmeno]],1)</f>
        <v>P</v>
      </c>
      <c r="N504" s="175" t="str">
        <f>CONCATENATE(registrace[[#This Row],[prijmeni a jmeno]],", ",registrace[[#This Row],[nar]])</f>
        <v>Pöschková Nikola, 2000</v>
      </c>
      <c r="O50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05" spans="2:15" x14ac:dyDescent="0.25">
      <c r="B50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2014::Dětský::13 - 14::M::95</v>
      </c>
      <c r="C505" s="220">
        <v>2014</v>
      </c>
      <c r="D505" s="169" t="s">
        <v>1028</v>
      </c>
      <c r="E505" s="101">
        <v>95</v>
      </c>
      <c r="F505" s="9" t="s">
        <v>1174</v>
      </c>
      <c r="G505" s="170">
        <v>2001</v>
      </c>
      <c r="H505" s="169" t="s">
        <v>737</v>
      </c>
      <c r="I505" s="171" t="str">
        <f>IF(ISBLANK(registrace[[#This Row],[prijmeni a jmeno]]),"-",IF(RIGHT(LEFT(registrace[[#This Row],[prijmeni a jmeno]],SEARCH(" ",registrace[[#This Row],[prijmeni a jmeno]])-1),1)="á","Z","M"))</f>
        <v>M</v>
      </c>
      <c r="J50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13 - 14</v>
      </c>
      <c r="K505" s="38"/>
      <c r="L50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05" s="219" t="str">
        <f>LEFT(registrace[[#This Row],[prijmeni a jmeno]],1)</f>
        <v>S</v>
      </c>
      <c r="N505" s="175" t="str">
        <f>CONCATENATE(registrace[[#This Row],[prijmeni a jmeno]],", ",registrace[[#This Row],[nar]])</f>
        <v>Strommer Martin, 2001</v>
      </c>
      <c r="O50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06" spans="2:15" x14ac:dyDescent="0.25">
      <c r="B506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2014::Dětský::13 - 14::M::2</v>
      </c>
      <c r="C506" s="220">
        <v>2014</v>
      </c>
      <c r="D506" s="169" t="s">
        <v>1028</v>
      </c>
      <c r="E506" s="101">
        <v>2</v>
      </c>
      <c r="F506" s="9" t="s">
        <v>337</v>
      </c>
      <c r="G506" s="170">
        <v>2000</v>
      </c>
      <c r="H506" s="169" t="s">
        <v>392</v>
      </c>
      <c r="I506" s="171" t="str">
        <f>IF(ISBLANK(registrace[[#This Row],[prijmeni a jmeno]]),"-",IF(RIGHT(LEFT(registrace[[#This Row],[prijmeni a jmeno]],SEARCH(" ",registrace[[#This Row],[prijmeni a jmeno]])-1),1)="á","Z","M"))</f>
        <v>M</v>
      </c>
      <c r="J50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13 - 14</v>
      </c>
      <c r="K506" s="38"/>
      <c r="L50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06" s="219" t="str">
        <f>LEFT(registrace[[#This Row],[prijmeni a jmeno]],1)</f>
        <v>B</v>
      </c>
      <c r="N506" s="175" t="str">
        <f>CONCATENATE(registrace[[#This Row],[prijmeni a jmeno]],", ",registrace[[#This Row],[nar]])</f>
        <v>Bárta Filip, 2000</v>
      </c>
      <c r="O50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07" spans="2:15" x14ac:dyDescent="0.25">
      <c r="B507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2014::Dětský::13 - 14::M::84</v>
      </c>
      <c r="C507" s="220">
        <v>2014</v>
      </c>
      <c r="D507" s="169" t="s">
        <v>1028</v>
      </c>
      <c r="E507" s="101">
        <v>84</v>
      </c>
      <c r="F507" s="9" t="s">
        <v>1175</v>
      </c>
      <c r="G507" s="170">
        <v>2001</v>
      </c>
      <c r="H507" s="169" t="s">
        <v>367</v>
      </c>
      <c r="I507" s="171" t="str">
        <f>IF(ISBLANK(registrace[[#This Row],[prijmeni a jmeno]]),"-",IF(RIGHT(LEFT(registrace[[#This Row],[prijmeni a jmeno]],SEARCH(" ",registrace[[#This Row],[prijmeni a jmeno]])-1),1)="á","Z","M"))</f>
        <v>M</v>
      </c>
      <c r="J50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13 - 14</v>
      </c>
      <c r="K507" s="38"/>
      <c r="L50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07" s="219" t="str">
        <f>LEFT(registrace[[#This Row],[prijmeni a jmeno]],1)</f>
        <v>O</v>
      </c>
      <c r="N507" s="175" t="str">
        <f>CONCATENATE(registrace[[#This Row],[prijmeni a jmeno]],", ",registrace[[#This Row],[nar]])</f>
        <v>Ovádek Jakub, 2001</v>
      </c>
      <c r="O50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08" spans="2:15" x14ac:dyDescent="0.25">
      <c r="B508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2014::Dětský::11 - 12::M::51</v>
      </c>
      <c r="C508" s="220">
        <v>2014</v>
      </c>
      <c r="D508" s="169" t="s">
        <v>1028</v>
      </c>
      <c r="E508" s="101">
        <v>51</v>
      </c>
      <c r="F508" s="9" t="s">
        <v>336</v>
      </c>
      <c r="G508" s="170">
        <v>2003</v>
      </c>
      <c r="H508" s="169" t="s">
        <v>1115</v>
      </c>
      <c r="I508" s="171" t="str">
        <f>IF(ISBLANK(registrace[[#This Row],[prijmeni a jmeno]]),"-",IF(RIGHT(LEFT(registrace[[#This Row],[prijmeni a jmeno]],SEARCH(" ",registrace[[#This Row],[prijmeni a jmeno]])-1),1)="á","Z","M"))</f>
        <v>M</v>
      </c>
      <c r="J50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11 - 12</v>
      </c>
      <c r="K508" s="38"/>
      <c r="L50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08" s="219" t="str">
        <f>LEFT(registrace[[#This Row],[prijmeni a jmeno]],1)</f>
        <v>S</v>
      </c>
      <c r="N508" s="175" t="str">
        <f>CONCATENATE(registrace[[#This Row],[prijmeni a jmeno]],", ",registrace[[#This Row],[nar]])</f>
        <v>Stejskal Filip, 2003</v>
      </c>
      <c r="O50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09" spans="2:15" x14ac:dyDescent="0.25">
      <c r="B509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2014::Dětský::11 - 12::M::56</v>
      </c>
      <c r="C509" s="220">
        <v>2014</v>
      </c>
      <c r="D509" s="169" t="s">
        <v>1028</v>
      </c>
      <c r="E509" s="101">
        <v>56</v>
      </c>
      <c r="F509" s="9" t="s">
        <v>1176</v>
      </c>
      <c r="G509" s="170">
        <v>2002</v>
      </c>
      <c r="H509" s="169" t="s">
        <v>451</v>
      </c>
      <c r="I509" s="171" t="str">
        <f>IF(ISBLANK(registrace[[#This Row],[prijmeni a jmeno]]),"-",IF(RIGHT(LEFT(registrace[[#This Row],[prijmeni a jmeno]],SEARCH(" ",registrace[[#This Row],[prijmeni a jmeno]])-1),1)="á","Z","M"))</f>
        <v>M</v>
      </c>
      <c r="J50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11 - 12</v>
      </c>
      <c r="K509" s="38"/>
      <c r="L50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09" s="219" t="str">
        <f>LEFT(registrace[[#This Row],[prijmeni a jmeno]],1)</f>
        <v>K</v>
      </c>
      <c r="N509" s="175" t="str">
        <f>CONCATENATE(registrace[[#This Row],[prijmeni a jmeno]],", ",registrace[[#This Row],[nar]])</f>
        <v>Kaňka Marek, 2002</v>
      </c>
      <c r="O50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10" spans="2:15" x14ac:dyDescent="0.25">
      <c r="B51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2014::Dětský::11 - 12::M::49</v>
      </c>
      <c r="C510" s="220">
        <v>2014</v>
      </c>
      <c r="D510" s="169" t="s">
        <v>1028</v>
      </c>
      <c r="E510" s="101">
        <v>49</v>
      </c>
      <c r="F510" s="9" t="s">
        <v>382</v>
      </c>
      <c r="G510" s="170">
        <v>2002</v>
      </c>
      <c r="H510" s="169" t="s">
        <v>448</v>
      </c>
      <c r="I510" s="171" t="str">
        <f>IF(ISBLANK(registrace[[#This Row],[prijmeni a jmeno]]),"-",IF(RIGHT(LEFT(registrace[[#This Row],[prijmeni a jmeno]],SEARCH(" ",registrace[[#This Row],[prijmeni a jmeno]])-1),1)="á","Z","M"))</f>
        <v>M</v>
      </c>
      <c r="J51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11 - 12</v>
      </c>
      <c r="K510" s="38"/>
      <c r="L51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10" s="219" t="str">
        <f>LEFT(registrace[[#This Row],[prijmeni a jmeno]],1)</f>
        <v>G</v>
      </c>
      <c r="N510" s="175" t="str">
        <f>CONCATENATE(registrace[[#This Row],[prijmeni a jmeno]],", ",registrace[[#This Row],[nar]])</f>
        <v>Gazda Maxmilián, 2002</v>
      </c>
      <c r="O51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11" spans="2:15" x14ac:dyDescent="0.25">
      <c r="B51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2014::Dětský::11 - 12::M::48</v>
      </c>
      <c r="C511" s="220">
        <v>2014</v>
      </c>
      <c r="D511" s="169" t="s">
        <v>1028</v>
      </c>
      <c r="E511" s="101">
        <v>48</v>
      </c>
      <c r="F511" s="9" t="s">
        <v>557</v>
      </c>
      <c r="G511" s="170">
        <v>2002</v>
      </c>
      <c r="H511" s="169" t="s">
        <v>448</v>
      </c>
      <c r="I511" s="171" t="str">
        <f>IF(ISBLANK(registrace[[#This Row],[prijmeni a jmeno]]),"-",IF(RIGHT(LEFT(registrace[[#This Row],[prijmeni a jmeno]],SEARCH(" ",registrace[[#This Row],[prijmeni a jmeno]])-1),1)="á","Z","M"))</f>
        <v>M</v>
      </c>
      <c r="J51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11 - 12</v>
      </c>
      <c r="K511" s="38"/>
      <c r="L51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11" s="219" t="str">
        <f>LEFT(registrace[[#This Row],[prijmeni a jmeno]],1)</f>
        <v>K</v>
      </c>
      <c r="N511" s="175" t="str">
        <f>CONCATENATE(registrace[[#This Row],[prijmeni a jmeno]],", ",registrace[[#This Row],[nar]])</f>
        <v>Koreš Tomáš, 2002</v>
      </c>
      <c r="O51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12" spans="2:15" x14ac:dyDescent="0.25">
      <c r="B512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2014::Dětský::11 - 12::M::4</v>
      </c>
      <c r="C512" s="220">
        <v>2014</v>
      </c>
      <c r="D512" s="169" t="s">
        <v>1028</v>
      </c>
      <c r="E512" s="101">
        <v>4</v>
      </c>
      <c r="F512" s="9" t="s">
        <v>560</v>
      </c>
      <c r="G512" s="170">
        <v>2003</v>
      </c>
      <c r="H512" s="169" t="s">
        <v>1177</v>
      </c>
      <c r="I512" s="171" t="str">
        <f>IF(ISBLANK(registrace[[#This Row],[prijmeni a jmeno]]),"-",IF(RIGHT(LEFT(registrace[[#This Row],[prijmeni a jmeno]],SEARCH(" ",registrace[[#This Row],[prijmeni a jmeno]])-1),1)="á","Z","M"))</f>
        <v>M</v>
      </c>
      <c r="J51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11 - 12</v>
      </c>
      <c r="K512" s="38"/>
      <c r="L51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12" s="219" t="str">
        <f>LEFT(registrace[[#This Row],[prijmeni a jmeno]],1)</f>
        <v>M</v>
      </c>
      <c r="N512" s="175" t="str">
        <f>CONCATENATE(registrace[[#This Row],[prijmeni a jmeno]],", ",registrace[[#This Row],[nar]])</f>
        <v>Menšík Jan, 2003</v>
      </c>
      <c r="O51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13" spans="2:15" x14ac:dyDescent="0.25">
      <c r="B51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2014::Dětský::11 - 12::Z::12</v>
      </c>
      <c r="C513" s="220">
        <v>2014</v>
      </c>
      <c r="D513" s="169" t="s">
        <v>1028</v>
      </c>
      <c r="E513" s="101">
        <v>12</v>
      </c>
      <c r="F513" s="9" t="s">
        <v>1178</v>
      </c>
      <c r="G513" s="170">
        <v>2002</v>
      </c>
      <c r="H513" s="169" t="s">
        <v>1179</v>
      </c>
      <c r="I513" s="171" t="str">
        <f>IF(ISBLANK(registrace[[#This Row],[prijmeni a jmeno]]),"-",IF(RIGHT(LEFT(registrace[[#This Row],[prijmeni a jmeno]],SEARCH(" ",registrace[[#This Row],[prijmeni a jmeno]])-1),1)="á","Z","M"))</f>
        <v>Z</v>
      </c>
      <c r="J51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11 - 12</v>
      </c>
      <c r="K513" s="38"/>
      <c r="L51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13" s="219" t="str">
        <f>LEFT(registrace[[#This Row],[prijmeni a jmeno]],1)</f>
        <v>V</v>
      </c>
      <c r="N513" s="175" t="str">
        <f>CONCATENATE(registrace[[#This Row],[prijmeni a jmeno]],", ",registrace[[#This Row],[nar]])</f>
        <v>Vazačová Aneta, 2002</v>
      </c>
      <c r="O51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14" spans="2:15" x14ac:dyDescent="0.25">
      <c r="B514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2014::Dětský::11 - 12::Z::5</v>
      </c>
      <c r="C514" s="220">
        <v>2014</v>
      </c>
      <c r="D514" s="169" t="s">
        <v>1028</v>
      </c>
      <c r="E514" s="101">
        <v>5</v>
      </c>
      <c r="F514" s="9" t="s">
        <v>1180</v>
      </c>
      <c r="G514" s="170">
        <v>2002</v>
      </c>
      <c r="H514" s="169" t="s">
        <v>367</v>
      </c>
      <c r="I514" s="171" t="str">
        <f>IF(ISBLANK(registrace[[#This Row],[prijmeni a jmeno]]),"-",IF(RIGHT(LEFT(registrace[[#This Row],[prijmeni a jmeno]],SEARCH(" ",registrace[[#This Row],[prijmeni a jmeno]])-1),1)="á","Z","M"))</f>
        <v>Z</v>
      </c>
      <c r="J51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11 - 12</v>
      </c>
      <c r="K514" s="38"/>
      <c r="L51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14" s="219" t="str">
        <f>LEFT(registrace[[#This Row],[prijmeni a jmeno]],1)</f>
        <v>H</v>
      </c>
      <c r="N514" s="175" t="str">
        <f>CONCATENATE(registrace[[#This Row],[prijmeni a jmeno]],", ",registrace[[#This Row],[nar]])</f>
        <v>Hekerlová Lenka, 2002</v>
      </c>
      <c r="O51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15" spans="2:15" x14ac:dyDescent="0.25">
      <c r="B51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2014::Dětský::11 - 12::Z::84</v>
      </c>
      <c r="C515" s="220">
        <v>2014</v>
      </c>
      <c r="D515" s="169" t="s">
        <v>1028</v>
      </c>
      <c r="E515" s="101">
        <v>84</v>
      </c>
      <c r="F515" s="9" t="s">
        <v>1181</v>
      </c>
      <c r="G515" s="170">
        <v>2003</v>
      </c>
      <c r="H515" s="169" t="s">
        <v>392</v>
      </c>
      <c r="I515" s="171" t="str">
        <f>IF(ISBLANK(registrace[[#This Row],[prijmeni a jmeno]]),"-",IF(RIGHT(LEFT(registrace[[#This Row],[prijmeni a jmeno]],SEARCH(" ",registrace[[#This Row],[prijmeni a jmeno]])-1),1)="á","Z","M"))</f>
        <v>Z</v>
      </c>
      <c r="J51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11 - 12</v>
      </c>
      <c r="K515" s="38"/>
      <c r="L51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15" s="219" t="str">
        <f>LEFT(registrace[[#This Row],[prijmeni a jmeno]],1)</f>
        <v>B</v>
      </c>
      <c r="N515" s="175" t="str">
        <f>CONCATENATE(registrace[[#This Row],[prijmeni a jmeno]],", ",registrace[[#This Row],[nar]])</f>
        <v>Bočková Vanes, 2003</v>
      </c>
      <c r="O51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16" spans="2:15" x14ac:dyDescent="0.25">
      <c r="B516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2014::Dětský::08 - 10::Z::66</v>
      </c>
      <c r="C516" s="220">
        <v>2014</v>
      </c>
      <c r="D516" s="169" t="s">
        <v>1028</v>
      </c>
      <c r="E516" s="101">
        <v>66</v>
      </c>
      <c r="F516" s="9" t="s">
        <v>1182</v>
      </c>
      <c r="G516" s="170">
        <v>2006</v>
      </c>
      <c r="H516" s="169" t="s">
        <v>39</v>
      </c>
      <c r="I516" s="171" t="str">
        <f>IF(ISBLANK(registrace[[#This Row],[prijmeni a jmeno]]),"-",IF(RIGHT(LEFT(registrace[[#This Row],[prijmeni a jmeno]],SEARCH(" ",registrace[[#This Row],[prijmeni a jmeno]])-1),1)="á","Z","M"))</f>
        <v>Z</v>
      </c>
      <c r="J51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516" s="38"/>
      <c r="L51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16" s="219" t="str">
        <f>LEFT(registrace[[#This Row],[prijmeni a jmeno]],1)</f>
        <v>K</v>
      </c>
      <c r="N516" s="175" t="str">
        <f>CONCATENATE(registrace[[#This Row],[prijmeni a jmeno]],", ",registrace[[#This Row],[nar]])</f>
        <v>Kolářová Anna, 2006</v>
      </c>
      <c r="O51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17" spans="2:15" x14ac:dyDescent="0.25">
      <c r="B517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2014::Dětský::08 - 10::Z::94</v>
      </c>
      <c r="C517" s="220">
        <v>2014</v>
      </c>
      <c r="D517" s="169" t="s">
        <v>1028</v>
      </c>
      <c r="E517" s="101">
        <v>94</v>
      </c>
      <c r="F517" s="9" t="s">
        <v>1183</v>
      </c>
      <c r="G517" s="170">
        <v>2005</v>
      </c>
      <c r="H517" s="9" t="s">
        <v>1053</v>
      </c>
      <c r="I517" s="171" t="str">
        <f>IF(ISBLANK(registrace[[#This Row],[prijmeni a jmeno]]),"-",IF(RIGHT(LEFT(registrace[[#This Row],[prijmeni a jmeno]],SEARCH(" ",registrace[[#This Row],[prijmeni a jmeno]])-1),1)="á","Z","M"))</f>
        <v>Z</v>
      </c>
      <c r="J51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517" s="38"/>
      <c r="L51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17" s="219" t="str">
        <f>LEFT(registrace[[#This Row],[prijmeni a jmeno]],1)</f>
        <v>D</v>
      </c>
      <c r="N517" s="175" t="str">
        <f>CONCATENATE(registrace[[#This Row],[prijmeni a jmeno]],", ",registrace[[#This Row],[nar]])</f>
        <v>Divišová Klára, 2005</v>
      </c>
      <c r="O51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18" spans="2:15" x14ac:dyDescent="0.25">
      <c r="B518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2014::Dětský::08 - 10::Z::14</v>
      </c>
      <c r="C518" s="220">
        <v>2014</v>
      </c>
      <c r="D518" s="169" t="s">
        <v>1028</v>
      </c>
      <c r="E518" s="101">
        <v>14</v>
      </c>
      <c r="F518" s="9" t="s">
        <v>1184</v>
      </c>
      <c r="G518" s="170">
        <v>2006</v>
      </c>
      <c r="H518" s="169" t="s">
        <v>1185</v>
      </c>
      <c r="I518" s="171" t="str">
        <f>IF(ISBLANK(registrace[[#This Row],[prijmeni a jmeno]]),"-",IF(RIGHT(LEFT(registrace[[#This Row],[prijmeni a jmeno]],SEARCH(" ",registrace[[#This Row],[prijmeni a jmeno]])-1),1)="á","Z","M"))</f>
        <v>Z</v>
      </c>
      <c r="J51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518" s="38"/>
      <c r="L51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18" s="219" t="str">
        <f>LEFT(registrace[[#This Row],[prijmeni a jmeno]],1)</f>
        <v>L</v>
      </c>
      <c r="N518" s="175" t="str">
        <f>CONCATENATE(registrace[[#This Row],[prijmeni a jmeno]],", ",registrace[[#This Row],[nar]])</f>
        <v>Ločárková Sabina, 2006</v>
      </c>
      <c r="O51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19" spans="2:15" x14ac:dyDescent="0.25">
      <c r="B519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2014::Dětský::08 - 10::Z::71</v>
      </c>
      <c r="C519" s="220">
        <v>2014</v>
      </c>
      <c r="D519" s="169" t="s">
        <v>1028</v>
      </c>
      <c r="E519" s="101">
        <v>71</v>
      </c>
      <c r="F519" s="9" t="s">
        <v>1186</v>
      </c>
      <c r="G519" s="170">
        <v>2004</v>
      </c>
      <c r="H519" s="169" t="s">
        <v>1185</v>
      </c>
      <c r="I519" s="171" t="str">
        <f>IF(ISBLANK(registrace[[#This Row],[prijmeni a jmeno]]),"-",IF(RIGHT(LEFT(registrace[[#This Row],[prijmeni a jmeno]],SEARCH(" ",registrace[[#This Row],[prijmeni a jmeno]])-1),1)="á","Z","M"))</f>
        <v>Z</v>
      </c>
      <c r="J51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519" s="38"/>
      <c r="L51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19" s="219" t="str">
        <f>LEFT(registrace[[#This Row],[prijmeni a jmeno]],1)</f>
        <v>Š</v>
      </c>
      <c r="N519" s="175" t="str">
        <f>CONCATENATE(registrace[[#This Row],[prijmeni a jmeno]],", ",registrace[[#This Row],[nar]])</f>
        <v>Šantová Klára, 2004</v>
      </c>
      <c r="O51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20" spans="2:15" x14ac:dyDescent="0.25">
      <c r="B52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2014::Dětský::08 - 10::Z::26</v>
      </c>
      <c r="C520" s="220">
        <v>2014</v>
      </c>
      <c r="D520" s="169" t="s">
        <v>1028</v>
      </c>
      <c r="E520" s="101">
        <v>26</v>
      </c>
      <c r="F520" s="9" t="s">
        <v>1187</v>
      </c>
      <c r="G520" s="170">
        <v>2005</v>
      </c>
      <c r="H520" s="169" t="s">
        <v>395</v>
      </c>
      <c r="I520" s="171" t="str">
        <f>IF(ISBLANK(registrace[[#This Row],[prijmeni a jmeno]]),"-",IF(RIGHT(LEFT(registrace[[#This Row],[prijmeni a jmeno]],SEARCH(" ",registrace[[#This Row],[prijmeni a jmeno]])-1),1)="á","Z","M"))</f>
        <v>Z</v>
      </c>
      <c r="J52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520" s="38"/>
      <c r="L52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20" s="219" t="str">
        <f>LEFT(registrace[[#This Row],[prijmeni a jmeno]],1)</f>
        <v>E</v>
      </c>
      <c r="N520" s="175" t="str">
        <f>CONCATENATE(registrace[[#This Row],[prijmeni a jmeno]],", ",registrace[[#This Row],[nar]])</f>
        <v>Erhartová Lucie, 2005</v>
      </c>
      <c r="O52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21" spans="2:15" x14ac:dyDescent="0.25">
      <c r="B52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2014::Dětský::08 - 10::Z::84</v>
      </c>
      <c r="C521" s="220">
        <v>2014</v>
      </c>
      <c r="D521" s="169" t="s">
        <v>1028</v>
      </c>
      <c r="E521" s="101">
        <v>84</v>
      </c>
      <c r="F521" s="9" t="s">
        <v>1188</v>
      </c>
      <c r="G521" s="170">
        <v>2006</v>
      </c>
      <c r="H521" s="169" t="s">
        <v>367</v>
      </c>
      <c r="I521" s="171" t="str">
        <f>IF(ISBLANK(registrace[[#This Row],[prijmeni a jmeno]]),"-",IF(RIGHT(LEFT(registrace[[#This Row],[prijmeni a jmeno]],SEARCH(" ",registrace[[#This Row],[prijmeni a jmeno]])-1),1)="á","Z","M"))</f>
        <v>Z</v>
      </c>
      <c r="J52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521" s="38"/>
      <c r="L52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21" s="219" t="str">
        <f>LEFT(registrace[[#This Row],[prijmeni a jmeno]],1)</f>
        <v>A</v>
      </c>
      <c r="N521" s="175" t="str">
        <f>CONCATENATE(registrace[[#This Row],[prijmeni a jmeno]],", ",registrace[[#This Row],[nar]])</f>
        <v>Aubrechtová Beáta, 2006</v>
      </c>
      <c r="O52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22" spans="2:15" x14ac:dyDescent="0.25">
      <c r="B522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2014::Dětský::08 - 10::Z::87</v>
      </c>
      <c r="C522" s="220">
        <v>2014</v>
      </c>
      <c r="D522" s="169" t="s">
        <v>1028</v>
      </c>
      <c r="E522" s="101">
        <v>87</v>
      </c>
      <c r="F522" s="9" t="s">
        <v>1189</v>
      </c>
      <c r="G522" s="170">
        <v>2005</v>
      </c>
      <c r="H522" s="169" t="s">
        <v>367</v>
      </c>
      <c r="I522" s="171" t="str">
        <f>IF(ISBLANK(registrace[[#This Row],[prijmeni a jmeno]]),"-",IF(RIGHT(LEFT(registrace[[#This Row],[prijmeni a jmeno]],SEARCH(" ",registrace[[#This Row],[prijmeni a jmeno]])-1),1)="á","Z","M"))</f>
        <v>Z</v>
      </c>
      <c r="J52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522" s="38"/>
      <c r="L52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22" s="219" t="str">
        <f>LEFT(registrace[[#This Row],[prijmeni a jmeno]],1)</f>
        <v>O</v>
      </c>
      <c r="N522" s="175" t="str">
        <f>CONCATENATE(registrace[[#This Row],[prijmeni a jmeno]],", ",registrace[[#This Row],[nar]])</f>
        <v>Ovádková Nikola, 2005</v>
      </c>
      <c r="O52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23" spans="2:15" x14ac:dyDescent="0.25">
      <c r="B52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2014::Dětský::08 - 10::Z::89</v>
      </c>
      <c r="C523" s="220">
        <v>2014</v>
      </c>
      <c r="D523" s="169" t="s">
        <v>1028</v>
      </c>
      <c r="E523" s="101">
        <v>89</v>
      </c>
      <c r="F523" s="9" t="s">
        <v>1190</v>
      </c>
      <c r="G523" s="170">
        <v>2004</v>
      </c>
      <c r="H523" s="169" t="s">
        <v>367</v>
      </c>
      <c r="I523" s="171" t="str">
        <f>IF(ISBLANK(registrace[[#This Row],[prijmeni a jmeno]]),"-",IF(RIGHT(LEFT(registrace[[#This Row],[prijmeni a jmeno]],SEARCH(" ",registrace[[#This Row],[prijmeni a jmeno]])-1),1)="á","Z","M"))</f>
        <v>Z</v>
      </c>
      <c r="J52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523" s="38"/>
      <c r="L52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23" s="219" t="str">
        <f>LEFT(registrace[[#This Row],[prijmeni a jmeno]],1)</f>
        <v>M</v>
      </c>
      <c r="N523" s="175" t="str">
        <f>CONCATENATE(registrace[[#This Row],[prijmeni a jmeno]],", ",registrace[[#This Row],[nar]])</f>
        <v>Marková Aneta, 2004</v>
      </c>
      <c r="O52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24" spans="2:15" x14ac:dyDescent="0.25">
      <c r="B524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2014::Dětský::08 - 10::Z::73</v>
      </c>
      <c r="C524" s="220">
        <v>2014</v>
      </c>
      <c r="D524" s="169" t="s">
        <v>1028</v>
      </c>
      <c r="E524" s="101">
        <v>73</v>
      </c>
      <c r="F524" s="9" t="s">
        <v>1191</v>
      </c>
      <c r="G524" s="170">
        <v>2004</v>
      </c>
      <c r="H524" s="169" t="s">
        <v>451</v>
      </c>
      <c r="I524" s="171" t="str">
        <f>IF(ISBLANK(registrace[[#This Row],[prijmeni a jmeno]]),"-",IF(RIGHT(LEFT(registrace[[#This Row],[prijmeni a jmeno]],SEARCH(" ",registrace[[#This Row],[prijmeni a jmeno]])-1),1)="á","Z","M"))</f>
        <v>Z</v>
      </c>
      <c r="J52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524" s="38"/>
      <c r="L52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24" s="219" t="str">
        <f>LEFT(registrace[[#This Row],[prijmeni a jmeno]],1)</f>
        <v>C</v>
      </c>
      <c r="N524" s="175" t="str">
        <f>CONCATENATE(registrace[[#This Row],[prijmeni a jmeno]],", ",registrace[[#This Row],[nar]])</f>
        <v>Cvachová Karolína, 2004</v>
      </c>
      <c r="O52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25" spans="2:15" x14ac:dyDescent="0.25">
      <c r="B52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2014::Dětský::08 - 10::Z::67</v>
      </c>
      <c r="C525" s="220">
        <v>2014</v>
      </c>
      <c r="D525" s="169" t="s">
        <v>1028</v>
      </c>
      <c r="E525" s="101">
        <v>67</v>
      </c>
      <c r="F525" s="9" t="s">
        <v>1192</v>
      </c>
      <c r="G525" s="170">
        <v>2005</v>
      </c>
      <c r="H525" s="169" t="s">
        <v>392</v>
      </c>
      <c r="I525" s="171" t="str">
        <f>IF(ISBLANK(registrace[[#This Row],[prijmeni a jmeno]]),"-",IF(RIGHT(LEFT(registrace[[#This Row],[prijmeni a jmeno]],SEARCH(" ",registrace[[#This Row],[prijmeni a jmeno]])-1),1)="á","Z","M"))</f>
        <v>Z</v>
      </c>
      <c r="J52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525" s="38"/>
      <c r="L52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25" s="219" t="str">
        <f>LEFT(registrace[[#This Row],[prijmeni a jmeno]],1)</f>
        <v>V</v>
      </c>
      <c r="N525" s="175" t="str">
        <f>CONCATENATE(registrace[[#This Row],[prijmeni a jmeno]],", ",registrace[[#This Row],[nar]])</f>
        <v>Volfová Viktorie, 2005</v>
      </c>
      <c r="O52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26" spans="2:15" x14ac:dyDescent="0.25">
      <c r="B526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2014::Dětský::08 - 10::Z::68</v>
      </c>
      <c r="C526" s="220">
        <v>2014</v>
      </c>
      <c r="D526" s="169" t="s">
        <v>1028</v>
      </c>
      <c r="E526" s="101">
        <v>68</v>
      </c>
      <c r="F526" s="9" t="s">
        <v>1193</v>
      </c>
      <c r="G526" s="170">
        <v>2005</v>
      </c>
      <c r="H526" s="169" t="s">
        <v>392</v>
      </c>
      <c r="I526" s="171" t="str">
        <f>IF(ISBLANK(registrace[[#This Row],[prijmeni a jmeno]]),"-",IF(RIGHT(LEFT(registrace[[#This Row],[prijmeni a jmeno]],SEARCH(" ",registrace[[#This Row],[prijmeni a jmeno]])-1),1)="á","Z","M"))</f>
        <v>Z</v>
      </c>
      <c r="J52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526" s="38"/>
      <c r="L52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26" s="219" t="str">
        <f>LEFT(registrace[[#This Row],[prijmeni a jmeno]],1)</f>
        <v>S</v>
      </c>
      <c r="N526" s="175" t="str">
        <f>CONCATENATE(registrace[[#This Row],[prijmeni a jmeno]],", ",registrace[[#This Row],[nar]])</f>
        <v>Svobodová Tereza, 2005</v>
      </c>
      <c r="O52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27" spans="2:15" x14ac:dyDescent="0.25">
      <c r="B527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2014::Dětský::08 - 10::M::45</v>
      </c>
      <c r="C527" s="220">
        <v>2014</v>
      </c>
      <c r="D527" s="169" t="s">
        <v>1028</v>
      </c>
      <c r="E527" s="101">
        <v>45</v>
      </c>
      <c r="F527" s="9" t="s">
        <v>1195</v>
      </c>
      <c r="G527" s="170">
        <v>2004</v>
      </c>
      <c r="H527" s="169" t="s">
        <v>1115</v>
      </c>
      <c r="I527" s="171" t="str">
        <f>IF(ISBLANK(registrace[[#This Row],[prijmeni a jmeno]]),"-",IF(RIGHT(LEFT(registrace[[#This Row],[prijmeni a jmeno]],SEARCH(" ",registrace[[#This Row],[prijmeni a jmeno]])-1),1)="á","Z","M"))</f>
        <v>M</v>
      </c>
      <c r="J52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527" s="38"/>
      <c r="L52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27" s="219" t="str">
        <f>LEFT(registrace[[#This Row],[prijmeni a jmeno]],1)</f>
        <v>S</v>
      </c>
      <c r="N527" s="175" t="str">
        <f>CONCATENATE(registrace[[#This Row],[prijmeni a jmeno]],", ",registrace[[#This Row],[nar]])</f>
        <v>Stejskal Jan, 2004</v>
      </c>
      <c r="O52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28" spans="2:15" x14ac:dyDescent="0.25">
      <c r="B528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2014::Dětský::08 - 10::M::20</v>
      </c>
      <c r="C528" s="220">
        <v>2014</v>
      </c>
      <c r="D528" s="169" t="s">
        <v>1028</v>
      </c>
      <c r="E528" s="101">
        <v>20</v>
      </c>
      <c r="F528" s="9" t="s">
        <v>1196</v>
      </c>
      <c r="G528" s="170">
        <v>2004</v>
      </c>
      <c r="H528" s="169" t="s">
        <v>451</v>
      </c>
      <c r="I528" s="171" t="str">
        <f>IF(ISBLANK(registrace[[#This Row],[prijmeni a jmeno]]),"-",IF(RIGHT(LEFT(registrace[[#This Row],[prijmeni a jmeno]],SEARCH(" ",registrace[[#This Row],[prijmeni a jmeno]])-1),1)="á","Z","M"))</f>
        <v>M</v>
      </c>
      <c r="J52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528" s="38"/>
      <c r="L52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28" s="219" t="str">
        <f>LEFT(registrace[[#This Row],[prijmeni a jmeno]],1)</f>
        <v>R</v>
      </c>
      <c r="N528" s="175" t="str">
        <f>CONCATENATE(registrace[[#This Row],[prijmeni a jmeno]],", ",registrace[[#This Row],[nar]])</f>
        <v>Románek Sebastian, 2004</v>
      </c>
      <c r="O52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29" spans="2:15" x14ac:dyDescent="0.25">
      <c r="B529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2014::Dětský::08 - 10::M::92</v>
      </c>
      <c r="C529" s="220">
        <v>2014</v>
      </c>
      <c r="D529" s="169" t="s">
        <v>1028</v>
      </c>
      <c r="E529" s="101">
        <v>92</v>
      </c>
      <c r="F529" s="9" t="s">
        <v>1197</v>
      </c>
      <c r="G529" s="170">
        <v>2005</v>
      </c>
      <c r="H529" s="169" t="s">
        <v>1198</v>
      </c>
      <c r="I529" s="171" t="str">
        <f>IF(ISBLANK(registrace[[#This Row],[prijmeni a jmeno]]),"-",IF(RIGHT(LEFT(registrace[[#This Row],[prijmeni a jmeno]],SEARCH(" ",registrace[[#This Row],[prijmeni a jmeno]])-1),1)="á","Z","M"))</f>
        <v>M</v>
      </c>
      <c r="J52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529" s="38"/>
      <c r="L52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29" s="219" t="str">
        <f>LEFT(registrace[[#This Row],[prijmeni a jmeno]],1)</f>
        <v>N</v>
      </c>
      <c r="N529" s="175" t="str">
        <f>CONCATENATE(registrace[[#This Row],[prijmeni a jmeno]],", ",registrace[[#This Row],[nar]])</f>
        <v>Nový Ondřej, 2005</v>
      </c>
      <c r="O52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30" spans="2:15" x14ac:dyDescent="0.25">
      <c r="B53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2014::Dětský::08 - 10::M::64</v>
      </c>
      <c r="C530" s="220">
        <v>2014</v>
      </c>
      <c r="D530" s="169" t="s">
        <v>1028</v>
      </c>
      <c r="E530" s="101">
        <v>64</v>
      </c>
      <c r="F530" s="9" t="s">
        <v>1199</v>
      </c>
      <c r="G530" s="170">
        <v>2004</v>
      </c>
      <c r="H530" s="169" t="s">
        <v>1200</v>
      </c>
      <c r="I530" s="171" t="str">
        <f>IF(ISBLANK(registrace[[#This Row],[prijmeni a jmeno]]),"-",IF(RIGHT(LEFT(registrace[[#This Row],[prijmeni a jmeno]],SEARCH(" ",registrace[[#This Row],[prijmeni a jmeno]])-1),1)="á","Z","M"))</f>
        <v>M</v>
      </c>
      <c r="J53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530" s="38"/>
      <c r="L53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30" s="219" t="str">
        <f>LEFT(registrace[[#This Row],[prijmeni a jmeno]],1)</f>
        <v>C</v>
      </c>
      <c r="N530" s="175" t="str">
        <f>CONCATENATE(registrace[[#This Row],[prijmeni a jmeno]],", ",registrace[[#This Row],[nar]])</f>
        <v>Cais Filip, 2004</v>
      </c>
      <c r="O53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31" spans="2:15" x14ac:dyDescent="0.25">
      <c r="B53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2014::Dětský::08 - 10::M::61</v>
      </c>
      <c r="C531" s="220">
        <v>2014</v>
      </c>
      <c r="D531" s="169" t="s">
        <v>1028</v>
      </c>
      <c r="E531" s="101">
        <v>61</v>
      </c>
      <c r="F531" s="9" t="s">
        <v>1201</v>
      </c>
      <c r="G531" s="170">
        <v>2004</v>
      </c>
      <c r="H531" s="169" t="s">
        <v>1202</v>
      </c>
      <c r="I531" s="171" t="str">
        <f>IF(ISBLANK(registrace[[#This Row],[prijmeni a jmeno]]),"-",IF(RIGHT(LEFT(registrace[[#This Row],[prijmeni a jmeno]],SEARCH(" ",registrace[[#This Row],[prijmeni a jmeno]])-1),1)="á","Z","M"))</f>
        <v>M</v>
      </c>
      <c r="J53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531" s="38"/>
      <c r="L53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31" s="219" t="str">
        <f>LEFT(registrace[[#This Row],[prijmeni a jmeno]],1)</f>
        <v>S</v>
      </c>
      <c r="N531" s="175" t="str">
        <f>CONCATENATE(registrace[[#This Row],[prijmeni a jmeno]],", ",registrace[[#This Row],[nar]])</f>
        <v>Suchý Václav, 2004</v>
      </c>
      <c r="O53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32" spans="2:15" x14ac:dyDescent="0.25">
      <c r="B532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2014::Dětský::08 - 10::M::95</v>
      </c>
      <c r="C532" s="220">
        <v>2014</v>
      </c>
      <c r="D532" s="169" t="s">
        <v>1028</v>
      </c>
      <c r="E532" s="101">
        <v>95</v>
      </c>
      <c r="F532" s="9" t="s">
        <v>360</v>
      </c>
      <c r="G532" s="170">
        <v>2006</v>
      </c>
      <c r="H532" s="169" t="s">
        <v>49</v>
      </c>
      <c r="I532" s="171" t="str">
        <f>IF(ISBLANK(registrace[[#This Row],[prijmeni a jmeno]]),"-",IF(RIGHT(LEFT(registrace[[#This Row],[prijmeni a jmeno]],SEARCH(" ",registrace[[#This Row],[prijmeni a jmeno]])-1),1)="á","Z","M"))</f>
        <v>M</v>
      </c>
      <c r="J53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532" s="38"/>
      <c r="L53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32" s="219" t="str">
        <f>LEFT(registrace[[#This Row],[prijmeni a jmeno]],1)</f>
        <v>T</v>
      </c>
      <c r="N532" s="175" t="str">
        <f>CONCATENATE(registrace[[#This Row],[prijmeni a jmeno]],", ",registrace[[#This Row],[nar]])</f>
        <v>Tvrz Jan, 2006</v>
      </c>
      <c r="O53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33" spans="2:15" x14ac:dyDescent="0.25">
      <c r="B53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2014::Dětský::08 - 10::M::72</v>
      </c>
      <c r="C533" s="220">
        <v>2014</v>
      </c>
      <c r="D533" s="169" t="s">
        <v>1028</v>
      </c>
      <c r="E533" s="101">
        <v>72</v>
      </c>
      <c r="F533" s="9" t="s">
        <v>170</v>
      </c>
      <c r="G533" s="170">
        <v>2005</v>
      </c>
      <c r="H533" s="169" t="s">
        <v>1115</v>
      </c>
      <c r="I533" s="171" t="str">
        <f>IF(ISBLANK(registrace[[#This Row],[prijmeni a jmeno]]),"-",IF(RIGHT(LEFT(registrace[[#This Row],[prijmeni a jmeno]],SEARCH(" ",registrace[[#This Row],[prijmeni a jmeno]])-1),1)="á","Z","M"))</f>
        <v>M</v>
      </c>
      <c r="J53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08 - 10</v>
      </c>
      <c r="K533" s="38"/>
      <c r="L53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33" s="219" t="str">
        <f>LEFT(registrace[[#This Row],[prijmeni a jmeno]],1)</f>
        <v>T</v>
      </c>
      <c r="N533" s="175" t="str">
        <f>CONCATENATE(registrace[[#This Row],[prijmeni a jmeno]],", ",registrace[[#This Row],[nar]])</f>
        <v>Teplý Ondřej, 2005</v>
      </c>
      <c r="O53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34" spans="2:15" x14ac:dyDescent="0.25">
      <c r="B534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2014::Dětský::05 - 07::M::36</v>
      </c>
      <c r="C534" s="220">
        <v>2014</v>
      </c>
      <c r="D534" s="169" t="s">
        <v>1028</v>
      </c>
      <c r="E534" s="101">
        <v>36</v>
      </c>
      <c r="F534" s="9" t="s">
        <v>1204</v>
      </c>
      <c r="G534" s="170">
        <v>2008</v>
      </c>
      <c r="H534" s="169" t="s">
        <v>395</v>
      </c>
      <c r="I534" s="171" t="str">
        <f>IF(ISBLANK(registrace[[#This Row],[prijmeni a jmeno]]),"-",IF(RIGHT(LEFT(registrace[[#This Row],[prijmeni a jmeno]],SEARCH(" ",registrace[[#This Row],[prijmeni a jmeno]])-1),1)="á","Z","M"))</f>
        <v>M</v>
      </c>
      <c r="J53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05 - 07</v>
      </c>
      <c r="K534" s="38"/>
      <c r="L53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34" s="219" t="str">
        <f>LEFT(registrace[[#This Row],[prijmeni a jmeno]],1)</f>
        <v>E</v>
      </c>
      <c r="N534" s="175" t="str">
        <f>CONCATENATE(registrace[[#This Row],[prijmeni a jmeno]],", ",registrace[[#This Row],[nar]])</f>
        <v>Erhart Jan, 2008</v>
      </c>
      <c r="O53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35" spans="2:15" x14ac:dyDescent="0.25">
      <c r="B53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2014::Dětský::05 - 07::M::39</v>
      </c>
      <c r="C535" s="220">
        <v>2014</v>
      </c>
      <c r="D535" s="169" t="s">
        <v>1028</v>
      </c>
      <c r="E535" s="101">
        <v>39</v>
      </c>
      <c r="F535" s="9" t="s">
        <v>1205</v>
      </c>
      <c r="G535" s="170">
        <v>2007</v>
      </c>
      <c r="H535" s="169" t="s">
        <v>357</v>
      </c>
      <c r="I535" s="171" t="str">
        <f>IF(ISBLANK(registrace[[#This Row],[prijmeni a jmeno]]),"-",IF(RIGHT(LEFT(registrace[[#This Row],[prijmeni a jmeno]],SEARCH(" ",registrace[[#This Row],[prijmeni a jmeno]])-1),1)="á","Z","M"))</f>
        <v>M</v>
      </c>
      <c r="J53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05 - 07</v>
      </c>
      <c r="K535" s="38"/>
      <c r="L53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35" s="219" t="str">
        <f>LEFT(registrace[[#This Row],[prijmeni a jmeno]],1)</f>
        <v>K</v>
      </c>
      <c r="N535" s="175" t="str">
        <f>CONCATENATE(registrace[[#This Row],[prijmeni a jmeno]],", ",registrace[[#This Row],[nar]])</f>
        <v>Králka Aleš, 2007</v>
      </c>
      <c r="O53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36" spans="2:15" x14ac:dyDescent="0.25">
      <c r="B536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2014::Dětský::05 - 07::M::38</v>
      </c>
      <c r="C536" s="220">
        <v>2014</v>
      </c>
      <c r="D536" s="169" t="s">
        <v>1028</v>
      </c>
      <c r="E536" s="101">
        <v>38</v>
      </c>
      <c r="F536" s="9" t="s">
        <v>1206</v>
      </c>
      <c r="G536" s="170">
        <v>2008</v>
      </c>
      <c r="H536" s="169" t="s">
        <v>35</v>
      </c>
      <c r="I536" s="171" t="str">
        <f>IF(ISBLANK(registrace[[#This Row],[prijmeni a jmeno]]),"-",IF(RIGHT(LEFT(registrace[[#This Row],[prijmeni a jmeno]],SEARCH(" ",registrace[[#This Row],[prijmeni a jmeno]])-1),1)="á","Z","M"))</f>
        <v>M</v>
      </c>
      <c r="J53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05 - 07</v>
      </c>
      <c r="K536" s="38"/>
      <c r="L53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36" s="219" t="str">
        <f>LEFT(registrace[[#This Row],[prijmeni a jmeno]],1)</f>
        <v>K</v>
      </c>
      <c r="N536" s="175" t="str">
        <f>CONCATENATE(registrace[[#This Row],[prijmeni a jmeno]],", ",registrace[[#This Row],[nar]])</f>
        <v>Klimeš Vít, 2008</v>
      </c>
      <c r="O53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37" spans="2:15" x14ac:dyDescent="0.25">
      <c r="B537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2014::Dětský::05 - 07::M::3</v>
      </c>
      <c r="C537" s="220">
        <v>2014</v>
      </c>
      <c r="D537" s="169" t="s">
        <v>1028</v>
      </c>
      <c r="E537" s="101">
        <v>3</v>
      </c>
      <c r="F537" s="9" t="s">
        <v>1207</v>
      </c>
      <c r="G537" s="170">
        <v>2007</v>
      </c>
      <c r="H537" s="169" t="s">
        <v>1065</v>
      </c>
      <c r="I537" s="171" t="str">
        <f>IF(ISBLANK(registrace[[#This Row],[prijmeni a jmeno]]),"-",IF(RIGHT(LEFT(registrace[[#This Row],[prijmeni a jmeno]],SEARCH(" ",registrace[[#This Row],[prijmeni a jmeno]])-1),1)="á","Z","M"))</f>
        <v>M</v>
      </c>
      <c r="J53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05 - 07</v>
      </c>
      <c r="K537" s="38"/>
      <c r="L53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37" s="219" t="str">
        <f>LEFT(registrace[[#This Row],[prijmeni a jmeno]],1)</f>
        <v>T</v>
      </c>
      <c r="N537" s="175" t="str">
        <f>CONCATENATE(registrace[[#This Row],[prijmeni a jmeno]],", ",registrace[[#This Row],[nar]])</f>
        <v>Teplý Michal, 2007</v>
      </c>
      <c r="O53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38" spans="2:15" x14ac:dyDescent="0.25">
      <c r="B538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2014::Dětský::05 - 07::M::28</v>
      </c>
      <c r="C538" s="220">
        <v>2014</v>
      </c>
      <c r="D538" s="169" t="s">
        <v>1028</v>
      </c>
      <c r="E538" s="101">
        <v>28</v>
      </c>
      <c r="F538" s="9" t="s">
        <v>1208</v>
      </c>
      <c r="G538" s="170">
        <v>2009</v>
      </c>
      <c r="H538" s="169" t="s">
        <v>737</v>
      </c>
      <c r="I538" s="171" t="str">
        <f>IF(ISBLANK(registrace[[#This Row],[prijmeni a jmeno]]),"-",IF(RIGHT(LEFT(registrace[[#This Row],[prijmeni a jmeno]],SEARCH(" ",registrace[[#This Row],[prijmeni a jmeno]])-1),1)="á","Z","M"))</f>
        <v>M</v>
      </c>
      <c r="J53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05 - 07</v>
      </c>
      <c r="K538" s="38"/>
      <c r="L53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38" s="219" t="str">
        <f>LEFT(registrace[[#This Row],[prijmeni a jmeno]],1)</f>
        <v>R</v>
      </c>
      <c r="N538" s="175" t="str">
        <f>CONCATENATE(registrace[[#This Row],[prijmeni a jmeno]],", ",registrace[[#This Row],[nar]])</f>
        <v>Růžička David, 2009</v>
      </c>
      <c r="O53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39" spans="2:15" x14ac:dyDescent="0.25">
      <c r="B539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2014::Dětský::05 - 07::M::49</v>
      </c>
      <c r="C539" s="220">
        <v>2014</v>
      </c>
      <c r="D539" s="169" t="s">
        <v>1028</v>
      </c>
      <c r="E539" s="101">
        <v>49</v>
      </c>
      <c r="F539" s="9" t="s">
        <v>1209</v>
      </c>
      <c r="G539" s="170">
        <v>2007</v>
      </c>
      <c r="H539" s="169" t="s">
        <v>45</v>
      </c>
      <c r="I539" s="171" t="str">
        <f>IF(ISBLANK(registrace[[#This Row],[prijmeni a jmeno]]),"-",IF(RIGHT(LEFT(registrace[[#This Row],[prijmeni a jmeno]],SEARCH(" ",registrace[[#This Row],[prijmeni a jmeno]])-1),1)="á","Z","M"))</f>
        <v>M</v>
      </c>
      <c r="J53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05 - 07</v>
      </c>
      <c r="K539" s="38"/>
      <c r="L53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39" s="219" t="str">
        <f>LEFT(registrace[[#This Row],[prijmeni a jmeno]],1)</f>
        <v>L</v>
      </c>
      <c r="N539" s="175" t="str">
        <f>CONCATENATE(registrace[[#This Row],[prijmeni a jmeno]],", ",registrace[[#This Row],[nar]])</f>
        <v>Lebeda Ondřej, 2007</v>
      </c>
      <c r="O53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40" spans="2:15" x14ac:dyDescent="0.25">
      <c r="B54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2014::Dětský::05 - 07::M::31</v>
      </c>
      <c r="C540" s="220">
        <v>2014</v>
      </c>
      <c r="D540" s="169" t="s">
        <v>1028</v>
      </c>
      <c r="E540" s="101">
        <v>31</v>
      </c>
      <c r="F540" s="9" t="s">
        <v>1210</v>
      </c>
      <c r="G540" s="170">
        <v>2009</v>
      </c>
      <c r="H540" s="169" t="s">
        <v>62</v>
      </c>
      <c r="I540" s="171" t="str">
        <f>IF(ISBLANK(registrace[[#This Row],[prijmeni a jmeno]]),"-",IF(RIGHT(LEFT(registrace[[#This Row],[prijmeni a jmeno]],SEARCH(" ",registrace[[#This Row],[prijmeni a jmeno]])-1),1)="á","Z","M"))</f>
        <v>M</v>
      </c>
      <c r="J54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05 - 07</v>
      </c>
      <c r="K540" s="38"/>
      <c r="L54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40" s="219" t="str">
        <f>LEFT(registrace[[#This Row],[prijmeni a jmeno]],1)</f>
        <v>D</v>
      </c>
      <c r="N540" s="175" t="str">
        <f>CONCATENATE(registrace[[#This Row],[prijmeni a jmeno]],", ",registrace[[#This Row],[nar]])</f>
        <v>Donát Lukáš, 2009</v>
      </c>
      <c r="O54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41" spans="2:15" x14ac:dyDescent="0.25">
      <c r="B54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2014::Dětský::05 - 07::Z::9</v>
      </c>
      <c r="C541" s="220">
        <v>2014</v>
      </c>
      <c r="D541" s="169" t="s">
        <v>1028</v>
      </c>
      <c r="E541" s="101">
        <v>9</v>
      </c>
      <c r="F541" s="9" t="s">
        <v>1211</v>
      </c>
      <c r="G541" s="170">
        <v>2008</v>
      </c>
      <c r="H541" s="169" t="s">
        <v>1212</v>
      </c>
      <c r="I541" s="171" t="str">
        <f>IF(ISBLANK(registrace[[#This Row],[prijmeni a jmeno]]),"-",IF(RIGHT(LEFT(registrace[[#This Row],[prijmeni a jmeno]],SEARCH(" ",registrace[[#This Row],[prijmeni a jmeno]])-1),1)="á","Z","M"))</f>
        <v>Z</v>
      </c>
      <c r="J54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05 - 07</v>
      </c>
      <c r="K541" s="38"/>
      <c r="L54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41" s="219" t="str">
        <f>LEFT(registrace[[#This Row],[prijmeni a jmeno]],1)</f>
        <v>R</v>
      </c>
      <c r="N541" s="175" t="str">
        <f>CONCATENATE(registrace[[#This Row],[prijmeni a jmeno]],", ",registrace[[#This Row],[nar]])</f>
        <v>Radová Veronika, 2008</v>
      </c>
      <c r="O54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42" spans="2:15" x14ac:dyDescent="0.25">
      <c r="B542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2014::Dětský::05 - 07::Z::17</v>
      </c>
      <c r="C542" s="220">
        <v>2014</v>
      </c>
      <c r="D542" s="169" t="s">
        <v>1028</v>
      </c>
      <c r="E542" s="101">
        <v>17</v>
      </c>
      <c r="F542" s="9" t="s">
        <v>1213</v>
      </c>
      <c r="G542" s="170">
        <v>2007</v>
      </c>
      <c r="H542" s="169" t="s">
        <v>1053</v>
      </c>
      <c r="I542" s="171" t="str">
        <f>IF(ISBLANK(registrace[[#This Row],[prijmeni a jmeno]]),"-",IF(RIGHT(LEFT(registrace[[#This Row],[prijmeni a jmeno]],SEARCH(" ",registrace[[#This Row],[prijmeni a jmeno]])-1),1)="á","Z","M"))</f>
        <v>Z</v>
      </c>
      <c r="J54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05 - 07</v>
      </c>
      <c r="K542" s="38"/>
      <c r="L54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42" s="219" t="str">
        <f>LEFT(registrace[[#This Row],[prijmeni a jmeno]],1)</f>
        <v>D</v>
      </c>
      <c r="N542" s="175" t="str">
        <f>CONCATENATE(registrace[[#This Row],[prijmeni a jmeno]],", ",registrace[[#This Row],[nar]])</f>
        <v>Divišová Kristýna, 2007</v>
      </c>
      <c r="O54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43" spans="2:15" x14ac:dyDescent="0.25">
      <c r="B54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2014::Dětský::05 - 07::Z::16</v>
      </c>
      <c r="C543" s="220">
        <v>2014</v>
      </c>
      <c r="D543" s="169" t="s">
        <v>1028</v>
      </c>
      <c r="E543" s="101">
        <v>16</v>
      </c>
      <c r="F543" s="9" t="s">
        <v>1214</v>
      </c>
      <c r="G543" s="170">
        <v>2007</v>
      </c>
      <c r="H543" s="169" t="s">
        <v>1198</v>
      </c>
      <c r="I543" s="171" t="str">
        <f>IF(ISBLANK(registrace[[#This Row],[prijmeni a jmeno]]),"-",IF(RIGHT(LEFT(registrace[[#This Row],[prijmeni a jmeno]],SEARCH(" ",registrace[[#This Row],[prijmeni a jmeno]])-1),1)="á","Z","M"))</f>
        <v>Z</v>
      </c>
      <c r="J54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05 - 07</v>
      </c>
      <c r="K543" s="38"/>
      <c r="L54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43" s="219" t="str">
        <f>LEFT(registrace[[#This Row],[prijmeni a jmeno]],1)</f>
        <v>N</v>
      </c>
      <c r="N543" s="175" t="str">
        <f>CONCATENATE(registrace[[#This Row],[prijmeni a jmeno]],", ",registrace[[#This Row],[nar]])</f>
        <v>Nová Veronika, 2007</v>
      </c>
      <c r="O54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44" spans="2:15" x14ac:dyDescent="0.25">
      <c r="B544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2014::Dětský::05 - 07::Z::13</v>
      </c>
      <c r="C544" s="220">
        <v>2014</v>
      </c>
      <c r="D544" s="169" t="s">
        <v>1028</v>
      </c>
      <c r="E544" s="101">
        <v>13</v>
      </c>
      <c r="F544" s="9" t="s">
        <v>1215</v>
      </c>
      <c r="G544" s="170">
        <v>2009</v>
      </c>
      <c r="H544" s="169" t="s">
        <v>357</v>
      </c>
      <c r="I544" s="171" t="str">
        <f>IF(ISBLANK(registrace[[#This Row],[prijmeni a jmeno]]),"-",IF(RIGHT(LEFT(registrace[[#This Row],[prijmeni a jmeno]],SEARCH(" ",registrace[[#This Row],[prijmeni a jmeno]])-1),1)="á","Z","M"))</f>
        <v>Z</v>
      </c>
      <c r="J54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05 - 07</v>
      </c>
      <c r="K544" s="38"/>
      <c r="L54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44" s="219" t="str">
        <f>LEFT(registrace[[#This Row],[prijmeni a jmeno]],1)</f>
        <v>K</v>
      </c>
      <c r="N544" s="175" t="str">
        <f>CONCATENATE(registrace[[#This Row],[prijmeni a jmeno]],", ",registrace[[#This Row],[nar]])</f>
        <v>Králková Alena, 2009</v>
      </c>
      <c r="O54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45" spans="2:15" x14ac:dyDescent="0.25">
      <c r="B54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2014::Dětský::00 - 04::Z::20</v>
      </c>
      <c r="C545" s="220">
        <v>2014</v>
      </c>
      <c r="D545" s="169" t="s">
        <v>1028</v>
      </c>
      <c r="E545" s="101">
        <v>20</v>
      </c>
      <c r="F545" s="9" t="s">
        <v>1216</v>
      </c>
      <c r="G545" s="170">
        <v>2010</v>
      </c>
      <c r="H545" s="169" t="s">
        <v>448</v>
      </c>
      <c r="I545" s="171" t="str">
        <f>IF(ISBLANK(registrace[[#This Row],[prijmeni a jmeno]]),"-",IF(RIGHT(LEFT(registrace[[#This Row],[prijmeni a jmeno]],SEARCH(" ",registrace[[#This Row],[prijmeni a jmeno]])-1),1)="á","Z","M"))</f>
        <v>Z</v>
      </c>
      <c r="J54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00 - 04</v>
      </c>
      <c r="K545" s="38"/>
      <c r="L54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45" s="219" t="str">
        <f>LEFT(registrace[[#This Row],[prijmeni a jmeno]],1)</f>
        <v>T</v>
      </c>
      <c r="N545" s="175" t="str">
        <f>CONCATENATE(registrace[[#This Row],[prijmeni a jmeno]],", ",registrace[[#This Row],[nar]])</f>
        <v>Tichá Klára, 2010</v>
      </c>
      <c r="O54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46" spans="2:15" x14ac:dyDescent="0.25">
      <c r="B546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2014::Dětský::00 - 04::Z::19</v>
      </c>
      <c r="C546" s="220">
        <v>2014</v>
      </c>
      <c r="D546" s="169" t="s">
        <v>1028</v>
      </c>
      <c r="E546" s="101">
        <v>19</v>
      </c>
      <c r="F546" s="9" t="s">
        <v>1217</v>
      </c>
      <c r="G546" s="170">
        <v>2012</v>
      </c>
      <c r="H546" s="169" t="s">
        <v>396</v>
      </c>
      <c r="I546" s="171" t="str">
        <f>IF(ISBLANK(registrace[[#This Row],[prijmeni a jmeno]]),"-",IF(RIGHT(LEFT(registrace[[#This Row],[prijmeni a jmeno]],SEARCH(" ",registrace[[#This Row],[prijmeni a jmeno]])-1),1)="á","Z","M"))</f>
        <v>Z</v>
      </c>
      <c r="J54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00 - 04</v>
      </c>
      <c r="K546" s="38"/>
      <c r="L54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46" s="219" t="str">
        <f>LEFT(registrace[[#This Row],[prijmeni a jmeno]],1)</f>
        <v>C</v>
      </c>
      <c r="N546" s="175" t="str">
        <f>CONCATENATE(registrace[[#This Row],[prijmeni a jmeno]],", ",registrace[[#This Row],[nar]])</f>
        <v>Charvátová Justýna, 2012</v>
      </c>
      <c r="O54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47" spans="2:15" x14ac:dyDescent="0.25">
      <c r="B547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2014::Pivaři::94</v>
      </c>
      <c r="C547" s="220">
        <v>2014</v>
      </c>
      <c r="D547" s="169" t="s">
        <v>1029</v>
      </c>
      <c r="E547" s="101">
        <v>94</v>
      </c>
      <c r="F547" s="9" t="s">
        <v>525</v>
      </c>
      <c r="G547" s="170">
        <v>1994</v>
      </c>
      <c r="H547" s="169" t="s">
        <v>1072</v>
      </c>
      <c r="I547" s="171" t="str">
        <f>IF(ISBLANK(registrace[[#This Row],[prijmeni a jmeno]]),"-",IF(RIGHT(LEFT(registrace[[#This Row],[prijmeni a jmeno]],SEARCH(" ",registrace[[#This Row],[prijmeni a jmeno]])-1),1)="á","Z","M"))</f>
        <v>Z</v>
      </c>
      <c r="J54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547" s="38"/>
      <c r="L54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47" s="219" t="str">
        <f>LEFT(registrace[[#This Row],[prijmeni a jmeno]],1)</f>
        <v>N</v>
      </c>
      <c r="N547" s="175" t="str">
        <f>CONCATENATE(registrace[[#This Row],[prijmeni a jmeno]],", ",registrace[[#This Row],[nar]])</f>
        <v>Německá Klára, 1994</v>
      </c>
      <c r="O54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48" spans="2:15" x14ac:dyDescent="0.25">
      <c r="B548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2014::Pivaři::71</v>
      </c>
      <c r="C548" s="220">
        <v>2014</v>
      </c>
      <c r="D548" s="169" t="s">
        <v>1029</v>
      </c>
      <c r="E548" s="101">
        <v>71</v>
      </c>
      <c r="F548" s="9" t="s">
        <v>463</v>
      </c>
      <c r="G548" s="170">
        <v>1991</v>
      </c>
      <c r="H548" s="169" t="s">
        <v>448</v>
      </c>
      <c r="I548" s="171" t="str">
        <f>IF(ISBLANK(registrace[[#This Row],[prijmeni a jmeno]]),"-",IF(RIGHT(LEFT(registrace[[#This Row],[prijmeni a jmeno]],SEARCH(" ",registrace[[#This Row],[prijmeni a jmeno]])-1),1)="á","Z","M"))</f>
        <v>M</v>
      </c>
      <c r="J54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548" s="38"/>
      <c r="L54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48" s="219" t="str">
        <f>LEFT(registrace[[#This Row],[prijmeni a jmeno]],1)</f>
        <v>G</v>
      </c>
      <c r="N548" s="175" t="str">
        <f>CONCATENATE(registrace[[#This Row],[prijmeni a jmeno]],", ",registrace[[#This Row],[nar]])</f>
        <v>Gazda Jiří, 1991</v>
      </c>
      <c r="O54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49" spans="2:15" x14ac:dyDescent="0.25">
      <c r="B549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2014::Pivaři::68</v>
      </c>
      <c r="C549" s="220">
        <v>2014</v>
      </c>
      <c r="D549" s="169" t="s">
        <v>1029</v>
      </c>
      <c r="E549" s="101">
        <v>68</v>
      </c>
      <c r="F549" s="9" t="s">
        <v>634</v>
      </c>
      <c r="G549" s="170">
        <v>1984</v>
      </c>
      <c r="H549" s="169" t="s">
        <v>1224</v>
      </c>
      <c r="I549" s="171" t="str">
        <f>IF(ISBLANK(registrace[[#This Row],[prijmeni a jmeno]]),"-",IF(RIGHT(LEFT(registrace[[#This Row],[prijmeni a jmeno]],SEARCH(" ",registrace[[#This Row],[prijmeni a jmeno]])-1),1)="á","Z","M"))</f>
        <v>M</v>
      </c>
      <c r="J54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549" s="38"/>
      <c r="L54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49" s="219" t="str">
        <f>LEFT(registrace[[#This Row],[prijmeni a jmeno]],1)</f>
        <v>T</v>
      </c>
      <c r="N549" s="175" t="str">
        <f>CONCATENATE(registrace[[#This Row],[prijmeni a jmeno]],", ",registrace[[#This Row],[nar]])</f>
        <v>Tichý Petr, 1984</v>
      </c>
      <c r="O54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50" spans="2:15" x14ac:dyDescent="0.25">
      <c r="B55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2014::Pivaři::77</v>
      </c>
      <c r="C550" s="220">
        <v>2014</v>
      </c>
      <c r="D550" s="169" t="s">
        <v>1029</v>
      </c>
      <c r="E550" s="101">
        <v>77</v>
      </c>
      <c r="F550" s="9" t="s">
        <v>1218</v>
      </c>
      <c r="G550" s="170"/>
      <c r="H550" s="169" t="s">
        <v>1223</v>
      </c>
      <c r="I550" s="171" t="str">
        <f>IF(ISBLANK(registrace[[#This Row],[prijmeni a jmeno]]),"-",IF(RIGHT(LEFT(registrace[[#This Row],[prijmeni a jmeno]],SEARCH(" ",registrace[[#This Row],[prijmeni a jmeno]])-1),1)="á","Z","M"))</f>
        <v>M</v>
      </c>
      <c r="J550" s="171" t="e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#N/A</v>
      </c>
      <c r="K550" s="38"/>
      <c r="L55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50" s="219" t="str">
        <f>LEFT(registrace[[#This Row],[prijmeni a jmeno]],1)</f>
        <v>L</v>
      </c>
      <c r="N550" s="175" t="str">
        <f>CONCATENATE(registrace[[#This Row],[prijmeni a jmeno]],", ",registrace[[#This Row],[nar]])</f>
        <v xml:space="preserve">Ločárek Milan, </v>
      </c>
      <c r="O55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51" spans="2:15" x14ac:dyDescent="0.25">
      <c r="B55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2014::Pivaři::36</v>
      </c>
      <c r="C551" s="220">
        <v>2014</v>
      </c>
      <c r="D551" s="169" t="s">
        <v>1029</v>
      </c>
      <c r="E551" s="101">
        <v>36</v>
      </c>
      <c r="F551" s="9" t="s">
        <v>1219</v>
      </c>
      <c r="G551" s="170"/>
      <c r="H551" s="169" t="s">
        <v>1223</v>
      </c>
      <c r="I551" s="171" t="str">
        <f>IF(ISBLANK(registrace[[#This Row],[prijmeni a jmeno]]),"-",IF(RIGHT(LEFT(registrace[[#This Row],[prijmeni a jmeno]],SEARCH(" ",registrace[[#This Row],[prijmeni a jmeno]])-1),1)="á","Z","M"))</f>
        <v>Z</v>
      </c>
      <c r="J551" s="171" t="e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#N/A</v>
      </c>
      <c r="K551" s="38"/>
      <c r="L55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51" s="219" t="str">
        <f>LEFT(registrace[[#This Row],[prijmeni a jmeno]],1)</f>
        <v>L</v>
      </c>
      <c r="N551" s="175" t="str">
        <f>CONCATENATE(registrace[[#This Row],[prijmeni a jmeno]],", ",registrace[[#This Row],[nar]])</f>
        <v xml:space="preserve">Ločárková Lenka, </v>
      </c>
      <c r="O55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52" spans="2:15" x14ac:dyDescent="0.25">
      <c r="B552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2014::Pivaři::67</v>
      </c>
      <c r="C552" s="220">
        <v>2014</v>
      </c>
      <c r="D552" s="169" t="s">
        <v>1029</v>
      </c>
      <c r="E552" s="101">
        <v>67</v>
      </c>
      <c r="F552" s="9" t="s">
        <v>1220</v>
      </c>
      <c r="G552" s="170"/>
      <c r="H552" s="169" t="s">
        <v>1224</v>
      </c>
      <c r="I552" s="171" t="str">
        <f>IF(ISBLANK(registrace[[#This Row],[prijmeni a jmeno]]),"-",IF(RIGHT(LEFT(registrace[[#This Row],[prijmeni a jmeno]],SEARCH(" ",registrace[[#This Row],[prijmeni a jmeno]])-1),1)="á","Z","M"))</f>
        <v>Z</v>
      </c>
      <c r="J552" s="171" t="e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#N/A</v>
      </c>
      <c r="K552" s="38"/>
      <c r="L55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52" s="219" t="str">
        <f>LEFT(registrace[[#This Row],[prijmeni a jmeno]],1)</f>
        <v>T</v>
      </c>
      <c r="N552" s="175" t="str">
        <f>CONCATENATE(registrace[[#This Row],[prijmeni a jmeno]],", ",registrace[[#This Row],[nar]])</f>
        <v xml:space="preserve">Tichá Markéta, </v>
      </c>
      <c r="O55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53" spans="2:15" x14ac:dyDescent="0.25">
      <c r="B55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2014::Pivaři::76</v>
      </c>
      <c r="C553" s="220">
        <v>2014</v>
      </c>
      <c r="D553" s="169" t="s">
        <v>1029</v>
      </c>
      <c r="E553" s="101">
        <v>76</v>
      </c>
      <c r="F553" s="9" t="s">
        <v>1109</v>
      </c>
      <c r="G553" s="170"/>
      <c r="H553" s="169"/>
      <c r="I553" s="171" t="str">
        <f>IF(ISBLANK(registrace[[#This Row],[prijmeni a jmeno]]),"-",IF(RIGHT(LEFT(registrace[[#This Row],[prijmeni a jmeno]],SEARCH(" ",registrace[[#This Row],[prijmeni a jmeno]])-1),1)="á","Z","M"))</f>
        <v>M</v>
      </c>
      <c r="J553" s="171" t="e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#N/A</v>
      </c>
      <c r="K553" s="38"/>
      <c r="L55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53" s="219" t="str">
        <f>LEFT(registrace[[#This Row],[prijmeni a jmeno]],1)</f>
        <v>K</v>
      </c>
      <c r="N553" s="175" t="str">
        <f>CONCATENATE(registrace[[#This Row],[prijmeni a jmeno]],", ",registrace[[#This Row],[nar]])</f>
        <v xml:space="preserve">Kozák David, </v>
      </c>
      <c r="O55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54" spans="2:15" x14ac:dyDescent="0.25">
      <c r="B554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2014::Pivaři::84</v>
      </c>
      <c r="C554" s="220">
        <v>2014</v>
      </c>
      <c r="D554" s="169" t="s">
        <v>1029</v>
      </c>
      <c r="E554" s="101">
        <v>84</v>
      </c>
      <c r="F554" s="9" t="s">
        <v>1221</v>
      </c>
      <c r="G554" s="170"/>
      <c r="H554" s="169" t="s">
        <v>1227</v>
      </c>
      <c r="I554" s="171" t="str">
        <f>IF(ISBLANK(registrace[[#This Row],[prijmeni a jmeno]]),"-",IF(RIGHT(LEFT(registrace[[#This Row],[prijmeni a jmeno]],SEARCH(" ",registrace[[#This Row],[prijmeni a jmeno]])-1),1)="á","Z","M"))</f>
        <v>Z</v>
      </c>
      <c r="J554" s="171" t="e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#N/A</v>
      </c>
      <c r="K554" s="38"/>
      <c r="L55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54" s="219" t="str">
        <f>LEFT(registrace[[#This Row],[prijmeni a jmeno]],1)</f>
        <v>K</v>
      </c>
      <c r="N554" s="175" t="str">
        <f>CONCATENATE(registrace[[#This Row],[prijmeni a jmeno]],", ",registrace[[#This Row],[nar]])</f>
        <v xml:space="preserve">Kopačková Pavlína, </v>
      </c>
      <c r="O55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55" spans="2:15" x14ac:dyDescent="0.25">
      <c r="B55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2014::Pivaři::89</v>
      </c>
      <c r="C555" s="220">
        <v>2014</v>
      </c>
      <c r="D555" s="169" t="s">
        <v>1029</v>
      </c>
      <c r="E555" s="101">
        <v>89</v>
      </c>
      <c r="F555" s="9" t="s">
        <v>577</v>
      </c>
      <c r="G555" s="170"/>
      <c r="H555" s="169" t="s">
        <v>1225</v>
      </c>
      <c r="I555" s="171" t="str">
        <f>IF(ISBLANK(registrace[[#This Row],[prijmeni a jmeno]]),"-",IF(RIGHT(LEFT(registrace[[#This Row],[prijmeni a jmeno]],SEARCH(" ",registrace[[#This Row],[prijmeni a jmeno]])-1),1)="á","Z","M"))</f>
        <v>M</v>
      </c>
      <c r="J555" s="171" t="e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#N/A</v>
      </c>
      <c r="K555" s="38"/>
      <c r="L55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55" s="219" t="str">
        <f>LEFT(registrace[[#This Row],[prijmeni a jmeno]],1)</f>
        <v>P</v>
      </c>
      <c r="N555" s="175" t="str">
        <f>CONCATENATE(registrace[[#This Row],[prijmeni a jmeno]],", ",registrace[[#This Row],[nar]])</f>
        <v xml:space="preserve">Polák Jiří, </v>
      </c>
      <c r="O55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56" spans="2:15" x14ac:dyDescent="0.25">
      <c r="B556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2014::Pivaři::87</v>
      </c>
      <c r="C556" s="220">
        <v>2014</v>
      </c>
      <c r="D556" s="169" t="s">
        <v>1029</v>
      </c>
      <c r="E556" s="101">
        <v>87</v>
      </c>
      <c r="F556" s="9" t="s">
        <v>1222</v>
      </c>
      <c r="G556" s="170"/>
      <c r="H556" s="169"/>
      <c r="I556" s="171" t="str">
        <f>IF(ISBLANK(registrace[[#This Row],[prijmeni a jmeno]]),"-",IF(RIGHT(LEFT(registrace[[#This Row],[prijmeni a jmeno]],SEARCH(" ",registrace[[#This Row],[prijmeni a jmeno]])-1),1)="á","Z","M"))</f>
        <v>M</v>
      </c>
      <c r="J556" s="171" t="e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#N/A</v>
      </c>
      <c r="K556" s="38"/>
      <c r="L55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56" s="219" t="str">
        <f>LEFT(registrace[[#This Row],[prijmeni a jmeno]],1)</f>
        <v>Č</v>
      </c>
      <c r="N556" s="175" t="str">
        <f>CONCATENATE(registrace[[#This Row],[prijmeni a jmeno]],", ",registrace[[#This Row],[nar]])</f>
        <v xml:space="preserve">Čermák Honza, </v>
      </c>
      <c r="O55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57" spans="2:15" x14ac:dyDescent="0.25">
      <c r="B557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2014::Pivaři::26</v>
      </c>
      <c r="C557" s="220">
        <v>2014</v>
      </c>
      <c r="D557" s="169" t="s">
        <v>1029</v>
      </c>
      <c r="E557" s="101">
        <v>26</v>
      </c>
      <c r="F557" s="9" t="s">
        <v>171</v>
      </c>
      <c r="G557" s="170">
        <v>1975</v>
      </c>
      <c r="H557" s="169"/>
      <c r="I557" s="171" t="str">
        <f>IF(ISBLANK(registrace[[#This Row],[prijmeni a jmeno]]),"-",IF(RIGHT(LEFT(registrace[[#This Row],[prijmeni a jmeno]],SEARCH(" ",registrace[[#This Row],[prijmeni a jmeno]])-1),1)="á","Z","M"))</f>
        <v>M</v>
      </c>
      <c r="J55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557" s="38"/>
      <c r="L55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57" s="219" t="str">
        <f>LEFT(registrace[[#This Row],[prijmeni a jmeno]],1)</f>
        <v>T</v>
      </c>
      <c r="N557" s="175" t="str">
        <f>CONCATENATE(registrace[[#This Row],[prijmeni a jmeno]],", ",registrace[[#This Row],[nar]])</f>
        <v>Tichý Jiří, 1975</v>
      </c>
      <c r="O55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SKP České Budějovice</v>
      </c>
    </row>
    <row r="558" spans="2:15" x14ac:dyDescent="0.25">
      <c r="B558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2014::Pivaři::73</v>
      </c>
      <c r="C558" s="220">
        <v>2014</v>
      </c>
      <c r="D558" s="169" t="s">
        <v>1029</v>
      </c>
      <c r="E558" s="101">
        <v>73</v>
      </c>
      <c r="F558" s="9" t="s">
        <v>94</v>
      </c>
      <c r="G558" s="170"/>
      <c r="H558" s="169" t="s">
        <v>1226</v>
      </c>
      <c r="I558" s="171" t="str">
        <f>IF(ISBLANK(registrace[[#This Row],[prijmeni a jmeno]]),"-",IF(RIGHT(LEFT(registrace[[#This Row],[prijmeni a jmeno]],SEARCH(" ",registrace[[#This Row],[prijmeni a jmeno]])-1),1)="á","Z","M"))</f>
        <v>M</v>
      </c>
      <c r="J558" s="171" t="e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#N/A</v>
      </c>
      <c r="K558" s="38"/>
      <c r="L55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58" s="219" t="str">
        <f>LEFT(registrace[[#This Row],[prijmeni a jmeno]],1)</f>
        <v>D</v>
      </c>
      <c r="N558" s="175" t="str">
        <f>CONCATENATE(registrace[[#This Row],[prijmeni a jmeno]],", ",registrace[[#This Row],[nar]])</f>
        <v xml:space="preserve">Drázda Petr, </v>
      </c>
      <c r="O55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59" spans="2:15" x14ac:dyDescent="0.25">
      <c r="B559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2014::Pivaři::65</v>
      </c>
      <c r="C559" s="220">
        <v>2014</v>
      </c>
      <c r="D559" s="169" t="s">
        <v>1029</v>
      </c>
      <c r="E559" s="101">
        <v>65</v>
      </c>
      <c r="F559" s="9" t="s">
        <v>1049</v>
      </c>
      <c r="G559" s="170"/>
      <c r="H559" s="169"/>
      <c r="I559" s="171" t="str">
        <f>IF(ISBLANK(registrace[[#This Row],[prijmeni a jmeno]]),"-",IF(RIGHT(LEFT(registrace[[#This Row],[prijmeni a jmeno]],SEARCH(" ",registrace[[#This Row],[prijmeni a jmeno]])-1),1)="á","Z","M"))</f>
        <v>M</v>
      </c>
      <c r="J559" s="171" t="e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#N/A</v>
      </c>
      <c r="K559" s="38"/>
      <c r="L55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59" s="219" t="str">
        <f>LEFT(registrace[[#This Row],[prijmeni a jmeno]],1)</f>
        <v>A</v>
      </c>
      <c r="N559" s="175" t="str">
        <f>CONCATENATE(registrace[[#This Row],[prijmeni a jmeno]],", ",registrace[[#This Row],[nar]])</f>
        <v xml:space="preserve">Adámek Jiří, </v>
      </c>
      <c r="O55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60" spans="2:15" x14ac:dyDescent="0.25">
      <c r="B56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2014::Pivaři::14</v>
      </c>
      <c r="C560" s="220">
        <v>2014</v>
      </c>
      <c r="D560" s="169" t="s">
        <v>1029</v>
      </c>
      <c r="E560" s="101">
        <v>14</v>
      </c>
      <c r="F560" s="9" t="s">
        <v>343</v>
      </c>
      <c r="G560" s="170"/>
      <c r="H560" s="169" t="s">
        <v>1227</v>
      </c>
      <c r="I560" s="171" t="str">
        <f>IF(ISBLANK(registrace[[#This Row],[prijmeni a jmeno]]),"-",IF(RIGHT(LEFT(registrace[[#This Row],[prijmeni a jmeno]],SEARCH(" ",registrace[[#This Row],[prijmeni a jmeno]])-1),1)="á","Z","M"))</f>
        <v>M</v>
      </c>
      <c r="J560" s="171" t="e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#N/A</v>
      </c>
      <c r="K560" s="38"/>
      <c r="L56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60" s="219" t="str">
        <f>LEFT(registrace[[#This Row],[prijmeni a jmeno]],1)</f>
        <v>S</v>
      </c>
      <c r="N560" s="175" t="str">
        <f>CONCATENATE(registrace[[#This Row],[prijmeni a jmeno]],", ",registrace[[#This Row],[nar]])</f>
        <v xml:space="preserve">Staněk Martin, </v>
      </c>
      <c r="O56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61" spans="2:15" x14ac:dyDescent="0.25">
      <c r="B56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61" s="220">
        <v>2014</v>
      </c>
      <c r="D561" s="169"/>
      <c r="E561" s="101"/>
      <c r="F561" s="9"/>
      <c r="G561" s="170"/>
      <c r="H561" s="169"/>
      <c r="I561" s="171" t="str">
        <f>IF(ISBLANK(registrace[[#This Row],[prijmeni a jmeno]]),"-",IF(RIGHT(LEFT(registrace[[#This Row],[prijmeni a jmeno]],SEARCH(" ",registrace[[#This Row],[prijmeni a jmeno]])-1),1)="á","Z","M"))</f>
        <v>-</v>
      </c>
      <c r="J56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1" s="38"/>
      <c r="L56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61" s="219" t="str">
        <f>LEFT(registrace[[#This Row],[prijmeni a jmeno]],1)</f>
        <v/>
      </c>
      <c r="N561" s="175" t="str">
        <f>CONCATENATE(registrace[[#This Row],[prijmeni a jmeno]],", ",registrace[[#This Row],[nar]])</f>
        <v xml:space="preserve">, </v>
      </c>
      <c r="O56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62" spans="2:15" x14ac:dyDescent="0.25">
      <c r="B562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62" s="220">
        <v>2014</v>
      </c>
      <c r="D562" s="169"/>
      <c r="E562" s="101"/>
      <c r="F562" s="9"/>
      <c r="G562" s="170"/>
      <c r="H562" s="169"/>
      <c r="I562" s="171" t="str">
        <f>IF(ISBLANK(registrace[[#This Row],[prijmeni a jmeno]]),"-",IF(RIGHT(LEFT(registrace[[#This Row],[prijmeni a jmeno]],SEARCH(" ",registrace[[#This Row],[prijmeni a jmeno]])-1),1)="á","Z","M"))</f>
        <v>-</v>
      </c>
      <c r="J56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2" s="38"/>
      <c r="L56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62" s="219" t="str">
        <f>LEFT(registrace[[#This Row],[prijmeni a jmeno]],1)</f>
        <v/>
      </c>
      <c r="N562" s="175" t="str">
        <f>CONCATENATE(registrace[[#This Row],[prijmeni a jmeno]],", ",registrace[[#This Row],[nar]])</f>
        <v xml:space="preserve">, </v>
      </c>
      <c r="O56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63" spans="2:15" x14ac:dyDescent="0.25">
      <c r="B56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63" s="220">
        <v>2014</v>
      </c>
      <c r="D563" s="169"/>
      <c r="E563" s="101"/>
      <c r="F563" s="9"/>
      <c r="G563" s="170"/>
      <c r="H563" s="169"/>
      <c r="I563" s="171" t="str">
        <f>IF(ISBLANK(registrace[[#This Row],[prijmeni a jmeno]]),"-",IF(RIGHT(LEFT(registrace[[#This Row],[prijmeni a jmeno]],SEARCH(" ",registrace[[#This Row],[prijmeni a jmeno]])-1),1)="á","Z","M"))</f>
        <v>-</v>
      </c>
      <c r="J56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3" s="38"/>
      <c r="L56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63" s="219" t="str">
        <f>LEFT(registrace[[#This Row],[prijmeni a jmeno]],1)</f>
        <v/>
      </c>
      <c r="N563" s="175" t="str">
        <f>CONCATENATE(registrace[[#This Row],[prijmeni a jmeno]],", ",registrace[[#This Row],[nar]])</f>
        <v xml:space="preserve">, </v>
      </c>
      <c r="O56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64" spans="2:15" x14ac:dyDescent="0.25">
      <c r="B564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64" s="220">
        <v>2014</v>
      </c>
      <c r="D564" s="169"/>
      <c r="E564" s="101"/>
      <c r="F564" s="9"/>
      <c r="G564" s="170"/>
      <c r="H564" s="169"/>
      <c r="I564" s="171" t="str">
        <f>IF(ISBLANK(registrace[[#This Row],[prijmeni a jmeno]]),"-",IF(RIGHT(LEFT(registrace[[#This Row],[prijmeni a jmeno]],SEARCH(" ",registrace[[#This Row],[prijmeni a jmeno]])-1),1)="á","Z","M"))</f>
        <v>-</v>
      </c>
      <c r="J56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4" s="38"/>
      <c r="L56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64" s="219" t="str">
        <f>LEFT(registrace[[#This Row],[prijmeni a jmeno]],1)</f>
        <v/>
      </c>
      <c r="N564" s="175" t="str">
        <f>CONCATENATE(registrace[[#This Row],[prijmeni a jmeno]],", ",registrace[[#This Row],[nar]])</f>
        <v xml:space="preserve">, </v>
      </c>
      <c r="O56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65" spans="2:15" x14ac:dyDescent="0.25">
      <c r="B56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65" s="220">
        <v>2014</v>
      </c>
      <c r="D565" s="169"/>
      <c r="E565" s="101"/>
      <c r="F565" s="9"/>
      <c r="G565" s="170"/>
      <c r="H565" s="169"/>
      <c r="I565" s="171" t="str">
        <f>IF(ISBLANK(registrace[[#This Row],[prijmeni a jmeno]]),"-",IF(RIGHT(LEFT(registrace[[#This Row],[prijmeni a jmeno]],SEARCH(" ",registrace[[#This Row],[prijmeni a jmeno]])-1),1)="á","Z","M"))</f>
        <v>-</v>
      </c>
      <c r="J56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5" s="38"/>
      <c r="L56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65" s="219" t="str">
        <f>LEFT(registrace[[#This Row],[prijmeni a jmeno]],1)</f>
        <v/>
      </c>
      <c r="N565" s="175" t="str">
        <f>CONCATENATE(registrace[[#This Row],[prijmeni a jmeno]],", ",registrace[[#This Row],[nar]])</f>
        <v xml:space="preserve">, </v>
      </c>
      <c r="O56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66" spans="2:15" x14ac:dyDescent="0.25">
      <c r="B566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66" s="220">
        <v>2014</v>
      </c>
      <c r="D566" s="169"/>
      <c r="E566" s="101"/>
      <c r="F566" s="9"/>
      <c r="G566" s="170"/>
      <c r="H566" s="169"/>
      <c r="I566" s="171" t="str">
        <f>IF(ISBLANK(registrace[[#This Row],[prijmeni a jmeno]]),"-",IF(RIGHT(LEFT(registrace[[#This Row],[prijmeni a jmeno]],SEARCH(" ",registrace[[#This Row],[prijmeni a jmeno]])-1),1)="á","Z","M"))</f>
        <v>-</v>
      </c>
      <c r="J56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6" s="38"/>
      <c r="L56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66" s="219" t="str">
        <f>LEFT(registrace[[#This Row],[prijmeni a jmeno]],1)</f>
        <v/>
      </c>
      <c r="N566" s="175" t="str">
        <f>CONCATENATE(registrace[[#This Row],[prijmeni a jmeno]],", ",registrace[[#This Row],[nar]])</f>
        <v xml:space="preserve">, </v>
      </c>
      <c r="O56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67" spans="2:15" x14ac:dyDescent="0.25">
      <c r="B567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67" s="220">
        <v>2014</v>
      </c>
      <c r="D567" s="169"/>
      <c r="E567" s="101"/>
      <c r="F567" s="9"/>
      <c r="G567" s="170"/>
      <c r="H567" s="169"/>
      <c r="I567" s="171" t="str">
        <f>IF(ISBLANK(registrace[[#This Row],[prijmeni a jmeno]]),"-",IF(RIGHT(LEFT(registrace[[#This Row],[prijmeni a jmeno]],SEARCH(" ",registrace[[#This Row],[prijmeni a jmeno]])-1),1)="á","Z","M"))</f>
        <v>-</v>
      </c>
      <c r="J56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7" s="38"/>
      <c r="L56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67" s="219" t="str">
        <f>LEFT(registrace[[#This Row],[prijmeni a jmeno]],1)</f>
        <v/>
      </c>
      <c r="N567" s="175" t="str">
        <f>CONCATENATE(registrace[[#This Row],[prijmeni a jmeno]],", ",registrace[[#This Row],[nar]])</f>
        <v xml:space="preserve">, </v>
      </c>
      <c r="O56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68" spans="2:15" x14ac:dyDescent="0.25">
      <c r="B568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68" s="220">
        <v>2014</v>
      </c>
      <c r="D568" s="169"/>
      <c r="E568" s="101"/>
      <c r="F568" s="9"/>
      <c r="G568" s="170"/>
      <c r="H568" s="169"/>
      <c r="I568" s="171" t="str">
        <f>IF(ISBLANK(registrace[[#This Row],[prijmeni a jmeno]]),"-",IF(RIGHT(LEFT(registrace[[#This Row],[prijmeni a jmeno]],SEARCH(" ",registrace[[#This Row],[prijmeni a jmeno]])-1),1)="á","Z","M"))</f>
        <v>-</v>
      </c>
      <c r="J56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8" s="38"/>
      <c r="L56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68" s="219" t="str">
        <f>LEFT(registrace[[#This Row],[prijmeni a jmeno]],1)</f>
        <v/>
      </c>
      <c r="N568" s="175" t="str">
        <f>CONCATENATE(registrace[[#This Row],[prijmeni a jmeno]],", ",registrace[[#This Row],[nar]])</f>
        <v xml:space="preserve">, </v>
      </c>
      <c r="O56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69" spans="2:15" x14ac:dyDescent="0.25">
      <c r="B569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69" s="220">
        <v>2014</v>
      </c>
      <c r="D569" s="169"/>
      <c r="E569" s="101"/>
      <c r="F569" s="9"/>
      <c r="G569" s="170"/>
      <c r="H569" s="169"/>
      <c r="I569" s="171" t="str">
        <f>IF(ISBLANK(registrace[[#This Row],[prijmeni a jmeno]]),"-",IF(RIGHT(LEFT(registrace[[#This Row],[prijmeni a jmeno]],SEARCH(" ",registrace[[#This Row],[prijmeni a jmeno]])-1),1)="á","Z","M"))</f>
        <v>-</v>
      </c>
      <c r="J56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9" s="38"/>
      <c r="L56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69" s="219" t="str">
        <f>LEFT(registrace[[#This Row],[prijmeni a jmeno]],1)</f>
        <v/>
      </c>
      <c r="N569" s="175" t="str">
        <f>CONCATENATE(registrace[[#This Row],[prijmeni a jmeno]],", ",registrace[[#This Row],[nar]])</f>
        <v xml:space="preserve">, </v>
      </c>
      <c r="O56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70" spans="2:15" x14ac:dyDescent="0.25">
      <c r="B57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70" s="220">
        <v>2014</v>
      </c>
      <c r="D570" s="169"/>
      <c r="E570" s="101"/>
      <c r="F570" s="9"/>
      <c r="G570" s="170"/>
      <c r="H570" s="169"/>
      <c r="I570" s="171" t="str">
        <f>IF(ISBLANK(registrace[[#This Row],[prijmeni a jmeno]]),"-",IF(RIGHT(LEFT(registrace[[#This Row],[prijmeni a jmeno]],SEARCH(" ",registrace[[#This Row],[prijmeni a jmeno]])-1),1)="á","Z","M"))</f>
        <v>-</v>
      </c>
      <c r="J57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0" s="38"/>
      <c r="L57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70" s="219" t="str">
        <f>LEFT(registrace[[#This Row],[prijmeni a jmeno]],1)</f>
        <v/>
      </c>
      <c r="N570" s="175" t="str">
        <f>CONCATENATE(registrace[[#This Row],[prijmeni a jmeno]],", ",registrace[[#This Row],[nar]])</f>
        <v xml:space="preserve">, </v>
      </c>
      <c r="O57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71" spans="2:15" x14ac:dyDescent="0.25">
      <c r="B57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71" s="220">
        <v>2014</v>
      </c>
      <c r="D571" s="169"/>
      <c r="E571" s="101"/>
      <c r="F571" s="9"/>
      <c r="G571" s="170"/>
      <c r="H571" s="169"/>
      <c r="I571" s="171" t="str">
        <f>IF(ISBLANK(registrace[[#This Row],[prijmeni a jmeno]]),"-",IF(RIGHT(LEFT(registrace[[#This Row],[prijmeni a jmeno]],SEARCH(" ",registrace[[#This Row],[prijmeni a jmeno]])-1),1)="á","Z","M"))</f>
        <v>-</v>
      </c>
      <c r="J57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1" s="38"/>
      <c r="L57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71" s="219" t="str">
        <f>LEFT(registrace[[#This Row],[prijmeni a jmeno]],1)</f>
        <v/>
      </c>
      <c r="N571" s="175" t="str">
        <f>CONCATENATE(registrace[[#This Row],[prijmeni a jmeno]],", ",registrace[[#This Row],[nar]])</f>
        <v xml:space="preserve">, </v>
      </c>
      <c r="O57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72" spans="2:15" x14ac:dyDescent="0.25">
      <c r="B572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72" s="220">
        <v>2014</v>
      </c>
      <c r="D572" s="169"/>
      <c r="E572" s="101"/>
      <c r="F572" s="9"/>
      <c r="G572" s="170"/>
      <c r="H572" s="169"/>
      <c r="I572" s="171" t="str">
        <f>IF(ISBLANK(registrace[[#This Row],[prijmeni a jmeno]]),"-",IF(RIGHT(LEFT(registrace[[#This Row],[prijmeni a jmeno]],SEARCH(" ",registrace[[#This Row],[prijmeni a jmeno]])-1),1)="á","Z","M"))</f>
        <v>-</v>
      </c>
      <c r="J57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2" s="38"/>
      <c r="L57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72" s="219" t="str">
        <f>LEFT(registrace[[#This Row],[prijmeni a jmeno]],1)</f>
        <v/>
      </c>
      <c r="N572" s="175" t="str">
        <f>CONCATENATE(registrace[[#This Row],[prijmeni a jmeno]],", ",registrace[[#This Row],[nar]])</f>
        <v xml:space="preserve">, </v>
      </c>
      <c r="O57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73" spans="2:15" x14ac:dyDescent="0.25">
      <c r="B57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73" s="220">
        <v>2014</v>
      </c>
      <c r="D573" s="169"/>
      <c r="E573" s="101"/>
      <c r="F573" s="9"/>
      <c r="G573" s="170"/>
      <c r="H573" s="169"/>
      <c r="I573" s="171" t="str">
        <f>IF(ISBLANK(registrace[[#This Row],[prijmeni a jmeno]]),"-",IF(RIGHT(LEFT(registrace[[#This Row],[prijmeni a jmeno]],SEARCH(" ",registrace[[#This Row],[prijmeni a jmeno]])-1),1)="á","Z","M"))</f>
        <v>-</v>
      </c>
      <c r="J57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3" s="38"/>
      <c r="L57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73" s="219" t="str">
        <f>LEFT(registrace[[#This Row],[prijmeni a jmeno]],1)</f>
        <v/>
      </c>
      <c r="N573" s="175" t="str">
        <f>CONCATENATE(registrace[[#This Row],[prijmeni a jmeno]],", ",registrace[[#This Row],[nar]])</f>
        <v xml:space="preserve">, </v>
      </c>
      <c r="O57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74" spans="2:15" x14ac:dyDescent="0.25">
      <c r="B574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74" s="220">
        <v>2014</v>
      </c>
      <c r="D574" s="169"/>
      <c r="E574" s="101"/>
      <c r="F574" s="9"/>
      <c r="G574" s="170"/>
      <c r="H574" s="169"/>
      <c r="I574" s="171" t="str">
        <f>IF(ISBLANK(registrace[[#This Row],[prijmeni a jmeno]]),"-",IF(RIGHT(LEFT(registrace[[#This Row],[prijmeni a jmeno]],SEARCH(" ",registrace[[#This Row],[prijmeni a jmeno]])-1),1)="á","Z","M"))</f>
        <v>-</v>
      </c>
      <c r="J57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4" s="38"/>
      <c r="L57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74" s="219" t="str">
        <f>LEFT(registrace[[#This Row],[prijmeni a jmeno]],1)</f>
        <v/>
      </c>
      <c r="N574" s="175" t="str">
        <f>CONCATENATE(registrace[[#This Row],[prijmeni a jmeno]],", ",registrace[[#This Row],[nar]])</f>
        <v xml:space="preserve">, </v>
      </c>
      <c r="O57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75" spans="2:15" x14ac:dyDescent="0.25">
      <c r="B57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75" s="220">
        <v>2014</v>
      </c>
      <c r="D575" s="169"/>
      <c r="E575" s="101"/>
      <c r="F575" s="9"/>
      <c r="G575" s="170"/>
      <c r="H575" s="169"/>
      <c r="I575" s="171" t="str">
        <f>IF(ISBLANK(registrace[[#This Row],[prijmeni a jmeno]]),"-",IF(RIGHT(LEFT(registrace[[#This Row],[prijmeni a jmeno]],SEARCH(" ",registrace[[#This Row],[prijmeni a jmeno]])-1),1)="á","Z","M"))</f>
        <v>-</v>
      </c>
      <c r="J57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5" s="38"/>
      <c r="L57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75" s="219" t="str">
        <f>LEFT(registrace[[#This Row],[prijmeni a jmeno]],1)</f>
        <v/>
      </c>
      <c r="N575" s="175" t="str">
        <f>CONCATENATE(registrace[[#This Row],[prijmeni a jmeno]],", ",registrace[[#This Row],[nar]])</f>
        <v xml:space="preserve">, </v>
      </c>
      <c r="O57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76" spans="2:15" x14ac:dyDescent="0.25">
      <c r="B576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76" s="220">
        <v>2014</v>
      </c>
      <c r="D576" s="169"/>
      <c r="E576" s="101"/>
      <c r="F576" s="9"/>
      <c r="G576" s="170"/>
      <c r="H576" s="169"/>
      <c r="I576" s="171" t="str">
        <f>IF(ISBLANK(registrace[[#This Row],[prijmeni a jmeno]]),"-",IF(RIGHT(LEFT(registrace[[#This Row],[prijmeni a jmeno]],SEARCH(" ",registrace[[#This Row],[prijmeni a jmeno]])-1),1)="á","Z","M"))</f>
        <v>-</v>
      </c>
      <c r="J57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6" s="38"/>
      <c r="L57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76" s="219" t="str">
        <f>LEFT(registrace[[#This Row],[prijmeni a jmeno]],1)</f>
        <v/>
      </c>
      <c r="N576" s="175" t="str">
        <f>CONCATENATE(registrace[[#This Row],[prijmeni a jmeno]],", ",registrace[[#This Row],[nar]])</f>
        <v xml:space="preserve">, </v>
      </c>
      <c r="O57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77" spans="2:15" x14ac:dyDescent="0.25">
      <c r="B577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77" s="220">
        <v>2014</v>
      </c>
      <c r="D577" s="169"/>
      <c r="E577" s="101"/>
      <c r="F577" s="9"/>
      <c r="G577" s="170"/>
      <c r="H577" s="169"/>
      <c r="I577" s="171" t="str">
        <f>IF(ISBLANK(registrace[[#This Row],[prijmeni a jmeno]]),"-",IF(RIGHT(LEFT(registrace[[#This Row],[prijmeni a jmeno]],SEARCH(" ",registrace[[#This Row],[prijmeni a jmeno]])-1),1)="á","Z","M"))</f>
        <v>-</v>
      </c>
      <c r="J57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7" s="38"/>
      <c r="L57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77" s="219" t="str">
        <f>LEFT(registrace[[#This Row],[prijmeni a jmeno]],1)</f>
        <v/>
      </c>
      <c r="N577" s="175" t="str">
        <f>CONCATENATE(registrace[[#This Row],[prijmeni a jmeno]],", ",registrace[[#This Row],[nar]])</f>
        <v xml:space="preserve">, </v>
      </c>
      <c r="O57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78" spans="2:15" x14ac:dyDescent="0.25">
      <c r="B578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78" s="220">
        <v>2014</v>
      </c>
      <c r="D578" s="169"/>
      <c r="E578" s="101"/>
      <c r="F578" s="9"/>
      <c r="G578" s="170"/>
      <c r="H578" s="169"/>
      <c r="I578" s="171" t="str">
        <f>IF(ISBLANK(registrace[[#This Row],[prijmeni a jmeno]]),"-",IF(RIGHT(LEFT(registrace[[#This Row],[prijmeni a jmeno]],SEARCH(" ",registrace[[#This Row],[prijmeni a jmeno]])-1),1)="á","Z","M"))</f>
        <v>-</v>
      </c>
      <c r="J57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8" s="38"/>
      <c r="L57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78" s="219" t="str">
        <f>LEFT(registrace[[#This Row],[prijmeni a jmeno]],1)</f>
        <v/>
      </c>
      <c r="N578" s="175" t="str">
        <f>CONCATENATE(registrace[[#This Row],[prijmeni a jmeno]],", ",registrace[[#This Row],[nar]])</f>
        <v xml:space="preserve">, </v>
      </c>
      <c r="O57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79" spans="2:15" x14ac:dyDescent="0.25">
      <c r="B579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79" s="220">
        <v>2014</v>
      </c>
      <c r="D579" s="169"/>
      <c r="E579" s="101"/>
      <c r="F579" s="9"/>
      <c r="G579" s="170"/>
      <c r="H579" s="169"/>
      <c r="I579" s="171" t="str">
        <f>IF(ISBLANK(registrace[[#This Row],[prijmeni a jmeno]]),"-",IF(RIGHT(LEFT(registrace[[#This Row],[prijmeni a jmeno]],SEARCH(" ",registrace[[#This Row],[prijmeni a jmeno]])-1),1)="á","Z","M"))</f>
        <v>-</v>
      </c>
      <c r="J57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9" s="38"/>
      <c r="L57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79" s="219" t="str">
        <f>LEFT(registrace[[#This Row],[prijmeni a jmeno]],1)</f>
        <v/>
      </c>
      <c r="N579" s="175" t="str">
        <f>CONCATENATE(registrace[[#This Row],[prijmeni a jmeno]],", ",registrace[[#This Row],[nar]])</f>
        <v xml:space="preserve">, </v>
      </c>
      <c r="O57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80" spans="2:15" x14ac:dyDescent="0.25">
      <c r="B58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80" s="220">
        <v>2014</v>
      </c>
      <c r="D580" s="169"/>
      <c r="E580" s="101"/>
      <c r="F580" s="9"/>
      <c r="G580" s="170"/>
      <c r="H580" s="169"/>
      <c r="I580" s="171" t="str">
        <f>IF(ISBLANK(registrace[[#This Row],[prijmeni a jmeno]]),"-",IF(RIGHT(LEFT(registrace[[#This Row],[prijmeni a jmeno]],SEARCH(" ",registrace[[#This Row],[prijmeni a jmeno]])-1),1)="á","Z","M"))</f>
        <v>-</v>
      </c>
      <c r="J58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0" s="38"/>
      <c r="L58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80" s="219" t="str">
        <f>LEFT(registrace[[#This Row],[prijmeni a jmeno]],1)</f>
        <v/>
      </c>
      <c r="N580" s="175" t="str">
        <f>CONCATENATE(registrace[[#This Row],[prijmeni a jmeno]],", ",registrace[[#This Row],[nar]])</f>
        <v xml:space="preserve">, </v>
      </c>
      <c r="O58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81" spans="2:15" x14ac:dyDescent="0.25">
      <c r="B58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81" s="220">
        <v>2014</v>
      </c>
      <c r="D581" s="169"/>
      <c r="E581" s="101"/>
      <c r="F581" s="9"/>
      <c r="G581" s="170"/>
      <c r="H581" s="169"/>
      <c r="I581" s="171" t="str">
        <f>IF(ISBLANK(registrace[[#This Row],[prijmeni a jmeno]]),"-",IF(RIGHT(LEFT(registrace[[#This Row],[prijmeni a jmeno]],SEARCH(" ",registrace[[#This Row],[prijmeni a jmeno]])-1),1)="á","Z","M"))</f>
        <v>-</v>
      </c>
      <c r="J58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1" s="38"/>
      <c r="L58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81" s="219" t="str">
        <f>LEFT(registrace[[#This Row],[prijmeni a jmeno]],1)</f>
        <v/>
      </c>
      <c r="N581" s="175" t="str">
        <f>CONCATENATE(registrace[[#This Row],[prijmeni a jmeno]],", ",registrace[[#This Row],[nar]])</f>
        <v xml:space="preserve">, </v>
      </c>
      <c r="O58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82" spans="2:15" x14ac:dyDescent="0.25">
      <c r="B582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82" s="220">
        <v>2014</v>
      </c>
      <c r="D582" s="169"/>
      <c r="E582" s="101"/>
      <c r="F582" s="9"/>
      <c r="G582" s="170"/>
      <c r="H582" s="169"/>
      <c r="I582" s="171" t="str">
        <f>IF(ISBLANK(registrace[[#This Row],[prijmeni a jmeno]]),"-",IF(RIGHT(LEFT(registrace[[#This Row],[prijmeni a jmeno]],SEARCH(" ",registrace[[#This Row],[prijmeni a jmeno]])-1),1)="á","Z","M"))</f>
        <v>-</v>
      </c>
      <c r="J58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2" s="38"/>
      <c r="L58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82" s="219" t="str">
        <f>LEFT(registrace[[#This Row],[prijmeni a jmeno]],1)</f>
        <v/>
      </c>
      <c r="N582" s="175" t="str">
        <f>CONCATENATE(registrace[[#This Row],[prijmeni a jmeno]],", ",registrace[[#This Row],[nar]])</f>
        <v xml:space="preserve">, </v>
      </c>
      <c r="O58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83" spans="2:15" x14ac:dyDescent="0.25">
      <c r="B58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83" s="220">
        <v>2014</v>
      </c>
      <c r="D583" s="169"/>
      <c r="E583" s="101"/>
      <c r="F583" s="9"/>
      <c r="G583" s="170"/>
      <c r="H583" s="169"/>
      <c r="I583" s="171" t="str">
        <f>IF(ISBLANK(registrace[[#This Row],[prijmeni a jmeno]]),"-",IF(RIGHT(LEFT(registrace[[#This Row],[prijmeni a jmeno]],SEARCH(" ",registrace[[#This Row],[prijmeni a jmeno]])-1),1)="á","Z","M"))</f>
        <v>-</v>
      </c>
      <c r="J58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3" s="38"/>
      <c r="L58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83" s="219" t="str">
        <f>LEFT(registrace[[#This Row],[prijmeni a jmeno]],1)</f>
        <v/>
      </c>
      <c r="N583" s="175" t="str">
        <f>CONCATENATE(registrace[[#This Row],[prijmeni a jmeno]],", ",registrace[[#This Row],[nar]])</f>
        <v xml:space="preserve">, </v>
      </c>
      <c r="O58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84" spans="2:15" x14ac:dyDescent="0.25">
      <c r="B584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84" s="220">
        <v>2014</v>
      </c>
      <c r="D584" s="169"/>
      <c r="E584" s="101"/>
      <c r="F584" s="9"/>
      <c r="G584" s="170"/>
      <c r="H584" s="169"/>
      <c r="I584" s="171" t="str">
        <f>IF(ISBLANK(registrace[[#This Row],[prijmeni a jmeno]]),"-",IF(RIGHT(LEFT(registrace[[#This Row],[prijmeni a jmeno]],SEARCH(" ",registrace[[#This Row],[prijmeni a jmeno]])-1),1)="á","Z","M"))</f>
        <v>-</v>
      </c>
      <c r="J58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4" s="38"/>
      <c r="L58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84" s="219" t="str">
        <f>LEFT(registrace[[#This Row],[prijmeni a jmeno]],1)</f>
        <v/>
      </c>
      <c r="N584" s="175" t="str">
        <f>CONCATENATE(registrace[[#This Row],[prijmeni a jmeno]],", ",registrace[[#This Row],[nar]])</f>
        <v xml:space="preserve">, </v>
      </c>
      <c r="O58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85" spans="2:15" x14ac:dyDescent="0.25">
      <c r="B58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85" s="220">
        <v>2014</v>
      </c>
      <c r="D585" s="169"/>
      <c r="E585" s="101"/>
      <c r="F585" s="9"/>
      <c r="G585" s="170"/>
      <c r="H585" s="169"/>
      <c r="I585" s="171" t="str">
        <f>IF(ISBLANK(registrace[[#This Row],[prijmeni a jmeno]]),"-",IF(RIGHT(LEFT(registrace[[#This Row],[prijmeni a jmeno]],SEARCH(" ",registrace[[#This Row],[prijmeni a jmeno]])-1),1)="á","Z","M"))</f>
        <v>-</v>
      </c>
      <c r="J58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5" s="38"/>
      <c r="L58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85" s="219" t="str">
        <f>LEFT(registrace[[#This Row],[prijmeni a jmeno]],1)</f>
        <v/>
      </c>
      <c r="N585" s="175" t="str">
        <f>CONCATENATE(registrace[[#This Row],[prijmeni a jmeno]],", ",registrace[[#This Row],[nar]])</f>
        <v xml:space="preserve">, </v>
      </c>
      <c r="O58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86" spans="2:15" x14ac:dyDescent="0.25">
      <c r="B586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86" s="220">
        <v>2014</v>
      </c>
      <c r="D586" s="169"/>
      <c r="E586" s="101"/>
      <c r="F586" s="9"/>
      <c r="G586" s="170"/>
      <c r="H586" s="169"/>
      <c r="I586" s="171" t="str">
        <f>IF(ISBLANK(registrace[[#This Row],[prijmeni a jmeno]]),"-",IF(RIGHT(LEFT(registrace[[#This Row],[prijmeni a jmeno]],SEARCH(" ",registrace[[#This Row],[prijmeni a jmeno]])-1),1)="á","Z","M"))</f>
        <v>-</v>
      </c>
      <c r="J58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6" s="38"/>
      <c r="L58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86" s="219" t="str">
        <f>LEFT(registrace[[#This Row],[prijmeni a jmeno]],1)</f>
        <v/>
      </c>
      <c r="N586" s="175" t="str">
        <f>CONCATENATE(registrace[[#This Row],[prijmeni a jmeno]],", ",registrace[[#This Row],[nar]])</f>
        <v xml:space="preserve">, </v>
      </c>
      <c r="O58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87" spans="2:15" x14ac:dyDescent="0.25">
      <c r="B587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87" s="220">
        <v>2014</v>
      </c>
      <c r="D587" s="169"/>
      <c r="E587" s="101"/>
      <c r="F587" s="9"/>
      <c r="G587" s="170"/>
      <c r="H587" s="169"/>
      <c r="I587" s="171" t="str">
        <f>IF(ISBLANK(registrace[[#This Row],[prijmeni a jmeno]]),"-",IF(RIGHT(LEFT(registrace[[#This Row],[prijmeni a jmeno]],SEARCH(" ",registrace[[#This Row],[prijmeni a jmeno]])-1),1)="á","Z","M"))</f>
        <v>-</v>
      </c>
      <c r="J58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7" s="38"/>
      <c r="L58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87" s="219" t="str">
        <f>LEFT(registrace[[#This Row],[prijmeni a jmeno]],1)</f>
        <v/>
      </c>
      <c r="N587" s="175" t="str">
        <f>CONCATENATE(registrace[[#This Row],[prijmeni a jmeno]],", ",registrace[[#This Row],[nar]])</f>
        <v xml:space="preserve">, </v>
      </c>
      <c r="O58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88" spans="2:15" x14ac:dyDescent="0.25">
      <c r="B588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88" s="220">
        <v>2014</v>
      </c>
      <c r="D588" s="169"/>
      <c r="E588" s="101"/>
      <c r="F588" s="9"/>
      <c r="G588" s="170"/>
      <c r="H588" s="169"/>
      <c r="I588" s="171" t="str">
        <f>IF(ISBLANK(registrace[[#This Row],[prijmeni a jmeno]]),"-",IF(RIGHT(LEFT(registrace[[#This Row],[prijmeni a jmeno]],SEARCH(" ",registrace[[#This Row],[prijmeni a jmeno]])-1),1)="á","Z","M"))</f>
        <v>-</v>
      </c>
      <c r="J58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8" s="38"/>
      <c r="L58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88" s="219" t="str">
        <f>LEFT(registrace[[#This Row],[prijmeni a jmeno]],1)</f>
        <v/>
      </c>
      <c r="N588" s="175" t="str">
        <f>CONCATENATE(registrace[[#This Row],[prijmeni a jmeno]],", ",registrace[[#This Row],[nar]])</f>
        <v xml:space="preserve">, </v>
      </c>
      <c r="O58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89" spans="2:15" x14ac:dyDescent="0.25">
      <c r="B589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89" s="220">
        <v>2014</v>
      </c>
      <c r="D589" s="169"/>
      <c r="E589" s="101"/>
      <c r="F589" s="9"/>
      <c r="G589" s="170"/>
      <c r="H589" s="169"/>
      <c r="I589" s="171" t="str">
        <f>IF(ISBLANK(registrace[[#This Row],[prijmeni a jmeno]]),"-",IF(RIGHT(LEFT(registrace[[#This Row],[prijmeni a jmeno]],SEARCH(" ",registrace[[#This Row],[prijmeni a jmeno]])-1),1)="á","Z","M"))</f>
        <v>-</v>
      </c>
      <c r="J58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9" s="38"/>
      <c r="L58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89" s="219" t="str">
        <f>LEFT(registrace[[#This Row],[prijmeni a jmeno]],1)</f>
        <v/>
      </c>
      <c r="N589" s="175" t="str">
        <f>CONCATENATE(registrace[[#This Row],[prijmeni a jmeno]],", ",registrace[[#This Row],[nar]])</f>
        <v xml:space="preserve">, </v>
      </c>
      <c r="O58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90" spans="2:15" x14ac:dyDescent="0.25">
      <c r="B59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90" s="220">
        <v>2014</v>
      </c>
      <c r="D590" s="169"/>
      <c r="E590" s="101"/>
      <c r="F590" s="9"/>
      <c r="G590" s="170"/>
      <c r="H590" s="169"/>
      <c r="I590" s="171" t="str">
        <f>IF(ISBLANK(registrace[[#This Row],[prijmeni a jmeno]]),"-",IF(RIGHT(LEFT(registrace[[#This Row],[prijmeni a jmeno]],SEARCH(" ",registrace[[#This Row],[prijmeni a jmeno]])-1),1)="á","Z","M"))</f>
        <v>-</v>
      </c>
      <c r="J59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0" s="38"/>
      <c r="L59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90" s="219" t="str">
        <f>LEFT(registrace[[#This Row],[prijmeni a jmeno]],1)</f>
        <v/>
      </c>
      <c r="N590" s="175" t="str">
        <f>CONCATENATE(registrace[[#This Row],[prijmeni a jmeno]],", ",registrace[[#This Row],[nar]])</f>
        <v xml:space="preserve">, </v>
      </c>
      <c r="O59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91" spans="2:15" x14ac:dyDescent="0.25">
      <c r="B59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91" s="220">
        <v>2014</v>
      </c>
      <c r="D591" s="169"/>
      <c r="E591" s="101"/>
      <c r="F591" s="9"/>
      <c r="G591" s="170"/>
      <c r="H591" s="169"/>
      <c r="I591" s="171" t="str">
        <f>IF(ISBLANK(registrace[[#This Row],[prijmeni a jmeno]]),"-",IF(RIGHT(LEFT(registrace[[#This Row],[prijmeni a jmeno]],SEARCH(" ",registrace[[#This Row],[prijmeni a jmeno]])-1),1)="á","Z","M"))</f>
        <v>-</v>
      </c>
      <c r="J59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1" s="38"/>
      <c r="L59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91" s="219" t="str">
        <f>LEFT(registrace[[#This Row],[prijmeni a jmeno]],1)</f>
        <v/>
      </c>
      <c r="N591" s="175" t="str">
        <f>CONCATENATE(registrace[[#This Row],[prijmeni a jmeno]],", ",registrace[[#This Row],[nar]])</f>
        <v xml:space="preserve">, </v>
      </c>
      <c r="O59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92" spans="2:15" x14ac:dyDescent="0.25">
      <c r="B592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92" s="220">
        <v>2014</v>
      </c>
      <c r="D592" s="169"/>
      <c r="E592" s="101"/>
      <c r="F592" s="9"/>
      <c r="G592" s="170"/>
      <c r="H592" s="169"/>
      <c r="I592" s="171" t="str">
        <f>IF(ISBLANK(registrace[[#This Row],[prijmeni a jmeno]]),"-",IF(RIGHT(LEFT(registrace[[#This Row],[prijmeni a jmeno]],SEARCH(" ",registrace[[#This Row],[prijmeni a jmeno]])-1),1)="á","Z","M"))</f>
        <v>-</v>
      </c>
      <c r="J59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2" s="38"/>
      <c r="L59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92" s="219" t="str">
        <f>LEFT(registrace[[#This Row],[prijmeni a jmeno]],1)</f>
        <v/>
      </c>
      <c r="N592" s="175" t="str">
        <f>CONCATENATE(registrace[[#This Row],[prijmeni a jmeno]],", ",registrace[[#This Row],[nar]])</f>
        <v xml:space="preserve">, </v>
      </c>
      <c r="O59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93" spans="2:15" x14ac:dyDescent="0.25">
      <c r="B59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93" s="220">
        <v>2014</v>
      </c>
      <c r="D593" s="169"/>
      <c r="E593" s="101"/>
      <c r="F593" s="9"/>
      <c r="G593" s="170"/>
      <c r="H593" s="169"/>
      <c r="I593" s="171" t="str">
        <f>IF(ISBLANK(registrace[[#This Row],[prijmeni a jmeno]]),"-",IF(RIGHT(LEFT(registrace[[#This Row],[prijmeni a jmeno]],SEARCH(" ",registrace[[#This Row],[prijmeni a jmeno]])-1),1)="á","Z","M"))</f>
        <v>-</v>
      </c>
      <c r="J59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3" s="38"/>
      <c r="L59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93" s="219" t="str">
        <f>LEFT(registrace[[#This Row],[prijmeni a jmeno]],1)</f>
        <v/>
      </c>
      <c r="N593" s="175" t="str">
        <f>CONCATENATE(registrace[[#This Row],[prijmeni a jmeno]],", ",registrace[[#This Row],[nar]])</f>
        <v xml:space="preserve">, </v>
      </c>
      <c r="O59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94" spans="2:15" x14ac:dyDescent="0.25">
      <c r="B594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94" s="220">
        <v>2014</v>
      </c>
      <c r="D594" s="169"/>
      <c r="E594" s="101"/>
      <c r="F594" s="9"/>
      <c r="G594" s="170"/>
      <c r="H594" s="169"/>
      <c r="I594" s="171" t="str">
        <f>IF(ISBLANK(registrace[[#This Row],[prijmeni a jmeno]]),"-",IF(RIGHT(LEFT(registrace[[#This Row],[prijmeni a jmeno]],SEARCH(" ",registrace[[#This Row],[prijmeni a jmeno]])-1),1)="á","Z","M"))</f>
        <v>-</v>
      </c>
      <c r="J59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4" s="38"/>
      <c r="L59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94" s="219" t="str">
        <f>LEFT(registrace[[#This Row],[prijmeni a jmeno]],1)</f>
        <v/>
      </c>
      <c r="N594" s="175" t="str">
        <f>CONCATENATE(registrace[[#This Row],[prijmeni a jmeno]],", ",registrace[[#This Row],[nar]])</f>
        <v xml:space="preserve">, </v>
      </c>
      <c r="O59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95" spans="2:15" x14ac:dyDescent="0.25">
      <c r="B59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95" s="220">
        <v>2014</v>
      </c>
      <c r="D595" s="169"/>
      <c r="E595" s="101"/>
      <c r="F595" s="9"/>
      <c r="G595" s="170"/>
      <c r="H595" s="169"/>
      <c r="I595" s="171" t="str">
        <f>IF(ISBLANK(registrace[[#This Row],[prijmeni a jmeno]]),"-",IF(RIGHT(LEFT(registrace[[#This Row],[prijmeni a jmeno]],SEARCH(" ",registrace[[#This Row],[prijmeni a jmeno]])-1),1)="á","Z","M"))</f>
        <v>-</v>
      </c>
      <c r="J59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5" s="38"/>
      <c r="L59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95" s="219" t="str">
        <f>LEFT(registrace[[#This Row],[prijmeni a jmeno]],1)</f>
        <v/>
      </c>
      <c r="N595" s="175" t="str">
        <f>CONCATENATE(registrace[[#This Row],[prijmeni a jmeno]],", ",registrace[[#This Row],[nar]])</f>
        <v xml:space="preserve">, </v>
      </c>
      <c r="O59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96" spans="2:15" x14ac:dyDescent="0.25">
      <c r="B596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96" s="220">
        <v>2014</v>
      </c>
      <c r="D596" s="169"/>
      <c r="E596" s="101"/>
      <c r="F596" s="9"/>
      <c r="G596" s="170"/>
      <c r="H596" s="169"/>
      <c r="I596" s="171" t="str">
        <f>IF(ISBLANK(registrace[[#This Row],[prijmeni a jmeno]]),"-",IF(RIGHT(LEFT(registrace[[#This Row],[prijmeni a jmeno]],SEARCH(" ",registrace[[#This Row],[prijmeni a jmeno]])-1),1)="á","Z","M"))</f>
        <v>-</v>
      </c>
      <c r="J59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6" s="38"/>
      <c r="L59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96" s="219" t="str">
        <f>LEFT(registrace[[#This Row],[prijmeni a jmeno]],1)</f>
        <v/>
      </c>
      <c r="N596" s="175" t="str">
        <f>CONCATENATE(registrace[[#This Row],[prijmeni a jmeno]],", ",registrace[[#This Row],[nar]])</f>
        <v xml:space="preserve">, </v>
      </c>
      <c r="O59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97" spans="2:15" x14ac:dyDescent="0.25">
      <c r="B597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97" s="220">
        <v>2014</v>
      </c>
      <c r="D597" s="169"/>
      <c r="E597" s="101"/>
      <c r="F597" s="9"/>
      <c r="G597" s="170"/>
      <c r="H597" s="169"/>
      <c r="I597" s="171" t="str">
        <f>IF(ISBLANK(registrace[[#This Row],[prijmeni a jmeno]]),"-",IF(RIGHT(LEFT(registrace[[#This Row],[prijmeni a jmeno]],SEARCH(" ",registrace[[#This Row],[prijmeni a jmeno]])-1),1)="á","Z","M"))</f>
        <v>-</v>
      </c>
      <c r="J59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7" s="38"/>
      <c r="L59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97" s="219" t="str">
        <f>LEFT(registrace[[#This Row],[prijmeni a jmeno]],1)</f>
        <v/>
      </c>
      <c r="N597" s="175" t="str">
        <f>CONCATENATE(registrace[[#This Row],[prijmeni a jmeno]],", ",registrace[[#This Row],[nar]])</f>
        <v xml:space="preserve">, </v>
      </c>
      <c r="O59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98" spans="2:15" x14ac:dyDescent="0.25">
      <c r="B598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98" s="220">
        <v>2014</v>
      </c>
      <c r="D598" s="169"/>
      <c r="E598" s="101"/>
      <c r="F598" s="9"/>
      <c r="G598" s="170"/>
      <c r="H598" s="169"/>
      <c r="I598" s="171" t="str">
        <f>IF(ISBLANK(registrace[[#This Row],[prijmeni a jmeno]]),"-",IF(RIGHT(LEFT(registrace[[#This Row],[prijmeni a jmeno]],SEARCH(" ",registrace[[#This Row],[prijmeni a jmeno]])-1),1)="á","Z","M"))</f>
        <v>-</v>
      </c>
      <c r="J59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8" s="38"/>
      <c r="L59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98" s="219" t="str">
        <f>LEFT(registrace[[#This Row],[prijmeni a jmeno]],1)</f>
        <v/>
      </c>
      <c r="N598" s="175" t="str">
        <f>CONCATENATE(registrace[[#This Row],[prijmeni a jmeno]],", ",registrace[[#This Row],[nar]])</f>
        <v xml:space="preserve">, </v>
      </c>
      <c r="O59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599" spans="2:15" x14ac:dyDescent="0.25">
      <c r="B599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599" s="220">
        <v>2014</v>
      </c>
      <c r="D599" s="169"/>
      <c r="E599" s="101"/>
      <c r="F599" s="9"/>
      <c r="G599" s="170"/>
      <c r="H599" s="169"/>
      <c r="I599" s="171" t="str">
        <f>IF(ISBLANK(registrace[[#This Row],[prijmeni a jmeno]]),"-",IF(RIGHT(LEFT(registrace[[#This Row],[prijmeni a jmeno]],SEARCH(" ",registrace[[#This Row],[prijmeni a jmeno]])-1),1)="á","Z","M"))</f>
        <v>-</v>
      </c>
      <c r="J59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9" s="38"/>
      <c r="L59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599" s="219" t="str">
        <f>LEFT(registrace[[#This Row],[prijmeni a jmeno]],1)</f>
        <v/>
      </c>
      <c r="N599" s="175" t="str">
        <f>CONCATENATE(registrace[[#This Row],[prijmeni a jmeno]],", ",registrace[[#This Row],[nar]])</f>
        <v xml:space="preserve">, </v>
      </c>
      <c r="O59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600" spans="2:15" x14ac:dyDescent="0.25">
      <c r="B60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00" s="220">
        <v>2014</v>
      </c>
      <c r="D600" s="169"/>
      <c r="E600" s="101"/>
      <c r="F600" s="9"/>
      <c r="G600" s="170"/>
      <c r="H600" s="169"/>
      <c r="I600" s="171" t="str">
        <f>IF(ISBLANK(registrace[[#This Row],[prijmeni a jmeno]]),"-",IF(RIGHT(LEFT(registrace[[#This Row],[prijmeni a jmeno]],SEARCH(" ",registrace[[#This Row],[prijmeni a jmeno]])-1),1)="á","Z","M"))</f>
        <v>-</v>
      </c>
      <c r="J60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0" s="38"/>
      <c r="L60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00" s="219" t="str">
        <f>LEFT(registrace[[#This Row],[prijmeni a jmeno]],1)</f>
        <v/>
      </c>
      <c r="N600" s="175" t="str">
        <f>CONCATENATE(registrace[[#This Row],[prijmeni a jmeno]],", ",registrace[[#This Row],[nar]])</f>
        <v xml:space="preserve">, </v>
      </c>
      <c r="O60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601" spans="2:15" x14ac:dyDescent="0.25">
      <c r="B60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01" s="220">
        <v>2014</v>
      </c>
      <c r="D601" s="169"/>
      <c r="E601" s="101"/>
      <c r="F601" s="9"/>
      <c r="G601" s="170"/>
      <c r="H601" s="169"/>
      <c r="I601" s="171" t="str">
        <f>IF(ISBLANK(registrace[[#This Row],[prijmeni a jmeno]]),"-",IF(RIGHT(LEFT(registrace[[#This Row],[prijmeni a jmeno]],SEARCH(" ",registrace[[#This Row],[prijmeni a jmeno]])-1),1)="á","Z","M"))</f>
        <v>-</v>
      </c>
      <c r="J60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1" s="38"/>
      <c r="L60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01" s="219" t="str">
        <f>LEFT(registrace[[#This Row],[prijmeni a jmeno]],1)</f>
        <v/>
      </c>
      <c r="N601" s="175" t="str">
        <f>CONCATENATE(registrace[[#This Row],[prijmeni a jmeno]],", ",registrace[[#This Row],[nar]])</f>
        <v xml:space="preserve">, </v>
      </c>
      <c r="O60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602" spans="2:15" x14ac:dyDescent="0.25">
      <c r="B602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02" s="220">
        <v>2014</v>
      </c>
      <c r="D602" s="169"/>
      <c r="E602" s="101"/>
      <c r="F602" s="9"/>
      <c r="G602" s="170"/>
      <c r="H602" s="169"/>
      <c r="I602" s="171" t="str">
        <f>IF(ISBLANK(registrace[[#This Row],[prijmeni a jmeno]]),"-",IF(RIGHT(LEFT(registrace[[#This Row],[prijmeni a jmeno]],SEARCH(" ",registrace[[#This Row],[prijmeni a jmeno]])-1),1)="á","Z","M"))</f>
        <v>-</v>
      </c>
      <c r="J60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2" s="38"/>
      <c r="L60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02" s="219" t="str">
        <f>LEFT(registrace[[#This Row],[prijmeni a jmeno]],1)</f>
        <v/>
      </c>
      <c r="N602" s="175" t="str">
        <f>CONCATENATE(registrace[[#This Row],[prijmeni a jmeno]],", ",registrace[[#This Row],[nar]])</f>
        <v xml:space="preserve">, </v>
      </c>
      <c r="O60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603" spans="2:15" x14ac:dyDescent="0.25">
      <c r="B603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03" s="220">
        <v>2014</v>
      </c>
      <c r="D603" s="169"/>
      <c r="E603" s="101"/>
      <c r="F603" s="9"/>
      <c r="G603" s="170"/>
      <c r="H603" s="169"/>
      <c r="I603" s="171" t="str">
        <f>IF(ISBLANK(registrace[[#This Row],[prijmeni a jmeno]]),"-",IF(RIGHT(LEFT(registrace[[#This Row],[prijmeni a jmeno]],SEARCH(" ",registrace[[#This Row],[prijmeni a jmeno]])-1),1)="á","Z","M"))</f>
        <v>-</v>
      </c>
      <c r="J603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3" s="38"/>
      <c r="L603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03" s="219" t="str">
        <f>LEFT(registrace[[#This Row],[prijmeni a jmeno]],1)</f>
        <v/>
      </c>
      <c r="N603" s="175" t="str">
        <f>CONCATENATE(registrace[[#This Row],[prijmeni a jmeno]],", ",registrace[[#This Row],[nar]])</f>
        <v xml:space="preserve">, </v>
      </c>
      <c r="O603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604" spans="2:15" x14ac:dyDescent="0.25">
      <c r="B604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04" s="220">
        <v>2014</v>
      </c>
      <c r="D604" s="169"/>
      <c r="E604" s="101"/>
      <c r="F604" s="9"/>
      <c r="G604" s="170"/>
      <c r="H604" s="169"/>
      <c r="I604" s="171" t="str">
        <f>IF(ISBLANK(registrace[[#This Row],[prijmeni a jmeno]]),"-",IF(RIGHT(LEFT(registrace[[#This Row],[prijmeni a jmeno]],SEARCH(" ",registrace[[#This Row],[prijmeni a jmeno]])-1),1)="á","Z","M"))</f>
        <v>-</v>
      </c>
      <c r="J604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4" s="38"/>
      <c r="L604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04" s="219" t="str">
        <f>LEFT(registrace[[#This Row],[prijmeni a jmeno]],1)</f>
        <v/>
      </c>
      <c r="N604" s="175" t="str">
        <f>CONCATENATE(registrace[[#This Row],[prijmeni a jmeno]],", ",registrace[[#This Row],[nar]])</f>
        <v xml:space="preserve">, </v>
      </c>
      <c r="O604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605" spans="2:15" x14ac:dyDescent="0.25">
      <c r="B605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05" s="220">
        <v>2014</v>
      </c>
      <c r="D605" s="169"/>
      <c r="E605" s="101"/>
      <c r="F605" s="9"/>
      <c r="G605" s="170"/>
      <c r="H605" s="169"/>
      <c r="I605" s="171" t="str">
        <f>IF(ISBLANK(registrace[[#This Row],[prijmeni a jmeno]]),"-",IF(RIGHT(LEFT(registrace[[#This Row],[prijmeni a jmeno]],SEARCH(" ",registrace[[#This Row],[prijmeni a jmeno]])-1),1)="á","Z","M"))</f>
        <v>-</v>
      </c>
      <c r="J605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5" s="38"/>
      <c r="L605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05" s="219" t="str">
        <f>LEFT(registrace[[#This Row],[prijmeni a jmeno]],1)</f>
        <v/>
      </c>
      <c r="N605" s="175" t="str">
        <f>CONCATENATE(registrace[[#This Row],[prijmeni a jmeno]],", ",registrace[[#This Row],[nar]])</f>
        <v xml:space="preserve">, </v>
      </c>
      <c r="O605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606" spans="2:15" x14ac:dyDescent="0.25">
      <c r="B606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06" s="220">
        <v>2014</v>
      </c>
      <c r="D606" s="169"/>
      <c r="E606" s="101"/>
      <c r="F606" s="9"/>
      <c r="G606" s="170"/>
      <c r="H606" s="169"/>
      <c r="I606" s="171" t="str">
        <f>IF(ISBLANK(registrace[[#This Row],[prijmeni a jmeno]]),"-",IF(RIGHT(LEFT(registrace[[#This Row],[prijmeni a jmeno]],SEARCH(" ",registrace[[#This Row],[prijmeni a jmeno]])-1),1)="á","Z","M"))</f>
        <v>-</v>
      </c>
      <c r="J606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6" s="38"/>
      <c r="L606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06" s="219" t="str">
        <f>LEFT(registrace[[#This Row],[prijmeni a jmeno]],1)</f>
        <v/>
      </c>
      <c r="N606" s="175" t="str">
        <f>CONCATENATE(registrace[[#This Row],[prijmeni a jmeno]],", ",registrace[[#This Row],[nar]])</f>
        <v xml:space="preserve">, </v>
      </c>
      <c r="O606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607" spans="2:15" x14ac:dyDescent="0.25">
      <c r="B607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07" s="220">
        <v>2014</v>
      </c>
      <c r="D607" s="169"/>
      <c r="E607" s="101"/>
      <c r="F607" s="9"/>
      <c r="G607" s="170"/>
      <c r="H607" s="169"/>
      <c r="I607" s="171" t="str">
        <f>IF(ISBLANK(registrace[[#This Row],[prijmeni a jmeno]]),"-",IF(RIGHT(LEFT(registrace[[#This Row],[prijmeni a jmeno]],SEARCH(" ",registrace[[#This Row],[prijmeni a jmeno]])-1),1)="á","Z","M"))</f>
        <v>-</v>
      </c>
      <c r="J607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7" s="38"/>
      <c r="L607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07" s="219" t="str">
        <f>LEFT(registrace[[#This Row],[prijmeni a jmeno]],1)</f>
        <v/>
      </c>
      <c r="N607" s="175" t="str">
        <f>CONCATENATE(registrace[[#This Row],[prijmeni a jmeno]],", ",registrace[[#This Row],[nar]])</f>
        <v xml:space="preserve">, </v>
      </c>
      <c r="O607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608" spans="2:15" x14ac:dyDescent="0.25">
      <c r="B608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08" s="220">
        <v>2014</v>
      </c>
      <c r="D608" s="169"/>
      <c r="E608" s="101"/>
      <c r="F608" s="9"/>
      <c r="G608" s="170"/>
      <c r="H608" s="169"/>
      <c r="I608" s="171" t="str">
        <f>IF(ISBLANK(registrace[[#This Row],[prijmeni a jmeno]]),"-",IF(RIGHT(LEFT(registrace[[#This Row],[prijmeni a jmeno]],SEARCH(" ",registrace[[#This Row],[prijmeni a jmeno]])-1),1)="á","Z","M"))</f>
        <v>-</v>
      </c>
      <c r="J608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8" s="38"/>
      <c r="L608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08" s="219" t="str">
        <f>LEFT(registrace[[#This Row],[prijmeni a jmeno]],1)</f>
        <v/>
      </c>
      <c r="N608" s="175" t="str">
        <f>CONCATENATE(registrace[[#This Row],[prijmeni a jmeno]],", ",registrace[[#This Row],[nar]])</f>
        <v xml:space="preserve">, </v>
      </c>
      <c r="O608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609" spans="2:15" x14ac:dyDescent="0.25">
      <c r="B609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09" s="220">
        <v>2014</v>
      </c>
      <c r="D609" s="169"/>
      <c r="E609" s="101"/>
      <c r="F609" s="9"/>
      <c r="G609" s="170"/>
      <c r="H609" s="169"/>
      <c r="I609" s="171" t="str">
        <f>IF(ISBLANK(registrace[[#This Row],[prijmeni a jmeno]]),"-",IF(RIGHT(LEFT(registrace[[#This Row],[prijmeni a jmeno]],SEARCH(" ",registrace[[#This Row],[prijmeni a jmeno]])-1),1)="á","Z","M"))</f>
        <v>-</v>
      </c>
      <c r="J609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9" s="38"/>
      <c r="L609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09" s="219" t="str">
        <f>LEFT(registrace[[#This Row],[prijmeni a jmeno]],1)</f>
        <v/>
      </c>
      <c r="N609" s="175" t="str">
        <f>CONCATENATE(registrace[[#This Row],[prijmeni a jmeno]],", ",registrace[[#This Row],[nar]])</f>
        <v xml:space="preserve">, </v>
      </c>
      <c r="O609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610" spans="2:15" x14ac:dyDescent="0.25">
      <c r="B610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10" s="220">
        <v>2014</v>
      </c>
      <c r="D610" s="169"/>
      <c r="E610" s="101"/>
      <c r="F610" s="9"/>
      <c r="G610" s="170"/>
      <c r="H610" s="169"/>
      <c r="I610" s="171" t="str">
        <f>IF(ISBLANK(registrace[[#This Row],[prijmeni a jmeno]]),"-",IF(RIGHT(LEFT(registrace[[#This Row],[prijmeni a jmeno]],SEARCH(" ",registrace[[#This Row],[prijmeni a jmeno]])-1),1)="á","Z","M"))</f>
        <v>-</v>
      </c>
      <c r="J610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0" s="38"/>
      <c r="L610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10" s="219" t="str">
        <f>LEFT(registrace[[#This Row],[prijmeni a jmeno]],1)</f>
        <v/>
      </c>
      <c r="N610" s="175" t="str">
        <f>CONCATENATE(registrace[[#This Row],[prijmeni a jmeno]],", ",registrace[[#This Row],[nar]])</f>
        <v xml:space="preserve">, </v>
      </c>
      <c r="O610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611" spans="2:15" x14ac:dyDescent="0.25">
      <c r="B611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11" s="220">
        <v>2014</v>
      </c>
      <c r="D611" s="169"/>
      <c r="E611" s="101"/>
      <c r="F611" s="9"/>
      <c r="G611" s="170"/>
      <c r="H611" s="169"/>
      <c r="I611" s="171" t="str">
        <f>IF(ISBLANK(registrace[[#This Row],[prijmeni a jmeno]]),"-",IF(RIGHT(LEFT(registrace[[#This Row],[prijmeni a jmeno]],SEARCH(" ",registrace[[#This Row],[prijmeni a jmeno]])-1),1)="á","Z","M"))</f>
        <v>-</v>
      </c>
      <c r="J611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1" s="38"/>
      <c r="L611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11" s="219" t="str">
        <f>LEFT(registrace[[#This Row],[prijmeni a jmeno]],1)</f>
        <v/>
      </c>
      <c r="N611" s="175" t="str">
        <f>CONCATENATE(registrace[[#This Row],[prijmeni a jmeno]],", ",registrace[[#This Row],[nar]])</f>
        <v xml:space="preserve">, </v>
      </c>
      <c r="O611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  <row r="612" spans="2:15" x14ac:dyDescent="0.25">
      <c r="B612" s="173" t="str">
        <f>IF(registrace[[#This Row],[závod]]="Dětský",CONCATENATE(registrace[[#This Row],[rok]],"::",registrace[[#This Row],[závod]],"::",registrace[[#This Row],[kat]],"::",registrace[[#This Row],[m/ž]],"::",registrace[[#This Row],[start_č]]),CONCATENATE(registrace[[#This Row],[rok]],"::",registrace[[#This Row],[závod]],"::",registrace[[#This Row],[start_č]]))</f>
        <v>2014::::</v>
      </c>
      <c r="C612" s="220">
        <v>2014</v>
      </c>
      <c r="D612" s="169"/>
      <c r="E612" s="101"/>
      <c r="F612" s="9"/>
      <c r="G612" s="170"/>
      <c r="H612" s="169"/>
      <c r="I612" s="171" t="str">
        <f>IF(ISBLANK(registrace[[#This Row],[prijmeni a jmeno]]),"-",IF(RIGHT(LEFT(registrace[[#This Row],[prijmeni a jmeno]],SEARCH(" ",registrace[[#This Row],[prijmeni a jmeno]])-1),1)="á","Z","M"))</f>
        <v>-</v>
      </c>
      <c r="J612" s="17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2" s="38"/>
      <c r="L612" s="174" t="str">
        <f>IF(COUNTIFS(registrace[rok],registrace[[#This Row],[rok]],registrace[start_č],registrace[[#This Row],[start_č]],registrace[m/ž],registrace[[#This Row],[m/ž]],registrace[závod],registrace[[#This Row],[závod]],registrace[kat],registrace[[#This Row],[kat]])&lt;=1,"ok","Chyba start. číslo")</f>
        <v>ok</v>
      </c>
      <c r="M612" s="219" t="str">
        <f>LEFT(registrace[[#This Row],[prijmeni a jmeno]],1)</f>
        <v/>
      </c>
      <c r="N612" s="175" t="str">
        <f>CONCATENATE(registrace[[#This Row],[prijmeni a jmeno]],", ",registrace[[#This Row],[nar]])</f>
        <v xml:space="preserve">, </v>
      </c>
      <c r="O612" s="173" t="str">
        <f>IF(ISERROR(VLOOKUP(CONCATENATE("2014 :: ",registrace[[#This Row],[prijmeni a jmeno]]," :: ",registrace[[#This Row],[nar]]),jbp_bezci[[ident]:[klub]],5,0)),"-",VLOOKUP(CONCATENATE("2014 :: ",registrace[[#This Row],[prijmeni a jmeno]]," :: ",registrace[[#This Row],[nar]]),jbp_bezci[[ident]:[klub]],5,0))</f>
        <v>-</v>
      </c>
    </row>
  </sheetData>
  <sheetProtection sheet="1" objects="1" scenarios="1" formatRows="0" insertRows="0" sort="0" autoFilter="0" pivotTables="0"/>
  <conditionalFormatting sqref="L4:L612">
    <cfRule type="cellIs" dxfId="60" priority="3" operator="equal">
      <formula>"Chyba start. číslo"</formula>
    </cfRule>
  </conditionalFormatting>
  <conditionalFormatting sqref="M4:N612 J4:J612 D487:E487 D4:G486 D488:G612">
    <cfRule type="expression" dxfId="59" priority="117">
      <formula>COUNTIFS($C$4:$C$612,$C4,$F$4:$F$612,$F4,$G$4:$G$612,$G4,$D$4:$D$612,$D4,$J$4:$J$612,$J4)&gt;1</formula>
    </cfRule>
  </conditionalFormatting>
  <conditionalFormatting sqref="F487:G487">
    <cfRule type="expression" dxfId="58" priority="1">
      <formula>COUNTIFS($C$4:$C$612,$C487,$F$4:$F$612,$F487,$G$4:$G$612,$G487,$D$4:$D$612,$D487,$J$4:$J$612,$J487)&gt;1</formula>
    </cfRule>
  </conditionalFormatting>
  <dataValidations count="1">
    <dataValidation type="list" allowBlank="1" showInputMessage="1" showErrorMessage="1" sqref="I4:I612">
      <formula1>"M,Z,-"</formula1>
    </dataValidation>
  </dataValidations>
  <pageMargins left="0" right="0" top="0" bottom="0" header="0" footer="0"/>
  <pageSetup scale="71" fitToHeight="0" orientation="portrait" horizontalDpi="4294967294" r:id="rId1"/>
  <headerFooter>
    <oddHeader>&amp;R&amp;G</oddHeader>
  </headerFooter>
  <legacyDrawingHF r:id="rId2"/>
  <picture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vyber závod">
          <x14:formula1>
            <xm:f>ÚVOD!$B$22:$B$28</xm:f>
          </x14:formula1>
          <xm:sqref>D4:D612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4"/>
  <sheetViews>
    <sheetView topLeftCell="A553" workbookViewId="0">
      <selection activeCell="A2" sqref="A2"/>
    </sheetView>
  </sheetViews>
  <sheetFormatPr defaultRowHeight="15" x14ac:dyDescent="0.25"/>
  <cols>
    <col min="1" max="1" width="8.42578125" bestFit="1" customWidth="1"/>
    <col min="2" max="2" width="20.42578125" bestFit="1" customWidth="1"/>
    <col min="3" max="3" width="18.140625" bestFit="1" customWidth="1"/>
    <col min="4" max="4" width="11.140625" bestFit="1" customWidth="1"/>
    <col min="5" max="5" width="16.42578125" bestFit="1" customWidth="1"/>
    <col min="8" max="8" width="17.42578125" bestFit="1" customWidth="1"/>
    <col min="10" max="10" width="18.140625" bestFit="1" customWidth="1"/>
  </cols>
  <sheetData>
    <row r="1" spans="1:16" x14ac:dyDescent="0.25">
      <c r="A1" t="s">
        <v>415</v>
      </c>
      <c r="B1" t="s">
        <v>416</v>
      </c>
      <c r="C1" t="s">
        <v>417</v>
      </c>
      <c r="D1" t="s">
        <v>418</v>
      </c>
      <c r="E1" t="s">
        <v>419</v>
      </c>
    </row>
    <row r="2" spans="1:16" x14ac:dyDescent="0.25">
      <c r="A2">
        <v>1</v>
      </c>
      <c r="B2" t="s">
        <v>620</v>
      </c>
      <c r="C2" t="s">
        <v>72</v>
      </c>
      <c r="D2" s="41">
        <v>1.2436342592592594E-2</v>
      </c>
      <c r="E2" s="55"/>
      <c r="G2">
        <f>SEARCH(",",B2)</f>
        <v>12</v>
      </c>
      <c r="H2" t="str">
        <f>LEFT(B2,G2-1)</f>
        <v>Szábo Miloš</v>
      </c>
      <c r="I2">
        <f>VALUE(CONCATENATE("19",RIGHT(B2,2)))</f>
        <v>1981</v>
      </c>
      <c r="J2" t="str">
        <f>C2</f>
        <v>Discoworld</v>
      </c>
      <c r="K2" s="36">
        <f>D2</f>
        <v>1.2436342592592594E-2</v>
      </c>
      <c r="M2" t="s">
        <v>344</v>
      </c>
      <c r="N2">
        <v>1900</v>
      </c>
      <c r="O2" t="s">
        <v>774</v>
      </c>
      <c r="P2">
        <v>1.8659722222222223E-2</v>
      </c>
    </row>
    <row r="3" spans="1:16" x14ac:dyDescent="0.25">
      <c r="A3">
        <v>2</v>
      </c>
      <c r="B3" t="s">
        <v>762</v>
      </c>
      <c r="C3" t="s">
        <v>516</v>
      </c>
      <c r="D3" s="41">
        <v>1.3321759259259261E-2</v>
      </c>
      <c r="G3">
        <f t="shared" ref="G3:G25" si="0">SEARCH(",",B3)</f>
        <v>13</v>
      </c>
      <c r="H3" t="str">
        <f t="shared" ref="H3:H25" si="1">LEFT(B3,G3-1)</f>
        <v>Ungerman Jan</v>
      </c>
      <c r="I3">
        <f t="shared" ref="I3:I25" si="2">VALUE(CONCATENATE("19",RIGHT(B3,2)))</f>
        <v>1961</v>
      </c>
      <c r="J3" t="str">
        <f t="shared" ref="J3:J25" si="3">C3</f>
        <v>AC Slavoj Č.Krumlov</v>
      </c>
      <c r="K3" s="36">
        <f t="shared" ref="K3:K31" si="4">D3</f>
        <v>1.3321759259259261E-2</v>
      </c>
      <c r="M3" t="s">
        <v>334</v>
      </c>
      <c r="N3">
        <v>1991</v>
      </c>
      <c r="O3" t="s">
        <v>763</v>
      </c>
      <c r="P3">
        <v>1.5229166666666667E-2</v>
      </c>
    </row>
    <row r="4" spans="1:16" x14ac:dyDescent="0.25">
      <c r="A4">
        <v>3</v>
      </c>
      <c r="B4" t="s">
        <v>517</v>
      </c>
      <c r="C4" t="s">
        <v>516</v>
      </c>
      <c r="D4" s="41">
        <v>1.360763888888889E-2</v>
      </c>
      <c r="E4" s="55"/>
      <c r="G4">
        <f t="shared" si="0"/>
        <v>10</v>
      </c>
      <c r="H4" t="str">
        <f t="shared" si="1"/>
        <v>Vopat Jan</v>
      </c>
      <c r="I4">
        <f t="shared" si="2"/>
        <v>1981</v>
      </c>
      <c r="J4" t="str">
        <f t="shared" si="3"/>
        <v>AC Slavoj Č.Krumlov</v>
      </c>
      <c r="K4" s="36">
        <f t="shared" si="4"/>
        <v>1.360763888888889E-2</v>
      </c>
      <c r="M4" t="s">
        <v>637</v>
      </c>
      <c r="N4">
        <v>1992</v>
      </c>
      <c r="O4" t="s">
        <v>763</v>
      </c>
      <c r="P4">
        <v>1.4802083333333334E-2</v>
      </c>
    </row>
    <row r="5" spans="1:16" x14ac:dyDescent="0.25">
      <c r="A5">
        <v>4</v>
      </c>
      <c r="B5" t="s">
        <v>626</v>
      </c>
      <c r="C5" t="s">
        <v>763</v>
      </c>
      <c r="D5" s="41">
        <v>1.4802083333333334E-2</v>
      </c>
      <c r="E5" s="55"/>
      <c r="G5">
        <f t="shared" si="0"/>
        <v>12</v>
      </c>
      <c r="H5" t="str">
        <f t="shared" si="1"/>
        <v>CHýna Radek</v>
      </c>
      <c r="I5">
        <f t="shared" si="2"/>
        <v>1992</v>
      </c>
      <c r="J5" t="str">
        <f t="shared" si="3"/>
        <v>Disco Lordi</v>
      </c>
      <c r="K5" s="36">
        <f t="shared" si="4"/>
        <v>1.4802083333333334E-2</v>
      </c>
      <c r="M5" t="s">
        <v>248</v>
      </c>
      <c r="N5">
        <v>1959</v>
      </c>
      <c r="O5" t="s">
        <v>697</v>
      </c>
      <c r="P5">
        <v>1.8517361111111109E-2</v>
      </c>
    </row>
    <row r="6" spans="1:16" x14ac:dyDescent="0.25">
      <c r="A6">
        <v>5</v>
      </c>
      <c r="B6" t="s">
        <v>621</v>
      </c>
      <c r="C6" t="s">
        <v>763</v>
      </c>
      <c r="D6" s="41">
        <v>1.5229166666666667E-2</v>
      </c>
      <c r="G6">
        <f t="shared" si="0"/>
        <v>13</v>
      </c>
      <c r="H6" t="str">
        <f t="shared" si="1"/>
        <v>Čutka Václav</v>
      </c>
      <c r="I6">
        <f t="shared" si="2"/>
        <v>1991</v>
      </c>
      <c r="J6" t="str">
        <f t="shared" si="3"/>
        <v>Disco Lordi</v>
      </c>
      <c r="K6" s="36">
        <f t="shared" si="4"/>
        <v>1.5229166666666667E-2</v>
      </c>
      <c r="M6" t="s">
        <v>523</v>
      </c>
      <c r="N6">
        <v>1972</v>
      </c>
      <c r="O6" t="s">
        <v>632</v>
      </c>
      <c r="P6">
        <v>2.1031250000000001E-2</v>
      </c>
    </row>
    <row r="7" spans="1:16" x14ac:dyDescent="0.25">
      <c r="A7">
        <v>6</v>
      </c>
      <c r="B7" t="s">
        <v>631</v>
      </c>
      <c r="C7" t="s">
        <v>764</v>
      </c>
      <c r="D7" s="41">
        <v>1.5329861111111112E-2</v>
      </c>
      <c r="G7">
        <f t="shared" si="0"/>
        <v>13</v>
      </c>
      <c r="H7" t="str">
        <f t="shared" si="1"/>
        <v>Menšík Josef</v>
      </c>
      <c r="I7">
        <f t="shared" si="2"/>
        <v>1982</v>
      </c>
      <c r="J7" t="str">
        <f t="shared" si="3"/>
        <v>TJ Crazy Výnězda</v>
      </c>
      <c r="K7" s="36">
        <f t="shared" si="4"/>
        <v>1.5329861111111112E-2</v>
      </c>
      <c r="M7" t="s">
        <v>638</v>
      </c>
      <c r="N7">
        <v>1901</v>
      </c>
      <c r="O7" t="s">
        <v>448</v>
      </c>
      <c r="P7">
        <v>1.7384259259259262E-2</v>
      </c>
    </row>
    <row r="8" spans="1:16" x14ac:dyDescent="0.25">
      <c r="A8">
        <v>7</v>
      </c>
      <c r="B8" t="s">
        <v>765</v>
      </c>
      <c r="C8" t="s">
        <v>766</v>
      </c>
      <c r="D8" s="41">
        <v>1.5362268518518518E-2</v>
      </c>
      <c r="G8">
        <f t="shared" si="0"/>
        <v>15</v>
      </c>
      <c r="H8" t="str">
        <f t="shared" si="1"/>
        <v>Mikšl Miroslav</v>
      </c>
      <c r="I8">
        <f t="shared" si="2"/>
        <v>1999</v>
      </c>
      <c r="J8" t="str">
        <f t="shared" si="3"/>
        <v>Slavie ČB</v>
      </c>
      <c r="K8" s="36">
        <f t="shared" si="4"/>
        <v>1.5362268518518518E-2</v>
      </c>
      <c r="M8" t="s">
        <v>667</v>
      </c>
      <c r="N8">
        <v>1902</v>
      </c>
      <c r="O8" t="s">
        <v>770</v>
      </c>
      <c r="P8">
        <v>1.7548611111111109E-2</v>
      </c>
    </row>
    <row r="9" spans="1:16" x14ac:dyDescent="0.25">
      <c r="A9">
        <v>8</v>
      </c>
      <c r="B9" t="s">
        <v>624</v>
      </c>
      <c r="C9" t="s">
        <v>625</v>
      </c>
      <c r="D9" s="41">
        <v>1.5516203703703704E-2</v>
      </c>
      <c r="G9">
        <f t="shared" si="0"/>
        <v>12</v>
      </c>
      <c r="H9" t="str">
        <f t="shared" si="1"/>
        <v>Schwarz Leo</v>
      </c>
      <c r="I9">
        <f t="shared" si="2"/>
        <v>1967</v>
      </c>
      <c r="J9" t="str">
        <f t="shared" si="3"/>
        <v>Omlenička</v>
      </c>
      <c r="K9" s="36">
        <f t="shared" si="4"/>
        <v>1.5516203703703704E-2</v>
      </c>
      <c r="M9" t="s">
        <v>138</v>
      </c>
      <c r="N9">
        <v>1982</v>
      </c>
      <c r="O9" t="s">
        <v>764</v>
      </c>
      <c r="P9">
        <v>1.5329861111111112E-2</v>
      </c>
    </row>
    <row r="10" spans="1:16" x14ac:dyDescent="0.25">
      <c r="A10">
        <v>9</v>
      </c>
      <c r="B10" t="s">
        <v>767</v>
      </c>
      <c r="C10" t="s">
        <v>45</v>
      </c>
      <c r="D10" s="41">
        <v>1.6041666666666666E-2</v>
      </c>
      <c r="G10">
        <f t="shared" si="0"/>
        <v>13</v>
      </c>
      <c r="H10" t="str">
        <f t="shared" si="1"/>
        <v>Pešula Marek</v>
      </c>
      <c r="I10">
        <f t="shared" si="2"/>
        <v>1978</v>
      </c>
      <c r="J10" t="str">
        <f t="shared" si="3"/>
        <v>Hůrka</v>
      </c>
      <c r="K10" s="36">
        <f t="shared" si="4"/>
        <v>1.6041666666666666E-2</v>
      </c>
      <c r="M10" t="s">
        <v>216</v>
      </c>
      <c r="N10">
        <v>1999</v>
      </c>
      <c r="O10" t="s">
        <v>766</v>
      </c>
      <c r="P10">
        <v>1.5362268518518518E-2</v>
      </c>
    </row>
    <row r="11" spans="1:16" x14ac:dyDescent="0.25">
      <c r="A11">
        <v>10</v>
      </c>
      <c r="B11" t="s">
        <v>623</v>
      </c>
      <c r="C11" t="s">
        <v>15</v>
      </c>
      <c r="D11" s="41">
        <v>1.614699074074074E-2</v>
      </c>
      <c r="G11">
        <f t="shared" si="0"/>
        <v>13</v>
      </c>
      <c r="H11" t="str">
        <f t="shared" si="1"/>
        <v>Zikešová Ela</v>
      </c>
      <c r="I11">
        <f t="shared" si="2"/>
        <v>1998</v>
      </c>
      <c r="J11" t="str">
        <f t="shared" si="3"/>
        <v>Sokol ČB</v>
      </c>
      <c r="K11" s="36">
        <f t="shared" si="4"/>
        <v>1.614699074074074E-2</v>
      </c>
      <c r="M11" t="s">
        <v>784</v>
      </c>
      <c r="N11">
        <v>1987</v>
      </c>
      <c r="O11" t="s">
        <v>448</v>
      </c>
      <c r="P11" t="s">
        <v>326</v>
      </c>
    </row>
    <row r="12" spans="1:16" x14ac:dyDescent="0.25">
      <c r="A12">
        <v>11</v>
      </c>
      <c r="B12" t="s">
        <v>768</v>
      </c>
      <c r="C12" t="s">
        <v>448</v>
      </c>
      <c r="D12" s="41">
        <v>1.7384259259259262E-2</v>
      </c>
      <c r="E12" s="55"/>
      <c r="G12">
        <f t="shared" si="0"/>
        <v>15</v>
      </c>
      <c r="H12" t="str">
        <f t="shared" si="1"/>
        <v>Kopačková Káťa</v>
      </c>
      <c r="I12">
        <f t="shared" si="2"/>
        <v>1901</v>
      </c>
      <c r="J12" t="str">
        <f t="shared" si="3"/>
        <v>Bujanov</v>
      </c>
      <c r="K12" s="36">
        <f t="shared" si="4"/>
        <v>1.7384259259259262E-2</v>
      </c>
      <c r="M12" t="s">
        <v>782</v>
      </c>
      <c r="N12">
        <v>1978</v>
      </c>
      <c r="O12" t="s">
        <v>396</v>
      </c>
      <c r="P12">
        <v>1.9306712962962963E-2</v>
      </c>
    </row>
    <row r="13" spans="1:16" x14ac:dyDescent="0.25">
      <c r="A13">
        <v>12</v>
      </c>
      <c r="B13" t="s">
        <v>769</v>
      </c>
      <c r="C13" t="s">
        <v>770</v>
      </c>
      <c r="D13" s="41">
        <v>1.7548611111111109E-2</v>
      </c>
      <c r="G13">
        <f t="shared" si="0"/>
        <v>10</v>
      </c>
      <c r="H13" t="str">
        <f t="shared" si="1"/>
        <v>Lukš Petr</v>
      </c>
      <c r="I13">
        <f t="shared" si="2"/>
        <v>1902</v>
      </c>
      <c r="J13" t="str">
        <f t="shared" si="3"/>
        <v>Kaplice, Fantovka</v>
      </c>
      <c r="K13" s="36">
        <f t="shared" si="4"/>
        <v>1.7548611111111109E-2</v>
      </c>
      <c r="M13" t="s">
        <v>640</v>
      </c>
      <c r="N13">
        <v>1903</v>
      </c>
      <c r="O13" t="s">
        <v>770</v>
      </c>
      <c r="P13">
        <v>1.8660879629629628E-2</v>
      </c>
    </row>
    <row r="14" spans="1:16" x14ac:dyDescent="0.25">
      <c r="A14">
        <v>13</v>
      </c>
      <c r="B14" t="s">
        <v>771</v>
      </c>
      <c r="C14" t="s">
        <v>448</v>
      </c>
      <c r="D14" s="41">
        <v>1.8128472222222223E-2</v>
      </c>
      <c r="G14">
        <f t="shared" si="0"/>
        <v>14</v>
      </c>
      <c r="H14" t="str">
        <f t="shared" si="1"/>
        <v>Staněk Martin</v>
      </c>
      <c r="I14">
        <f t="shared" si="2"/>
        <v>1989</v>
      </c>
      <c r="J14" t="str">
        <f t="shared" si="3"/>
        <v>Bujanov</v>
      </c>
      <c r="K14" s="36">
        <f t="shared" si="4"/>
        <v>1.8128472222222223E-2</v>
      </c>
      <c r="M14" t="s">
        <v>783</v>
      </c>
      <c r="N14">
        <v>1979</v>
      </c>
      <c r="O14" t="s">
        <v>45</v>
      </c>
      <c r="P14">
        <v>1.9663194444444445E-2</v>
      </c>
    </row>
    <row r="15" spans="1:16" x14ac:dyDescent="0.25">
      <c r="A15">
        <v>14</v>
      </c>
      <c r="B15" t="s">
        <v>772</v>
      </c>
      <c r="C15" t="s">
        <v>697</v>
      </c>
      <c r="D15" s="41">
        <v>1.8517361111111109E-2</v>
      </c>
      <c r="G15">
        <f t="shared" si="0"/>
        <v>13</v>
      </c>
      <c r="H15" t="str">
        <f t="shared" si="1"/>
        <v>Jašarová Ema</v>
      </c>
      <c r="I15">
        <f t="shared" si="2"/>
        <v>1959</v>
      </c>
      <c r="J15" t="str">
        <f t="shared" si="3"/>
        <v>SKP ČB</v>
      </c>
      <c r="K15" s="36">
        <f t="shared" si="4"/>
        <v>1.8517361111111109E-2</v>
      </c>
      <c r="M15" t="s">
        <v>781</v>
      </c>
      <c r="N15">
        <v>1978</v>
      </c>
      <c r="O15" t="s">
        <v>45</v>
      </c>
      <c r="P15">
        <v>1.6041666666666666E-2</v>
      </c>
    </row>
    <row r="16" spans="1:16" x14ac:dyDescent="0.25">
      <c r="A16">
        <v>15</v>
      </c>
      <c r="B16" t="s">
        <v>773</v>
      </c>
      <c r="C16" t="s">
        <v>774</v>
      </c>
      <c r="D16" s="41">
        <v>1.8659722222222223E-2</v>
      </c>
      <c r="G16">
        <f t="shared" si="0"/>
        <v>12</v>
      </c>
      <c r="H16" t="str">
        <f t="shared" si="1"/>
        <v>Barták Jiří</v>
      </c>
      <c r="I16">
        <f t="shared" si="2"/>
        <v>1900</v>
      </c>
      <c r="J16" t="str">
        <f t="shared" si="3"/>
        <v>Kaplice, Školní</v>
      </c>
      <c r="K16" s="36">
        <f t="shared" si="4"/>
        <v>1.8659722222222223E-2</v>
      </c>
      <c r="M16" t="s">
        <v>636</v>
      </c>
      <c r="N16">
        <v>1967</v>
      </c>
      <c r="O16" t="s">
        <v>625</v>
      </c>
      <c r="P16">
        <v>1.5516203703703704E-2</v>
      </c>
    </row>
    <row r="17" spans="1:16" x14ac:dyDescent="0.25">
      <c r="A17">
        <v>16</v>
      </c>
      <c r="B17" t="s">
        <v>775</v>
      </c>
      <c r="C17" t="s">
        <v>770</v>
      </c>
      <c r="D17" s="41">
        <v>1.8660879629629628E-2</v>
      </c>
      <c r="E17" s="55"/>
      <c r="G17">
        <f t="shared" si="0"/>
        <v>13</v>
      </c>
      <c r="H17" t="str">
        <f t="shared" si="1"/>
        <v>Německý Olda</v>
      </c>
      <c r="I17">
        <f t="shared" si="2"/>
        <v>1903</v>
      </c>
      <c r="J17" t="str">
        <f t="shared" si="3"/>
        <v>Kaplice, Fantovka</v>
      </c>
      <c r="K17" s="36">
        <f t="shared" si="4"/>
        <v>1.8660879629629628E-2</v>
      </c>
      <c r="M17" t="s">
        <v>343</v>
      </c>
      <c r="N17">
        <v>1989</v>
      </c>
      <c r="O17" t="s">
        <v>448</v>
      </c>
      <c r="P17">
        <v>1.8128472222222223E-2</v>
      </c>
    </row>
    <row r="18" spans="1:16" x14ac:dyDescent="0.25">
      <c r="A18">
        <v>17</v>
      </c>
      <c r="B18" t="s">
        <v>776</v>
      </c>
      <c r="C18" t="s">
        <v>396</v>
      </c>
      <c r="D18" s="41">
        <v>1.9306712962962963E-2</v>
      </c>
      <c r="E18" s="55"/>
      <c r="G18">
        <f t="shared" si="0"/>
        <v>16</v>
      </c>
      <c r="H18" t="str">
        <f t="shared" si="1"/>
        <v>Moravcová Petra</v>
      </c>
      <c r="I18">
        <f t="shared" si="2"/>
        <v>1978</v>
      </c>
      <c r="J18" t="str">
        <f t="shared" si="3"/>
        <v>Český Krumlov</v>
      </c>
      <c r="K18" s="36">
        <f t="shared" si="4"/>
        <v>1.9306712962962963E-2</v>
      </c>
      <c r="M18" t="s">
        <v>229</v>
      </c>
      <c r="N18">
        <v>1981</v>
      </c>
      <c r="O18" t="s">
        <v>72</v>
      </c>
      <c r="P18">
        <v>1.2436342592592594E-2</v>
      </c>
    </row>
    <row r="19" spans="1:16" x14ac:dyDescent="0.25">
      <c r="A19">
        <v>18</v>
      </c>
      <c r="B19" t="s">
        <v>777</v>
      </c>
      <c r="C19" t="s">
        <v>395</v>
      </c>
      <c r="D19" s="41">
        <v>1.9332175925925926E-2</v>
      </c>
      <c r="G19">
        <f t="shared" si="0"/>
        <v>13</v>
      </c>
      <c r="H19" t="str">
        <f t="shared" si="1"/>
        <v>Zoubková Eva</v>
      </c>
      <c r="I19">
        <f t="shared" si="2"/>
        <v>1976</v>
      </c>
      <c r="J19" t="str">
        <f t="shared" si="3"/>
        <v>České Budějovice</v>
      </c>
      <c r="K19" s="36">
        <f t="shared" si="4"/>
        <v>1.9332175925925926E-2</v>
      </c>
      <c r="M19" t="s">
        <v>780</v>
      </c>
      <c r="N19">
        <v>1961</v>
      </c>
      <c r="O19" t="s">
        <v>516</v>
      </c>
      <c r="P19">
        <v>1.3321759259259261E-2</v>
      </c>
    </row>
    <row r="20" spans="1:16" x14ac:dyDescent="0.25">
      <c r="A20">
        <v>19</v>
      </c>
      <c r="B20" t="s">
        <v>778</v>
      </c>
      <c r="C20" t="s">
        <v>45</v>
      </c>
      <c r="D20" s="41">
        <v>1.9663194444444445E-2</v>
      </c>
      <c r="G20">
        <f t="shared" si="0"/>
        <v>15</v>
      </c>
      <c r="H20" t="str">
        <f t="shared" si="1"/>
        <v>Nováková Lenka</v>
      </c>
      <c r="I20">
        <f t="shared" si="2"/>
        <v>1979</v>
      </c>
      <c r="J20" t="str">
        <f t="shared" si="3"/>
        <v>Hůrka</v>
      </c>
      <c r="K20" s="36">
        <f t="shared" si="4"/>
        <v>1.9663194444444445E-2</v>
      </c>
      <c r="M20" t="s">
        <v>520</v>
      </c>
      <c r="N20">
        <v>1981</v>
      </c>
      <c r="O20" t="s">
        <v>516</v>
      </c>
      <c r="P20">
        <v>1.360763888888889E-2</v>
      </c>
    </row>
    <row r="21" spans="1:16" x14ac:dyDescent="0.25">
      <c r="A21">
        <v>20</v>
      </c>
      <c r="B21" t="s">
        <v>518</v>
      </c>
      <c r="C21" t="s">
        <v>632</v>
      </c>
      <c r="D21" s="41">
        <v>2.1031250000000001E-2</v>
      </c>
      <c r="E21" s="55"/>
      <c r="G21">
        <f t="shared" si="0"/>
        <v>17</v>
      </c>
      <c r="H21" t="str">
        <f t="shared" si="1"/>
        <v>Kolářová Martina</v>
      </c>
      <c r="I21">
        <f t="shared" si="2"/>
        <v>1972</v>
      </c>
      <c r="J21" t="str">
        <f t="shared" si="3"/>
        <v>Ještěrka Bujanov</v>
      </c>
      <c r="K21" s="36">
        <f t="shared" si="4"/>
        <v>2.1031250000000001E-2</v>
      </c>
      <c r="M21" t="s">
        <v>635</v>
      </c>
      <c r="N21">
        <v>1998</v>
      </c>
      <c r="O21" t="s">
        <v>15</v>
      </c>
      <c r="P21">
        <v>1.614699074074074E-2</v>
      </c>
    </row>
    <row r="22" spans="1:16" x14ac:dyDescent="0.25">
      <c r="A22">
        <v>21</v>
      </c>
      <c r="B22" t="s">
        <v>779</v>
      </c>
      <c r="C22" t="s">
        <v>448</v>
      </c>
      <c r="D22" s="41" t="s">
        <v>326</v>
      </c>
      <c r="G22">
        <f t="shared" si="0"/>
        <v>15</v>
      </c>
      <c r="H22" t="str">
        <f t="shared" si="1"/>
        <v>Mladá Dominika</v>
      </c>
      <c r="I22">
        <f t="shared" si="2"/>
        <v>1987</v>
      </c>
      <c r="J22" t="str">
        <f t="shared" si="3"/>
        <v>Bujanov</v>
      </c>
      <c r="K22" s="36" t="str">
        <f t="shared" si="4"/>
        <v>DNF</v>
      </c>
      <c r="M22" t="s">
        <v>241</v>
      </c>
      <c r="N22">
        <v>1976</v>
      </c>
      <c r="O22" t="s">
        <v>395</v>
      </c>
      <c r="P22">
        <v>1.9332175925925926E-2</v>
      </c>
    </row>
    <row r="23" spans="1:16" x14ac:dyDescent="0.25">
      <c r="A23">
        <v>22</v>
      </c>
      <c r="D23" s="41"/>
      <c r="G23" t="e">
        <f t="shared" si="0"/>
        <v>#VALUE!</v>
      </c>
      <c r="H23" t="e">
        <f t="shared" si="1"/>
        <v>#VALUE!</v>
      </c>
      <c r="I23">
        <f t="shared" si="2"/>
        <v>19</v>
      </c>
      <c r="J23">
        <f t="shared" si="3"/>
        <v>0</v>
      </c>
      <c r="K23" s="36">
        <f t="shared" si="4"/>
        <v>0</v>
      </c>
    </row>
    <row r="24" spans="1:16" x14ac:dyDescent="0.25">
      <c r="A24">
        <v>23</v>
      </c>
      <c r="B24" t="s">
        <v>699</v>
      </c>
      <c r="C24" t="s">
        <v>700</v>
      </c>
      <c r="D24" s="41">
        <v>4.6469907407407411E-2</v>
      </c>
      <c r="G24">
        <f t="shared" si="0"/>
        <v>12</v>
      </c>
      <c r="H24" t="str">
        <f t="shared" si="1"/>
        <v>Janko Roman</v>
      </c>
      <c r="I24">
        <f t="shared" si="2"/>
        <v>1954</v>
      </c>
      <c r="J24" t="str">
        <f t="shared" si="3"/>
        <v>Union Rainbach</v>
      </c>
      <c r="K24" s="36">
        <f t="shared" si="4"/>
        <v>4.6469907407407411E-2</v>
      </c>
      <c r="M24" t="s">
        <v>116</v>
      </c>
      <c r="N24">
        <v>1977</v>
      </c>
      <c r="O24" t="s">
        <v>725</v>
      </c>
      <c r="P24">
        <v>5.3564814814814815E-2</v>
      </c>
    </row>
    <row r="25" spans="1:16" x14ac:dyDescent="0.25">
      <c r="A25">
        <v>24</v>
      </c>
      <c r="B25" t="s">
        <v>760</v>
      </c>
      <c r="C25" t="s">
        <v>599</v>
      </c>
      <c r="D25" s="41">
        <v>4.6782407407407411E-2</v>
      </c>
      <c r="G25">
        <f t="shared" si="0"/>
        <v>14</v>
      </c>
      <c r="H25" t="str">
        <f t="shared" si="1"/>
        <v>Vopad Jan st.</v>
      </c>
      <c r="I25">
        <f t="shared" si="2"/>
        <v>1954</v>
      </c>
      <c r="J25" t="str">
        <f t="shared" si="3"/>
        <v>AC Č.Krumlov</v>
      </c>
      <c r="K25" s="36">
        <f t="shared" si="4"/>
        <v>4.6782407407407411E-2</v>
      </c>
      <c r="M25" t="s">
        <v>117</v>
      </c>
      <c r="N25">
        <v>1970</v>
      </c>
      <c r="O25" t="s">
        <v>37</v>
      </c>
      <c r="P25">
        <v>5.9004629629629629E-2</v>
      </c>
    </row>
    <row r="26" spans="1:16" x14ac:dyDescent="0.25">
      <c r="A26">
        <v>25</v>
      </c>
      <c r="B26" t="s">
        <v>701</v>
      </c>
      <c r="C26" t="s">
        <v>702</v>
      </c>
      <c r="D26" s="39">
        <v>4.7395833333333331E-2</v>
      </c>
      <c r="E26" s="55"/>
      <c r="G26">
        <f t="shared" ref="G26:G31" si="5">SEARCH(",",B26)</f>
        <v>11</v>
      </c>
      <c r="H26" t="str">
        <f t="shared" ref="H26:H31" si="6">LEFT(B26,G26-1)</f>
        <v>Kolář Ivan</v>
      </c>
      <c r="I26">
        <f t="shared" ref="I26:I31" si="7">VALUE(CONCATENATE("19",RIGHT(B26,2)))</f>
        <v>1963</v>
      </c>
      <c r="J26" t="str">
        <f t="shared" ref="J26:J31" si="8">C26</f>
        <v>Artida ČB</v>
      </c>
      <c r="K26" s="36">
        <f t="shared" si="4"/>
        <v>4.7395833333333331E-2</v>
      </c>
      <c r="M26" t="s">
        <v>209</v>
      </c>
      <c r="N26">
        <v>1969</v>
      </c>
      <c r="O26" t="s">
        <v>130</v>
      </c>
      <c r="P26">
        <v>4.7673611111111104E-2</v>
      </c>
    </row>
    <row r="27" spans="1:16" x14ac:dyDescent="0.25">
      <c r="A27">
        <v>26</v>
      </c>
      <c r="B27" t="s">
        <v>703</v>
      </c>
      <c r="C27" t="s">
        <v>130</v>
      </c>
      <c r="D27" s="39">
        <v>4.7673611111111104E-2</v>
      </c>
      <c r="G27">
        <f t="shared" si="5"/>
        <v>13</v>
      </c>
      <c r="H27" t="str">
        <f t="shared" si="6"/>
        <v>Kocourek Vít</v>
      </c>
      <c r="I27">
        <f t="shared" si="7"/>
        <v>1969</v>
      </c>
      <c r="J27" t="str">
        <f t="shared" si="8"/>
        <v>BH Triatlon</v>
      </c>
      <c r="K27" s="36">
        <f t="shared" si="4"/>
        <v>4.7673611111111104E-2</v>
      </c>
      <c r="M27" t="s">
        <v>119</v>
      </c>
      <c r="N27">
        <v>1965</v>
      </c>
      <c r="O27" t="s">
        <v>22</v>
      </c>
      <c r="P27">
        <v>5.5868055555555553E-2</v>
      </c>
    </row>
    <row r="28" spans="1:16" x14ac:dyDescent="0.25">
      <c r="A28">
        <v>27</v>
      </c>
      <c r="B28" t="s">
        <v>704</v>
      </c>
      <c r="C28" t="s">
        <v>305</v>
      </c>
      <c r="D28" s="39">
        <v>4.7719907407407412E-2</v>
      </c>
      <c r="G28">
        <f t="shared" si="5"/>
        <v>16</v>
      </c>
      <c r="H28" t="str">
        <f t="shared" si="6"/>
        <v>Pillar Ladislav</v>
      </c>
      <c r="I28">
        <f t="shared" si="7"/>
        <v>1952</v>
      </c>
      <c r="J28" t="str">
        <f t="shared" si="8"/>
        <v>Tatran Lomnice n. Luž.</v>
      </c>
      <c r="K28" s="36">
        <f t="shared" si="4"/>
        <v>4.7719907407407412E-2</v>
      </c>
      <c r="M28" t="s">
        <v>751</v>
      </c>
      <c r="N28">
        <v>1963</v>
      </c>
      <c r="O28" t="s">
        <v>702</v>
      </c>
      <c r="P28">
        <v>4.7395833333333331E-2</v>
      </c>
    </row>
    <row r="29" spans="1:16" x14ac:dyDescent="0.25">
      <c r="A29">
        <v>28</v>
      </c>
      <c r="B29" t="s">
        <v>705</v>
      </c>
      <c r="C29" t="s">
        <v>217</v>
      </c>
      <c r="D29" s="39">
        <v>4.7789351851851847E-2</v>
      </c>
      <c r="G29">
        <f t="shared" si="5"/>
        <v>11</v>
      </c>
      <c r="H29" t="str">
        <f t="shared" si="6"/>
        <v>Macek Petr</v>
      </c>
      <c r="I29">
        <f t="shared" si="7"/>
        <v>1979</v>
      </c>
      <c r="J29" t="str">
        <f t="shared" si="8"/>
        <v>Č.Budějovice</v>
      </c>
      <c r="K29" s="36">
        <f t="shared" si="4"/>
        <v>4.7789351851851847E-2</v>
      </c>
      <c r="M29" t="s">
        <v>210</v>
      </c>
      <c r="N29">
        <v>1985</v>
      </c>
      <c r="O29" t="s">
        <v>448</v>
      </c>
      <c r="P29">
        <v>5.8321759259259261E-2</v>
      </c>
    </row>
    <row r="30" spans="1:16" x14ac:dyDescent="0.25">
      <c r="A30">
        <v>29</v>
      </c>
      <c r="B30" t="s">
        <v>706</v>
      </c>
      <c r="C30" t="s">
        <v>707</v>
      </c>
      <c r="D30" s="39">
        <v>4.7870370370370369E-2</v>
      </c>
      <c r="G30">
        <f t="shared" si="5"/>
        <v>15</v>
      </c>
      <c r="H30" t="str">
        <f t="shared" si="6"/>
        <v>Šimek Miroslav</v>
      </c>
      <c r="I30">
        <f t="shared" si="7"/>
        <v>1966</v>
      </c>
      <c r="J30" t="str">
        <f t="shared" si="8"/>
        <v>TC Dvořák ČB</v>
      </c>
      <c r="K30" s="36">
        <f t="shared" si="4"/>
        <v>4.7870370370370369E-2</v>
      </c>
      <c r="M30" t="s">
        <v>123</v>
      </c>
      <c r="N30">
        <v>1952</v>
      </c>
      <c r="O30" t="s">
        <v>601</v>
      </c>
      <c r="P30">
        <v>5.5868055555555553E-2</v>
      </c>
    </row>
    <row r="31" spans="1:16" x14ac:dyDescent="0.25">
      <c r="A31">
        <v>30</v>
      </c>
      <c r="B31" t="s">
        <v>708</v>
      </c>
      <c r="C31" t="s">
        <v>7</v>
      </c>
      <c r="D31" s="39">
        <v>4.8773148148148149E-2</v>
      </c>
      <c r="G31">
        <f t="shared" si="5"/>
        <v>16</v>
      </c>
      <c r="H31" t="str">
        <f t="shared" si="6"/>
        <v>Čapek František</v>
      </c>
      <c r="I31">
        <f t="shared" si="7"/>
        <v>1977</v>
      </c>
      <c r="J31" t="str">
        <f t="shared" si="8"/>
        <v>SK Oslov</v>
      </c>
      <c r="K31" s="36">
        <f t="shared" si="4"/>
        <v>4.8773148148148149E-2</v>
      </c>
      <c r="M31" t="s">
        <v>252</v>
      </c>
      <c r="N31">
        <v>1983</v>
      </c>
      <c r="O31" t="s">
        <v>264</v>
      </c>
      <c r="P31">
        <v>4.2152777777777782E-2</v>
      </c>
    </row>
    <row r="32" spans="1:16" x14ac:dyDescent="0.25">
      <c r="A32">
        <v>31</v>
      </c>
      <c r="B32" t="s">
        <v>709</v>
      </c>
      <c r="C32" t="s">
        <v>1</v>
      </c>
      <c r="D32" s="39">
        <v>4.8923611111111105E-2</v>
      </c>
      <c r="G32">
        <f t="shared" ref="G32:G40" si="9">SEARCH(",",B32)</f>
        <v>17</v>
      </c>
      <c r="H32" t="str">
        <f t="shared" ref="H32:H40" si="10">LEFT(B32,G32-1)</f>
        <v>Doležálek Zdeněk</v>
      </c>
      <c r="I32">
        <f t="shared" ref="I32:I40" si="11">VALUE(CONCATENATE("19",RIGHT(B32,2)))</f>
        <v>1955</v>
      </c>
      <c r="J32" t="str">
        <f t="shared" ref="J32:J40" si="12">C32</f>
        <v>Liga 2000 Tábor</v>
      </c>
      <c r="K32" s="36">
        <f t="shared" ref="K32:K40" si="13">D32</f>
        <v>4.8923611111111105E-2</v>
      </c>
      <c r="M32" t="s">
        <v>125</v>
      </c>
      <c r="N32">
        <v>1972</v>
      </c>
      <c r="O32" t="s">
        <v>264</v>
      </c>
      <c r="P32">
        <v>4.2152777777777782E-2</v>
      </c>
    </row>
    <row r="33" spans="1:16" x14ac:dyDescent="0.25">
      <c r="A33">
        <v>32</v>
      </c>
      <c r="B33" t="s">
        <v>710</v>
      </c>
      <c r="C33" t="s">
        <v>711</v>
      </c>
      <c r="D33" s="39">
        <v>4.9398148148148142E-2</v>
      </c>
      <c r="E33" s="55"/>
      <c r="G33">
        <f t="shared" si="9"/>
        <v>17</v>
      </c>
      <c r="H33" t="str">
        <f t="shared" si="10"/>
        <v>Selinger Stephan</v>
      </c>
      <c r="I33">
        <f t="shared" si="11"/>
        <v>1972</v>
      </c>
      <c r="J33" t="str">
        <f t="shared" si="12"/>
        <v>Linz</v>
      </c>
      <c r="K33" s="36">
        <f t="shared" si="13"/>
        <v>4.9398148148148142E-2</v>
      </c>
      <c r="M33" t="s">
        <v>253</v>
      </c>
      <c r="N33">
        <v>1979</v>
      </c>
      <c r="O33" t="s">
        <v>264</v>
      </c>
      <c r="P33">
        <v>4.9652777777777775E-2</v>
      </c>
    </row>
    <row r="34" spans="1:16" x14ac:dyDescent="0.25">
      <c r="A34">
        <v>33</v>
      </c>
      <c r="B34" t="s">
        <v>712</v>
      </c>
      <c r="C34" t="s">
        <v>264</v>
      </c>
      <c r="D34" s="39">
        <v>4.9652777777777775E-2</v>
      </c>
      <c r="E34" s="55"/>
      <c r="G34">
        <f t="shared" si="9"/>
        <v>15</v>
      </c>
      <c r="H34" t="str">
        <f t="shared" si="10"/>
        <v>Krejčová Petra</v>
      </c>
      <c r="I34">
        <f t="shared" si="11"/>
        <v>1979</v>
      </c>
      <c r="J34" t="str">
        <f t="shared" si="12"/>
        <v>Trisk ČB</v>
      </c>
      <c r="K34" s="36">
        <f t="shared" si="13"/>
        <v>4.9652777777777775E-2</v>
      </c>
      <c r="M34" t="s">
        <v>128</v>
      </c>
      <c r="N34">
        <v>1967</v>
      </c>
      <c r="O34" t="s">
        <v>723</v>
      </c>
      <c r="P34">
        <v>5.1770833333333328E-2</v>
      </c>
    </row>
    <row r="35" spans="1:16" x14ac:dyDescent="0.25">
      <c r="A35">
        <v>34</v>
      </c>
      <c r="B35" t="s">
        <v>713</v>
      </c>
      <c r="C35" t="s">
        <v>262</v>
      </c>
      <c r="D35" s="39">
        <v>4.9733796296296297E-2</v>
      </c>
      <c r="E35" s="55"/>
      <c r="G35">
        <f t="shared" si="9"/>
        <v>11</v>
      </c>
      <c r="H35" t="str">
        <f t="shared" si="10"/>
        <v>Zíma Josef</v>
      </c>
      <c r="I35">
        <f t="shared" si="11"/>
        <v>1965</v>
      </c>
      <c r="J35" t="str">
        <f t="shared" si="12"/>
        <v>BH ČB</v>
      </c>
      <c r="K35" s="36">
        <f t="shared" si="13"/>
        <v>4.9733796296296297E-2</v>
      </c>
      <c r="M35" t="s">
        <v>129</v>
      </c>
      <c r="N35">
        <v>1969</v>
      </c>
      <c r="O35" t="s">
        <v>130</v>
      </c>
      <c r="P35">
        <v>4.4328703703703703E-2</v>
      </c>
    </row>
    <row r="36" spans="1:16" x14ac:dyDescent="0.25">
      <c r="A36">
        <v>35</v>
      </c>
      <c r="B36" t="s">
        <v>714</v>
      </c>
      <c r="C36" t="s">
        <v>715</v>
      </c>
      <c r="D36" s="39">
        <v>4.9988425925925922E-2</v>
      </c>
      <c r="E36" s="55"/>
      <c r="G36">
        <f t="shared" si="9"/>
        <v>12</v>
      </c>
      <c r="H36" t="str">
        <f t="shared" si="10"/>
        <v>Pinl Michal</v>
      </c>
      <c r="I36">
        <f t="shared" si="11"/>
        <v>1968</v>
      </c>
      <c r="J36" t="str">
        <f t="shared" si="12"/>
        <v>Rudolfov</v>
      </c>
      <c r="K36" s="36">
        <f t="shared" si="13"/>
        <v>4.9988425925925922E-2</v>
      </c>
      <c r="M36" t="s">
        <v>675</v>
      </c>
      <c r="N36">
        <v>1971</v>
      </c>
      <c r="O36" t="s">
        <v>217</v>
      </c>
      <c r="P36">
        <v>5.1909722222222225E-2</v>
      </c>
    </row>
    <row r="37" spans="1:16" x14ac:dyDescent="0.25">
      <c r="A37">
        <v>36</v>
      </c>
      <c r="B37" t="s">
        <v>716</v>
      </c>
      <c r="C37" t="s">
        <v>596</v>
      </c>
      <c r="D37" s="39">
        <v>4.9988425925925922E-2</v>
      </c>
      <c r="G37">
        <f t="shared" si="9"/>
        <v>13</v>
      </c>
      <c r="H37" t="str">
        <f t="shared" si="10"/>
        <v>Medek Martin</v>
      </c>
      <c r="I37">
        <f t="shared" si="11"/>
        <v>1996</v>
      </c>
      <c r="J37" t="str">
        <f t="shared" si="12"/>
        <v>SK 4 Dvry ČB</v>
      </c>
      <c r="K37" s="36">
        <f t="shared" si="13"/>
        <v>4.9988425925925922E-2</v>
      </c>
      <c r="M37" t="s">
        <v>755</v>
      </c>
      <c r="N37">
        <v>1981</v>
      </c>
      <c r="O37" t="s">
        <v>45</v>
      </c>
      <c r="P37">
        <v>5.6747685185185186E-2</v>
      </c>
    </row>
    <row r="38" spans="1:16" x14ac:dyDescent="0.25">
      <c r="A38">
        <v>37</v>
      </c>
      <c r="B38" t="s">
        <v>717</v>
      </c>
      <c r="C38" t="s">
        <v>718</v>
      </c>
      <c r="D38" s="39">
        <v>5.0081018518518518E-2</v>
      </c>
      <c r="G38">
        <f t="shared" si="9"/>
        <v>15</v>
      </c>
      <c r="H38" t="str">
        <f t="shared" si="10"/>
        <v>Svoboda Václav</v>
      </c>
      <c r="I38">
        <f t="shared" si="11"/>
        <v>1949</v>
      </c>
      <c r="J38" t="str">
        <f t="shared" si="12"/>
        <v>JKM ČB</v>
      </c>
      <c r="K38" s="36">
        <f t="shared" si="13"/>
        <v>5.0081018518518518E-2</v>
      </c>
      <c r="M38" t="s">
        <v>132</v>
      </c>
      <c r="N38">
        <v>1979</v>
      </c>
      <c r="O38" t="s">
        <v>217</v>
      </c>
      <c r="P38">
        <v>4.7789351851851847E-2</v>
      </c>
    </row>
    <row r="39" spans="1:16" x14ac:dyDescent="0.25">
      <c r="A39">
        <v>38</v>
      </c>
      <c r="B39" t="s">
        <v>719</v>
      </c>
      <c r="C39" t="s">
        <v>79</v>
      </c>
      <c r="D39" s="39">
        <v>5.0347222222222217E-2</v>
      </c>
      <c r="E39" s="55"/>
      <c r="G39">
        <f t="shared" si="9"/>
        <v>13</v>
      </c>
      <c r="H39" t="str">
        <f t="shared" si="10"/>
        <v>Študlár Jiří</v>
      </c>
      <c r="I39">
        <f t="shared" si="11"/>
        <v>1976</v>
      </c>
      <c r="J39" t="str">
        <f t="shared" si="12"/>
        <v>Cyklo Velešín</v>
      </c>
      <c r="K39" s="36">
        <f t="shared" si="13"/>
        <v>5.0347222222222217E-2</v>
      </c>
      <c r="M39" t="s">
        <v>134</v>
      </c>
      <c r="N39">
        <v>1966</v>
      </c>
      <c r="O39" t="s">
        <v>723</v>
      </c>
      <c r="P39">
        <v>5.5324074074074074E-2</v>
      </c>
    </row>
    <row r="40" spans="1:16" x14ac:dyDescent="0.25">
      <c r="A40">
        <v>39</v>
      </c>
      <c r="B40" t="s">
        <v>720</v>
      </c>
      <c r="C40" t="s">
        <v>79</v>
      </c>
      <c r="D40" s="39">
        <v>5.0648148148148144E-2</v>
      </c>
      <c r="G40">
        <f t="shared" si="9"/>
        <v>14</v>
      </c>
      <c r="H40" t="str">
        <f t="shared" si="10"/>
        <v>Voráček Karel</v>
      </c>
      <c r="I40">
        <f t="shared" si="11"/>
        <v>1962</v>
      </c>
      <c r="J40" t="str">
        <f t="shared" si="12"/>
        <v>Cyklo Velešín</v>
      </c>
      <c r="K40" s="36">
        <f t="shared" si="13"/>
        <v>5.0648148148148144E-2</v>
      </c>
      <c r="M40" t="s">
        <v>214</v>
      </c>
      <c r="N40">
        <v>1996</v>
      </c>
      <c r="O40" t="s">
        <v>596</v>
      </c>
      <c r="P40">
        <v>4.9988425925925922E-2</v>
      </c>
    </row>
    <row r="41" spans="1:16" x14ac:dyDescent="0.25">
      <c r="A41">
        <v>40</v>
      </c>
      <c r="B41" t="s">
        <v>721</v>
      </c>
      <c r="C41" t="s">
        <v>697</v>
      </c>
      <c r="D41" s="39">
        <v>5.1770833333333328E-2</v>
      </c>
      <c r="G41">
        <f t="shared" ref="G41:G72" si="14">SEARCH(",",B41)</f>
        <v>11</v>
      </c>
      <c r="H41" t="str">
        <f t="shared" ref="H41:H72" si="15">LEFT(B41,G41-1)</f>
        <v>Trnka Jiří</v>
      </c>
      <c r="I41">
        <f t="shared" ref="I41:I72" si="16">VALUE(CONCATENATE("19",RIGHT(B41,2)))</f>
        <v>1966</v>
      </c>
      <c r="J41" t="str">
        <f t="shared" ref="J41:J72" si="17">C41</f>
        <v>SKP ČB</v>
      </c>
      <c r="K41" s="36">
        <f t="shared" ref="K41:K72" si="18">D41</f>
        <v>5.1770833333333328E-2</v>
      </c>
      <c r="M41" t="s">
        <v>215</v>
      </c>
      <c r="N41">
        <v>1965</v>
      </c>
      <c r="O41" t="s">
        <v>596</v>
      </c>
      <c r="P41">
        <v>4.3344907407407408E-2</v>
      </c>
    </row>
    <row r="42" spans="1:16" x14ac:dyDescent="0.25">
      <c r="A42">
        <v>41</v>
      </c>
      <c r="B42" t="s">
        <v>722</v>
      </c>
      <c r="C42" t="s">
        <v>723</v>
      </c>
      <c r="D42" s="39">
        <v>5.1770833333333328E-2</v>
      </c>
      <c r="G42">
        <f t="shared" si="14"/>
        <v>13</v>
      </c>
      <c r="H42" t="str">
        <f t="shared" si="15"/>
        <v>Kroupa Evžen</v>
      </c>
      <c r="I42">
        <f t="shared" si="16"/>
        <v>1967</v>
      </c>
      <c r="J42" t="str">
        <f t="shared" si="17"/>
        <v>BBK Boršov</v>
      </c>
      <c r="K42" s="36">
        <f t="shared" si="18"/>
        <v>5.1770833333333328E-2</v>
      </c>
      <c r="M42" t="s">
        <v>139</v>
      </c>
      <c r="N42">
        <v>1973</v>
      </c>
      <c r="O42" t="s">
        <v>630</v>
      </c>
      <c r="P42">
        <v>5.5324074074074074E-2</v>
      </c>
    </row>
    <row r="43" spans="1:16" x14ac:dyDescent="0.25">
      <c r="A43">
        <v>42</v>
      </c>
      <c r="B43" t="s">
        <v>724</v>
      </c>
      <c r="C43" t="s">
        <v>217</v>
      </c>
      <c r="D43" s="39">
        <v>5.1909722222222225E-2</v>
      </c>
      <c r="G43">
        <f t="shared" si="14"/>
        <v>12</v>
      </c>
      <c r="H43" t="str">
        <f t="shared" si="15"/>
        <v>Lácha Radek</v>
      </c>
      <c r="I43">
        <f t="shared" si="16"/>
        <v>1971</v>
      </c>
      <c r="J43" t="str">
        <f t="shared" si="17"/>
        <v>Č.Budějovice</v>
      </c>
      <c r="K43" s="36">
        <f t="shared" si="18"/>
        <v>5.1909722222222225E-2</v>
      </c>
      <c r="M43" t="s">
        <v>142</v>
      </c>
      <c r="N43">
        <v>1972</v>
      </c>
      <c r="O43" t="s">
        <v>345</v>
      </c>
      <c r="P43">
        <v>4.3819444444444446E-2</v>
      </c>
    </row>
    <row r="44" spans="1:16" x14ac:dyDescent="0.25">
      <c r="A44">
        <v>43</v>
      </c>
      <c r="B44" t="s">
        <v>502</v>
      </c>
      <c r="C44" t="s">
        <v>503</v>
      </c>
      <c r="D44" s="39">
        <v>5.2106481481481483E-2</v>
      </c>
      <c r="G44">
        <f t="shared" si="14"/>
        <v>16</v>
      </c>
      <c r="H44" t="str">
        <f t="shared" si="15"/>
        <v>Šoustar Lubomír</v>
      </c>
      <c r="I44">
        <f t="shared" si="16"/>
        <v>1941</v>
      </c>
      <c r="J44" t="str">
        <f t="shared" si="17"/>
        <v>Kat.úřad – Č.Budějovice</v>
      </c>
      <c r="K44" s="36">
        <f t="shared" si="18"/>
        <v>5.2106481481481483E-2</v>
      </c>
      <c r="M44" t="s">
        <v>143</v>
      </c>
      <c r="N44">
        <v>1945</v>
      </c>
      <c r="O44" t="s">
        <v>49</v>
      </c>
      <c r="P44">
        <v>5.873842592592593E-2</v>
      </c>
    </row>
    <row r="45" spans="1:16" x14ac:dyDescent="0.25">
      <c r="A45">
        <v>44</v>
      </c>
      <c r="B45" t="s">
        <v>608</v>
      </c>
      <c r="C45" t="s">
        <v>725</v>
      </c>
      <c r="D45" s="39">
        <v>5.3564814814814815E-2</v>
      </c>
      <c r="G45">
        <f t="shared" si="14"/>
        <v>12</v>
      </c>
      <c r="H45" t="str">
        <f t="shared" si="15"/>
        <v>Klimeš Petr</v>
      </c>
      <c r="I45">
        <f t="shared" si="16"/>
        <v>1977</v>
      </c>
      <c r="J45" t="str">
        <f t="shared" si="17"/>
        <v>V J Č</v>
      </c>
      <c r="K45" s="36">
        <f t="shared" si="18"/>
        <v>5.3564814814814815E-2</v>
      </c>
      <c r="M45" t="s">
        <v>341</v>
      </c>
      <c r="N45">
        <v>1959</v>
      </c>
      <c r="O45" t="s">
        <v>342</v>
      </c>
      <c r="P45">
        <v>6.0543981481481483E-2</v>
      </c>
    </row>
    <row r="46" spans="1:16" x14ac:dyDescent="0.25">
      <c r="A46">
        <v>45</v>
      </c>
      <c r="B46" t="s">
        <v>726</v>
      </c>
      <c r="C46" t="s">
        <v>304</v>
      </c>
      <c r="D46" s="39">
        <v>5.3969907407407404E-2</v>
      </c>
      <c r="G46">
        <f t="shared" si="14"/>
        <v>13</v>
      </c>
      <c r="H46" t="str">
        <f t="shared" si="15"/>
        <v>Gazda Martin</v>
      </c>
      <c r="I46">
        <f t="shared" si="16"/>
        <v>1968</v>
      </c>
      <c r="J46" t="str">
        <f t="shared" si="17"/>
        <v>Obec Bujanov</v>
      </c>
      <c r="K46" s="36">
        <f t="shared" si="18"/>
        <v>5.3969907407407404E-2</v>
      </c>
      <c r="M46" t="s">
        <v>758</v>
      </c>
      <c r="N46">
        <v>1966</v>
      </c>
      <c r="O46" t="s">
        <v>51</v>
      </c>
      <c r="P46">
        <v>7.8726851851851853E-2</v>
      </c>
    </row>
    <row r="47" spans="1:16" x14ac:dyDescent="0.25">
      <c r="A47">
        <v>46</v>
      </c>
      <c r="B47" t="s">
        <v>604</v>
      </c>
      <c r="C47" t="s">
        <v>11</v>
      </c>
      <c r="D47" s="39">
        <v>5.4467592592592595E-2</v>
      </c>
      <c r="G47">
        <f t="shared" si="14"/>
        <v>12</v>
      </c>
      <c r="H47" t="str">
        <f t="shared" si="15"/>
        <v>Drázda Petr</v>
      </c>
      <c r="I47">
        <f t="shared" si="16"/>
        <v>1964</v>
      </c>
      <c r="J47" t="str">
        <f t="shared" si="17"/>
        <v>Pištín</v>
      </c>
      <c r="K47" s="36">
        <f t="shared" si="18"/>
        <v>5.4467592592592595E-2</v>
      </c>
      <c r="M47" t="s">
        <v>308</v>
      </c>
      <c r="N47">
        <v>1974</v>
      </c>
      <c r="O47" t="s">
        <v>723</v>
      </c>
      <c r="P47">
        <v>5.5324074074074074E-2</v>
      </c>
    </row>
    <row r="48" spans="1:16" x14ac:dyDescent="0.25">
      <c r="A48">
        <v>47</v>
      </c>
      <c r="B48" t="s">
        <v>603</v>
      </c>
      <c r="C48" t="s">
        <v>37</v>
      </c>
      <c r="D48" s="39">
        <v>5.4490740740740735E-2</v>
      </c>
      <c r="G48">
        <f t="shared" si="14"/>
        <v>13</v>
      </c>
      <c r="H48" t="str">
        <f t="shared" si="15"/>
        <v>Vorel Michal</v>
      </c>
      <c r="I48">
        <f t="shared" si="16"/>
        <v>1989</v>
      </c>
      <c r="J48" t="str">
        <f t="shared" si="17"/>
        <v>Orlando Bananas</v>
      </c>
      <c r="K48" s="36">
        <f t="shared" si="18"/>
        <v>5.4490740740740735E-2</v>
      </c>
      <c r="M48" t="s">
        <v>153</v>
      </c>
      <c r="N48">
        <v>1952</v>
      </c>
      <c r="O48" t="s">
        <v>305</v>
      </c>
      <c r="P48">
        <v>4.7719907407407412E-2</v>
      </c>
    </row>
    <row r="49" spans="1:16" x14ac:dyDescent="0.25">
      <c r="A49">
        <v>48</v>
      </c>
      <c r="B49" t="s">
        <v>629</v>
      </c>
      <c r="C49" t="s">
        <v>630</v>
      </c>
      <c r="D49" s="39">
        <v>5.5324074074074074E-2</v>
      </c>
      <c r="G49">
        <f t="shared" si="14"/>
        <v>16</v>
      </c>
      <c r="H49" t="str">
        <f t="shared" si="15"/>
        <v>Menšíková Lenka</v>
      </c>
      <c r="I49">
        <f t="shared" si="16"/>
        <v>1973</v>
      </c>
      <c r="J49" t="str">
        <f t="shared" si="17"/>
        <v>Výnězda ( OML)</v>
      </c>
      <c r="K49" s="36">
        <f t="shared" si="18"/>
        <v>5.5324074074074074E-2</v>
      </c>
      <c r="M49" t="s">
        <v>154</v>
      </c>
      <c r="N49">
        <v>1968</v>
      </c>
      <c r="O49" t="s">
        <v>715</v>
      </c>
      <c r="P49">
        <v>4.9988425925925922E-2</v>
      </c>
    </row>
    <row r="50" spans="1:16" x14ac:dyDescent="0.25">
      <c r="A50">
        <v>49</v>
      </c>
      <c r="B50" t="s">
        <v>727</v>
      </c>
      <c r="C50" t="s">
        <v>723</v>
      </c>
      <c r="D50" s="39">
        <v>5.5324074074074074E-2</v>
      </c>
      <c r="G50">
        <f t="shared" si="14"/>
        <v>10</v>
      </c>
      <c r="H50" t="str">
        <f t="shared" si="15"/>
        <v>Malát Jan</v>
      </c>
      <c r="I50">
        <f t="shared" si="16"/>
        <v>1966</v>
      </c>
      <c r="J50" t="str">
        <f t="shared" si="17"/>
        <v>BBK Boršov</v>
      </c>
      <c r="K50" s="36">
        <f t="shared" si="18"/>
        <v>5.5324074074074074E-2</v>
      </c>
      <c r="M50" t="s">
        <v>220</v>
      </c>
      <c r="N50">
        <v>1975</v>
      </c>
      <c r="O50" t="s">
        <v>742</v>
      </c>
      <c r="P50">
        <v>6.128472222222222E-2</v>
      </c>
    </row>
    <row r="51" spans="1:16" x14ac:dyDescent="0.25">
      <c r="A51">
        <v>50</v>
      </c>
      <c r="B51" t="s">
        <v>728</v>
      </c>
      <c r="C51" t="s">
        <v>723</v>
      </c>
      <c r="D51" s="39">
        <v>5.5324074074074074E-2</v>
      </c>
      <c r="G51">
        <f t="shared" si="14"/>
        <v>14</v>
      </c>
      <c r="H51" t="str">
        <f t="shared" si="15"/>
        <v>Neubauer Petr</v>
      </c>
      <c r="I51">
        <f t="shared" si="16"/>
        <v>1974</v>
      </c>
      <c r="J51" t="str">
        <f t="shared" si="17"/>
        <v>BBK Boršov</v>
      </c>
      <c r="K51" s="36">
        <f t="shared" si="18"/>
        <v>5.5324074074074074E-2</v>
      </c>
      <c r="M51" t="s">
        <v>156</v>
      </c>
      <c r="N51">
        <v>1939</v>
      </c>
      <c r="O51" t="s">
        <v>607</v>
      </c>
      <c r="P51">
        <v>5.8969907407407408E-2</v>
      </c>
    </row>
    <row r="52" spans="1:16" x14ac:dyDescent="0.25">
      <c r="A52">
        <v>51</v>
      </c>
      <c r="B52" t="s">
        <v>729</v>
      </c>
      <c r="C52" t="s">
        <v>730</v>
      </c>
      <c r="D52" s="39">
        <v>5.5671296296296302E-2</v>
      </c>
      <c r="G52">
        <f t="shared" si="14"/>
        <v>14</v>
      </c>
      <c r="H52" t="str">
        <f t="shared" si="15"/>
        <v>Váchová Edita</v>
      </c>
      <c r="I52">
        <f t="shared" si="16"/>
        <v>1981</v>
      </c>
      <c r="J52" t="str">
        <f t="shared" si="17"/>
        <v>Hluboká nad Vltavou</v>
      </c>
      <c r="K52" s="36">
        <f t="shared" si="18"/>
        <v>5.5671296296296302E-2</v>
      </c>
      <c r="M52" t="s">
        <v>752</v>
      </c>
      <c r="N52">
        <v>1972</v>
      </c>
      <c r="O52" t="s">
        <v>711</v>
      </c>
      <c r="P52">
        <v>4.9398148148148142E-2</v>
      </c>
    </row>
    <row r="53" spans="1:16" x14ac:dyDescent="0.25">
      <c r="A53">
        <v>52</v>
      </c>
      <c r="B53" t="s">
        <v>505</v>
      </c>
      <c r="C53" t="s">
        <v>601</v>
      </c>
      <c r="D53" s="39">
        <v>5.5868055555555553E-2</v>
      </c>
      <c r="G53">
        <f t="shared" si="14"/>
        <v>14</v>
      </c>
      <c r="H53" t="str">
        <f t="shared" si="15"/>
        <v>Kopřiva Josef</v>
      </c>
      <c r="I53">
        <f t="shared" si="16"/>
        <v>1952</v>
      </c>
      <c r="J53" t="str">
        <f t="shared" si="17"/>
        <v>TC - Dvořák</v>
      </c>
      <c r="K53" s="36">
        <f t="shared" si="18"/>
        <v>5.5868055555555553E-2</v>
      </c>
      <c r="M53" t="s">
        <v>222</v>
      </c>
      <c r="N53">
        <v>1951</v>
      </c>
      <c r="O53" t="s">
        <v>742</v>
      </c>
      <c r="P53">
        <v>6.2488425925925926E-2</v>
      </c>
    </row>
    <row r="54" spans="1:16" x14ac:dyDescent="0.25">
      <c r="A54">
        <v>53</v>
      </c>
      <c r="B54" t="s">
        <v>605</v>
      </c>
      <c r="C54" t="s">
        <v>37</v>
      </c>
      <c r="D54" s="39">
        <v>5.5868055555555553E-2</v>
      </c>
      <c r="G54">
        <f t="shared" si="14"/>
        <v>13</v>
      </c>
      <c r="H54" t="str">
        <f t="shared" si="15"/>
        <v>Vorlová Dana</v>
      </c>
      <c r="I54">
        <f t="shared" si="16"/>
        <v>1962</v>
      </c>
      <c r="J54" t="str">
        <f t="shared" si="17"/>
        <v>Orlando Bananas</v>
      </c>
      <c r="K54" s="36">
        <f t="shared" si="18"/>
        <v>5.5868055555555553E-2</v>
      </c>
      <c r="M54" t="s">
        <v>227</v>
      </c>
      <c r="N54">
        <v>1977</v>
      </c>
      <c r="O54" t="s">
        <v>596</v>
      </c>
      <c r="P54">
        <v>4.0127314814814817E-2</v>
      </c>
    </row>
    <row r="55" spans="1:16" x14ac:dyDescent="0.25">
      <c r="A55">
        <v>54</v>
      </c>
      <c r="B55" t="s">
        <v>731</v>
      </c>
      <c r="C55" t="s">
        <v>22</v>
      </c>
      <c r="D55" s="39">
        <v>5.5868055555555553E-2</v>
      </c>
      <c r="G55">
        <f t="shared" si="14"/>
        <v>13</v>
      </c>
      <c r="H55" t="str">
        <f t="shared" si="15"/>
        <v>Kohout Luděk</v>
      </c>
      <c r="I55">
        <f t="shared" si="16"/>
        <v>1965</v>
      </c>
      <c r="J55" t="str">
        <f t="shared" si="17"/>
        <v>Nová Ves</v>
      </c>
      <c r="K55" s="36">
        <f t="shared" si="18"/>
        <v>5.5868055555555553E-2</v>
      </c>
      <c r="M55" t="s">
        <v>169</v>
      </c>
      <c r="N55">
        <v>1949</v>
      </c>
      <c r="O55" t="s">
        <v>718</v>
      </c>
      <c r="P55">
        <v>5.0081018518518518E-2</v>
      </c>
    </row>
    <row r="56" spans="1:16" x14ac:dyDescent="0.25">
      <c r="A56">
        <v>55</v>
      </c>
      <c r="B56" t="s">
        <v>732</v>
      </c>
      <c r="C56" t="s">
        <v>45</v>
      </c>
      <c r="D56" s="39">
        <v>5.6747685185185186E-2</v>
      </c>
      <c r="G56">
        <f t="shared" si="14"/>
        <v>14</v>
      </c>
      <c r="H56" t="str">
        <f t="shared" si="15"/>
        <v>Lebedová Olga</v>
      </c>
      <c r="I56">
        <f t="shared" si="16"/>
        <v>1981</v>
      </c>
      <c r="J56" t="str">
        <f t="shared" si="17"/>
        <v>Hůrka</v>
      </c>
      <c r="K56" s="36">
        <f t="shared" si="18"/>
        <v>5.6747685185185186E-2</v>
      </c>
      <c r="M56" t="s">
        <v>229</v>
      </c>
      <c r="N56">
        <v>1981</v>
      </c>
      <c r="O56" t="s">
        <v>72</v>
      </c>
      <c r="P56">
        <v>4.5289351851851851E-2</v>
      </c>
    </row>
    <row r="57" spans="1:16" x14ac:dyDescent="0.25">
      <c r="A57">
        <v>56</v>
      </c>
      <c r="B57" t="s">
        <v>733</v>
      </c>
      <c r="C57" t="s">
        <v>1</v>
      </c>
      <c r="D57" s="39">
        <v>5.6817129629629627E-2</v>
      </c>
      <c r="G57">
        <f t="shared" si="14"/>
        <v>12</v>
      </c>
      <c r="H57" t="str">
        <f t="shared" si="15"/>
        <v>Boháč Karel</v>
      </c>
      <c r="I57">
        <f t="shared" si="16"/>
        <v>1947</v>
      </c>
      <c r="J57" t="str">
        <f t="shared" si="17"/>
        <v>Liga 2000 Tábor</v>
      </c>
      <c r="K57" s="36">
        <f t="shared" si="18"/>
        <v>5.6817129629629627E-2</v>
      </c>
      <c r="M57" t="s">
        <v>161</v>
      </c>
      <c r="N57">
        <v>1966</v>
      </c>
      <c r="O57" t="s">
        <v>707</v>
      </c>
      <c r="P57">
        <v>4.7870370370370369E-2</v>
      </c>
    </row>
    <row r="58" spans="1:16" x14ac:dyDescent="0.25">
      <c r="A58">
        <v>57</v>
      </c>
      <c r="B58" t="s">
        <v>627</v>
      </c>
      <c r="C58" t="s">
        <v>448</v>
      </c>
      <c r="D58" s="39">
        <v>5.8321759259259261E-2</v>
      </c>
      <c r="G58">
        <f t="shared" si="14"/>
        <v>12</v>
      </c>
      <c r="H58" t="str">
        <f t="shared" si="15"/>
        <v>Kopačka Jan</v>
      </c>
      <c r="I58">
        <f t="shared" si="16"/>
        <v>1985</v>
      </c>
      <c r="J58" t="str">
        <f t="shared" si="17"/>
        <v>Bujanov</v>
      </c>
      <c r="K58" s="36">
        <f t="shared" si="18"/>
        <v>5.8321759259259261E-2</v>
      </c>
      <c r="M58" t="s">
        <v>166</v>
      </c>
      <c r="N58">
        <v>1941</v>
      </c>
      <c r="O58" t="s">
        <v>503</v>
      </c>
      <c r="P58">
        <v>5.2106481481481483E-2</v>
      </c>
    </row>
    <row r="59" spans="1:16" x14ac:dyDescent="0.25">
      <c r="A59">
        <v>58</v>
      </c>
      <c r="B59" t="s">
        <v>609</v>
      </c>
      <c r="C59" t="s">
        <v>49</v>
      </c>
      <c r="D59" s="39">
        <v>5.873842592592593E-2</v>
      </c>
      <c r="G59">
        <f t="shared" si="14"/>
        <v>17</v>
      </c>
      <c r="H59" t="str">
        <f t="shared" si="15"/>
        <v>Mikšovský Zdeněk</v>
      </c>
      <c r="I59">
        <f t="shared" si="16"/>
        <v>1945</v>
      </c>
      <c r="J59" t="str">
        <f t="shared" si="17"/>
        <v>AK Včelná</v>
      </c>
      <c r="K59" s="36">
        <f t="shared" si="18"/>
        <v>5.873842592592593E-2</v>
      </c>
      <c r="M59" t="s">
        <v>753</v>
      </c>
      <c r="N59">
        <v>1976</v>
      </c>
      <c r="O59" t="s">
        <v>79</v>
      </c>
      <c r="P59">
        <v>5.0347222222222217E-2</v>
      </c>
    </row>
    <row r="60" spans="1:16" x14ac:dyDescent="0.25">
      <c r="A60">
        <v>59</v>
      </c>
      <c r="B60" t="s">
        <v>606</v>
      </c>
      <c r="C60" t="s">
        <v>607</v>
      </c>
      <c r="D60" s="39">
        <v>5.8969907407407408E-2</v>
      </c>
      <c r="G60">
        <f t="shared" si="14"/>
        <v>19</v>
      </c>
      <c r="H60" t="str">
        <f t="shared" si="15"/>
        <v>Putschögl Jaroslav</v>
      </c>
      <c r="I60">
        <f t="shared" si="16"/>
        <v>1939</v>
      </c>
      <c r="J60" t="str">
        <f t="shared" si="17"/>
        <v>TJ Sokol Písek</v>
      </c>
      <c r="K60" s="36">
        <f t="shared" si="18"/>
        <v>5.8969907407407408E-2</v>
      </c>
      <c r="M60" t="s">
        <v>168</v>
      </c>
      <c r="N60">
        <v>1966</v>
      </c>
      <c r="O60" t="s">
        <v>1</v>
      </c>
      <c r="P60">
        <v>4.4918981481481483E-2</v>
      </c>
    </row>
    <row r="61" spans="1:16" x14ac:dyDescent="0.25">
      <c r="A61">
        <v>60</v>
      </c>
      <c r="B61" t="s">
        <v>610</v>
      </c>
      <c r="C61" t="s">
        <v>37</v>
      </c>
      <c r="D61" s="39">
        <v>5.9004629629629629E-2</v>
      </c>
      <c r="G61">
        <f t="shared" si="14"/>
        <v>12</v>
      </c>
      <c r="H61" t="str">
        <f t="shared" si="15"/>
        <v>Klosse Jiří</v>
      </c>
      <c r="I61">
        <f t="shared" si="16"/>
        <v>1970</v>
      </c>
      <c r="J61" t="str">
        <f t="shared" si="17"/>
        <v>Orlando Bananas</v>
      </c>
      <c r="K61" s="36">
        <f t="shared" si="18"/>
        <v>5.9004629629629629E-2</v>
      </c>
      <c r="M61" t="s">
        <v>749</v>
      </c>
      <c r="N61">
        <v>1965</v>
      </c>
      <c r="O61" t="s">
        <v>698</v>
      </c>
      <c r="P61">
        <v>4.6018518518518514E-2</v>
      </c>
    </row>
    <row r="62" spans="1:16" x14ac:dyDescent="0.25">
      <c r="A62">
        <v>61</v>
      </c>
      <c r="B62" t="s">
        <v>734</v>
      </c>
      <c r="C62" t="s">
        <v>6</v>
      </c>
      <c r="D62" s="39">
        <v>5.9166666666666666E-2</v>
      </c>
      <c r="G62">
        <f t="shared" si="14"/>
        <v>12</v>
      </c>
      <c r="H62" t="str">
        <f t="shared" si="15"/>
        <v>Bumba Libor</v>
      </c>
      <c r="I62">
        <f t="shared" si="16"/>
        <v>1968</v>
      </c>
      <c r="J62" t="str">
        <f t="shared" si="17"/>
        <v>Kamenictví Bumba ČB</v>
      </c>
      <c r="K62" s="36">
        <f t="shared" si="18"/>
        <v>5.9166666666666666E-2</v>
      </c>
      <c r="M62" t="s">
        <v>748</v>
      </c>
      <c r="N62">
        <v>1980</v>
      </c>
      <c r="O62" t="s">
        <v>23</v>
      </c>
      <c r="P62">
        <v>4.4120370370370372E-2</v>
      </c>
    </row>
    <row r="63" spans="1:16" x14ac:dyDescent="0.25">
      <c r="A63">
        <v>62</v>
      </c>
      <c r="B63" t="s">
        <v>735</v>
      </c>
      <c r="C63" t="s">
        <v>217</v>
      </c>
      <c r="D63" s="39">
        <v>5.9618055555555556E-2</v>
      </c>
      <c r="G63">
        <f t="shared" si="14"/>
        <v>17</v>
      </c>
      <c r="H63" t="str">
        <f t="shared" si="15"/>
        <v>Uhlířová Barbora</v>
      </c>
      <c r="I63">
        <f t="shared" si="16"/>
        <v>1968</v>
      </c>
      <c r="J63" t="str">
        <f t="shared" si="17"/>
        <v>Č.Budějovice</v>
      </c>
      <c r="K63" s="36">
        <f t="shared" si="18"/>
        <v>5.9618055555555556E-2</v>
      </c>
      <c r="M63" t="s">
        <v>174</v>
      </c>
      <c r="N63">
        <v>1966</v>
      </c>
      <c r="O63" t="s">
        <v>697</v>
      </c>
      <c r="P63">
        <v>5.1770833333333328E-2</v>
      </c>
    </row>
    <row r="64" spans="1:16" x14ac:dyDescent="0.25">
      <c r="A64">
        <v>63</v>
      </c>
      <c r="B64" t="s">
        <v>736</v>
      </c>
      <c r="C64" t="s">
        <v>737</v>
      </c>
      <c r="D64" s="39">
        <v>5.9884259259259255E-2</v>
      </c>
      <c r="G64">
        <f t="shared" si="14"/>
        <v>15</v>
      </c>
      <c r="H64" t="str">
        <f t="shared" si="15"/>
        <v>Flíčková Alice</v>
      </c>
      <c r="I64">
        <f t="shared" si="16"/>
        <v>1970</v>
      </c>
      <c r="J64" t="str">
        <f t="shared" si="17"/>
        <v>Zliv</v>
      </c>
      <c r="K64" s="36">
        <f t="shared" si="18"/>
        <v>5.9884259259259255E-2</v>
      </c>
      <c r="M64" t="s">
        <v>232</v>
      </c>
      <c r="N64">
        <v>1967</v>
      </c>
      <c r="O64" t="s">
        <v>264</v>
      </c>
      <c r="P64">
        <v>4.1944444444444444E-2</v>
      </c>
    </row>
    <row r="65" spans="1:16" x14ac:dyDescent="0.25">
      <c r="A65">
        <v>64</v>
      </c>
      <c r="B65" t="s">
        <v>738</v>
      </c>
      <c r="C65" t="s">
        <v>739</v>
      </c>
      <c r="D65" s="39">
        <v>6.0543981481481483E-2</v>
      </c>
      <c r="G65">
        <f t="shared" si="14"/>
        <v>18</v>
      </c>
      <c r="H65" t="str">
        <f t="shared" si="15"/>
        <v>Adámková Dominika</v>
      </c>
      <c r="I65">
        <f t="shared" si="16"/>
        <v>1996</v>
      </c>
      <c r="J65" t="str">
        <f t="shared" si="17"/>
        <v>Atletika Jihlava</v>
      </c>
      <c r="K65" s="36">
        <f t="shared" si="18"/>
        <v>6.0543981481481483E-2</v>
      </c>
      <c r="M65" t="s">
        <v>756</v>
      </c>
      <c r="N65">
        <v>1968</v>
      </c>
      <c r="O65" t="s">
        <v>217</v>
      </c>
      <c r="P65">
        <v>5.9618055555555556E-2</v>
      </c>
    </row>
    <row r="66" spans="1:16" x14ac:dyDescent="0.25">
      <c r="A66">
        <v>65</v>
      </c>
      <c r="B66" t="s">
        <v>611</v>
      </c>
      <c r="C66" t="s">
        <v>342</v>
      </c>
      <c r="D66" s="39">
        <v>6.0543981481481483E-2</v>
      </c>
      <c r="G66">
        <f t="shared" si="14"/>
        <v>13</v>
      </c>
      <c r="H66" t="str">
        <f t="shared" si="15"/>
        <v>Mražík Karel</v>
      </c>
      <c r="I66">
        <f t="shared" si="16"/>
        <v>1959</v>
      </c>
      <c r="J66" t="str">
        <f t="shared" si="17"/>
        <v>Kaplice</v>
      </c>
      <c r="K66" s="36">
        <f t="shared" si="18"/>
        <v>6.0543981481481483E-2</v>
      </c>
      <c r="M66" t="s">
        <v>754</v>
      </c>
      <c r="N66">
        <v>1981</v>
      </c>
      <c r="O66" t="s">
        <v>730</v>
      </c>
      <c r="P66">
        <v>5.5671296296296302E-2</v>
      </c>
    </row>
    <row r="67" spans="1:16" x14ac:dyDescent="0.25">
      <c r="A67">
        <v>66</v>
      </c>
      <c r="B67" t="s">
        <v>740</v>
      </c>
      <c r="C67" t="s">
        <v>37</v>
      </c>
      <c r="D67" s="39">
        <v>6.1076388888888888E-2</v>
      </c>
      <c r="G67">
        <f t="shared" si="14"/>
        <v>17</v>
      </c>
      <c r="H67" t="str">
        <f t="shared" si="15"/>
        <v>Chodura Vladimír</v>
      </c>
      <c r="I67">
        <f t="shared" si="16"/>
        <v>1970</v>
      </c>
      <c r="J67" t="str">
        <f t="shared" si="17"/>
        <v>Orlando Bananas</v>
      </c>
      <c r="K67" s="36">
        <f t="shared" si="18"/>
        <v>6.1076388888888888E-2</v>
      </c>
      <c r="M67" t="s">
        <v>237</v>
      </c>
      <c r="N67">
        <v>1973</v>
      </c>
      <c r="O67" t="s">
        <v>217</v>
      </c>
      <c r="P67">
        <v>4.3564814814814813E-2</v>
      </c>
    </row>
    <row r="68" spans="1:16" x14ac:dyDescent="0.25">
      <c r="A68">
        <v>67</v>
      </c>
      <c r="B68" t="s">
        <v>741</v>
      </c>
      <c r="C68" t="s">
        <v>742</v>
      </c>
      <c r="D68" s="39">
        <v>6.128472222222222E-2</v>
      </c>
      <c r="G68">
        <f t="shared" si="14"/>
        <v>18</v>
      </c>
      <c r="H68" t="str">
        <f t="shared" si="15"/>
        <v>Procházková Ivona</v>
      </c>
      <c r="I68">
        <f t="shared" si="16"/>
        <v>1975</v>
      </c>
      <c r="J68" t="str">
        <f t="shared" si="17"/>
        <v>Blatná</v>
      </c>
      <c r="K68" s="36">
        <f t="shared" si="18"/>
        <v>6.128472222222222E-2</v>
      </c>
      <c r="M68" t="s">
        <v>615</v>
      </c>
      <c r="N68">
        <v>1954</v>
      </c>
      <c r="O68" t="s">
        <v>599</v>
      </c>
      <c r="P68">
        <v>4.6782407407407411E-2</v>
      </c>
    </row>
    <row r="69" spans="1:16" x14ac:dyDescent="0.25">
      <c r="A69">
        <v>68</v>
      </c>
      <c r="B69" t="s">
        <v>743</v>
      </c>
      <c r="C69" t="s">
        <v>217</v>
      </c>
      <c r="D69" s="39">
        <v>6.190972222222222E-2</v>
      </c>
      <c r="G69">
        <f t="shared" si="14"/>
        <v>8</v>
      </c>
      <c r="H69" t="str">
        <f t="shared" si="15"/>
        <v>Bláhová</v>
      </c>
      <c r="I69">
        <f t="shared" si="16"/>
        <v>1979</v>
      </c>
      <c r="J69" t="str">
        <f t="shared" si="17"/>
        <v>Č.Budějovice</v>
      </c>
      <c r="K69" s="36">
        <f t="shared" si="18"/>
        <v>6.190972222222222E-2</v>
      </c>
      <c r="M69" t="s">
        <v>238</v>
      </c>
      <c r="N69">
        <v>1962</v>
      </c>
      <c r="O69" t="s">
        <v>79</v>
      </c>
      <c r="P69">
        <v>5.0648148148148144E-2</v>
      </c>
    </row>
    <row r="70" spans="1:16" x14ac:dyDescent="0.25">
      <c r="A70">
        <v>69</v>
      </c>
      <c r="B70" t="s">
        <v>744</v>
      </c>
      <c r="C70" t="s">
        <v>742</v>
      </c>
      <c r="D70" s="39">
        <v>6.2488425925925926E-2</v>
      </c>
      <c r="G70">
        <f t="shared" si="14"/>
        <v>16</v>
      </c>
      <c r="H70" t="str">
        <f t="shared" si="15"/>
        <v>Scheinherr Jiří</v>
      </c>
      <c r="I70">
        <f t="shared" si="16"/>
        <v>1951</v>
      </c>
      <c r="J70" t="str">
        <f t="shared" si="17"/>
        <v>Blatná</v>
      </c>
      <c r="K70" s="36">
        <f t="shared" si="18"/>
        <v>6.2488425925925926E-2</v>
      </c>
      <c r="M70" t="s">
        <v>186</v>
      </c>
      <c r="N70">
        <v>1989</v>
      </c>
      <c r="O70" t="s">
        <v>37</v>
      </c>
      <c r="P70">
        <v>5.4490740740740735E-2</v>
      </c>
    </row>
    <row r="71" spans="1:16" x14ac:dyDescent="0.25">
      <c r="A71">
        <v>70</v>
      </c>
      <c r="B71" t="s">
        <v>612</v>
      </c>
      <c r="C71" t="s">
        <v>613</v>
      </c>
      <c r="D71" s="39">
        <v>7.0462962962962963E-2</v>
      </c>
      <c r="G71">
        <f t="shared" si="14"/>
        <v>18</v>
      </c>
      <c r="H71" t="str">
        <f t="shared" si="15"/>
        <v>Hájíček František</v>
      </c>
      <c r="I71">
        <f t="shared" si="16"/>
        <v>1951</v>
      </c>
      <c r="J71" t="str">
        <f t="shared" si="17"/>
        <v>AUC Praha</v>
      </c>
      <c r="K71" s="36">
        <f t="shared" si="18"/>
        <v>7.0462962962962963E-2</v>
      </c>
      <c r="M71" t="s">
        <v>187</v>
      </c>
      <c r="N71">
        <v>1962</v>
      </c>
      <c r="O71" t="s">
        <v>37</v>
      </c>
      <c r="P71">
        <v>5.5868055555555553E-2</v>
      </c>
    </row>
    <row r="72" spans="1:16" x14ac:dyDescent="0.25">
      <c r="A72">
        <v>71</v>
      </c>
      <c r="B72" t="s">
        <v>745</v>
      </c>
      <c r="C72" t="s">
        <v>51</v>
      </c>
      <c r="D72" s="39">
        <v>7.8726851851851853E-2</v>
      </c>
      <c r="G72">
        <f t="shared" si="14"/>
        <v>15</v>
      </c>
      <c r="H72" t="str">
        <f t="shared" si="15"/>
        <v>Něncová Monika</v>
      </c>
      <c r="I72">
        <f t="shared" si="16"/>
        <v>1966</v>
      </c>
      <c r="J72" t="str">
        <f t="shared" si="17"/>
        <v>Dobrá Voda</v>
      </c>
      <c r="K72" s="36">
        <f t="shared" si="18"/>
        <v>7.8726851851851853E-2</v>
      </c>
      <c r="M72" t="s">
        <v>261</v>
      </c>
      <c r="N72">
        <v>1965</v>
      </c>
      <c r="O72" t="s">
        <v>262</v>
      </c>
      <c r="P72">
        <v>4.9733796296296297E-2</v>
      </c>
    </row>
    <row r="73" spans="1:16" x14ac:dyDescent="0.25">
      <c r="D73" s="39"/>
      <c r="K73" s="36"/>
    </row>
    <row r="74" spans="1:16" x14ac:dyDescent="0.25">
      <c r="D74" s="39"/>
      <c r="K74" s="36"/>
    </row>
    <row r="75" spans="1:16" x14ac:dyDescent="0.25">
      <c r="D75" s="39"/>
      <c r="K75" s="36"/>
    </row>
    <row r="76" spans="1:16" x14ac:dyDescent="0.25">
      <c r="D76" s="39"/>
      <c r="K76" s="36"/>
    </row>
    <row r="77" spans="1:16" x14ac:dyDescent="0.25">
      <c r="D77" s="39"/>
      <c r="K77" s="36"/>
    </row>
    <row r="78" spans="1:16" x14ac:dyDescent="0.25">
      <c r="D78" s="39"/>
      <c r="K78" s="36"/>
    </row>
    <row r="79" spans="1:16" x14ac:dyDescent="0.25">
      <c r="D79" s="39"/>
      <c r="K79" s="36"/>
    </row>
    <row r="80" spans="1:16" x14ac:dyDescent="0.25">
      <c r="D80" s="39"/>
      <c r="K80" s="36"/>
    </row>
    <row r="81" spans="1:16" x14ac:dyDescent="0.25">
      <c r="D81" s="39"/>
      <c r="K81" s="36"/>
    </row>
    <row r="82" spans="1:16" x14ac:dyDescent="0.25">
      <c r="K82" s="36"/>
    </row>
    <row r="84" spans="1:16" x14ac:dyDescent="0.25">
      <c r="A84">
        <v>1</v>
      </c>
      <c r="B84" t="s">
        <v>785</v>
      </c>
      <c r="C84" t="s">
        <v>217</v>
      </c>
      <c r="D84" s="39">
        <v>6.0208333333333329E-3</v>
      </c>
      <c r="G84">
        <f>SEARCH(",",B84)</f>
        <v>14</v>
      </c>
      <c r="H84" t="str">
        <f>LEFT(B84,G84-1)</f>
        <v>Zikešová Anna</v>
      </c>
      <c r="I84">
        <f>VALUE(CONCATENATE("19",RIGHT(B84,2)))</f>
        <v>1995</v>
      </c>
      <c r="J84" t="str">
        <f>C84</f>
        <v>Č.Budějovice</v>
      </c>
      <c r="K84" s="36">
        <f>D84</f>
        <v>6.0208333333333329E-3</v>
      </c>
      <c r="M84" t="s">
        <v>886</v>
      </c>
      <c r="N84">
        <v>1995</v>
      </c>
      <c r="O84" t="s">
        <v>217</v>
      </c>
      <c r="P84">
        <v>6.0208333333333329E-3</v>
      </c>
    </row>
    <row r="85" spans="1:16" x14ac:dyDescent="0.25">
      <c r="A85">
        <v>1</v>
      </c>
      <c r="B85" t="s">
        <v>786</v>
      </c>
      <c r="C85" t="s">
        <v>763</v>
      </c>
      <c r="D85" s="39">
        <v>4.4826388888888893E-3</v>
      </c>
      <c r="G85">
        <f>SEARCH(",",B85)</f>
        <v>14</v>
      </c>
      <c r="H85" t="str">
        <f>LEFT(B85,G85-1)</f>
        <v>Papoušek Petr</v>
      </c>
      <c r="I85">
        <f>VALUE(CONCATENATE("19",RIGHT(B85,2)))</f>
        <v>1994</v>
      </c>
      <c r="J85" t="str">
        <f>C85</f>
        <v>Disco Lordi</v>
      </c>
      <c r="K85" s="36">
        <f>D85</f>
        <v>4.4826388888888893E-3</v>
      </c>
      <c r="M85" t="s">
        <v>331</v>
      </c>
      <c r="N85">
        <v>1994</v>
      </c>
      <c r="O85" t="s">
        <v>763</v>
      </c>
      <c r="P85">
        <v>4.4826388888888893E-3</v>
      </c>
    </row>
    <row r="86" spans="1:16" x14ac:dyDescent="0.25">
      <c r="A86">
        <v>2</v>
      </c>
      <c r="B86" t="s">
        <v>787</v>
      </c>
      <c r="C86" t="s">
        <v>788</v>
      </c>
      <c r="D86" s="39">
        <v>4.5000000000000005E-3</v>
      </c>
      <c r="G86">
        <f t="shared" ref="G86:G149" si="19">SEARCH(",",B86)</f>
        <v>11</v>
      </c>
      <c r="H86" t="str">
        <f t="shared" ref="H86:H149" si="20">LEFT(B86,G86-1)</f>
        <v>Cipín Petr</v>
      </c>
      <c r="I86">
        <f t="shared" ref="I86:I96" si="21">VALUE(CONCATENATE("19",RIGHT(B86,2)))</f>
        <v>1995</v>
      </c>
      <c r="J86" t="str">
        <f t="shared" ref="J86:J149" si="22">C86</f>
        <v>SŠ Č. Velenice</v>
      </c>
      <c r="K86" s="36">
        <f t="shared" ref="K86:K149" si="23">D86</f>
        <v>4.5000000000000005E-3</v>
      </c>
      <c r="M86" t="s">
        <v>387</v>
      </c>
      <c r="N86">
        <v>1995</v>
      </c>
      <c r="O86" t="s">
        <v>788</v>
      </c>
      <c r="P86">
        <v>4.5000000000000005E-3</v>
      </c>
    </row>
    <row r="87" spans="1:16" x14ac:dyDescent="0.25">
      <c r="A87">
        <v>1</v>
      </c>
      <c r="B87" t="s">
        <v>641</v>
      </c>
      <c r="C87" t="s">
        <v>451</v>
      </c>
      <c r="D87" s="39">
        <v>2.4502314814814816E-3</v>
      </c>
      <c r="G87">
        <f t="shared" si="19"/>
        <v>16</v>
      </c>
      <c r="H87" t="str">
        <f t="shared" si="20"/>
        <v>Ladislav Kozlík</v>
      </c>
      <c r="I87">
        <f t="shared" si="21"/>
        <v>1996</v>
      </c>
      <c r="J87" t="str">
        <f t="shared" si="22"/>
        <v>ZŠ Fantova Kaplice</v>
      </c>
      <c r="K87" s="36">
        <f t="shared" si="23"/>
        <v>2.4502314814814816E-3</v>
      </c>
      <c r="M87" t="s">
        <v>887</v>
      </c>
      <c r="N87">
        <v>1996</v>
      </c>
      <c r="O87" t="s">
        <v>451</v>
      </c>
      <c r="P87">
        <v>2.4502314814814816E-3</v>
      </c>
    </row>
    <row r="88" spans="1:16" x14ac:dyDescent="0.25">
      <c r="A88">
        <v>1</v>
      </c>
      <c r="B88" t="s">
        <v>789</v>
      </c>
      <c r="C88" t="s">
        <v>15</v>
      </c>
      <c r="D88" s="39">
        <v>2.7870370370370375E-3</v>
      </c>
      <c r="G88">
        <f t="shared" si="19"/>
        <v>15</v>
      </c>
      <c r="H88" t="str">
        <f t="shared" si="20"/>
        <v>Fravková Aneta</v>
      </c>
      <c r="I88">
        <f t="shared" si="21"/>
        <v>1996</v>
      </c>
      <c r="J88" t="str">
        <f t="shared" si="22"/>
        <v>Sokol ČB</v>
      </c>
      <c r="K88" s="36">
        <f t="shared" si="23"/>
        <v>2.7870370370370375E-3</v>
      </c>
      <c r="M88" t="s">
        <v>888</v>
      </c>
      <c r="N88">
        <v>1996</v>
      </c>
      <c r="O88" t="s">
        <v>15</v>
      </c>
      <c r="P88">
        <v>2.7870370370370375E-3</v>
      </c>
    </row>
    <row r="89" spans="1:16" x14ac:dyDescent="0.25">
      <c r="A89">
        <v>2</v>
      </c>
      <c r="B89" t="s">
        <v>790</v>
      </c>
      <c r="C89" t="s">
        <v>791</v>
      </c>
      <c r="D89" s="39">
        <v>3.127314814814815E-3</v>
      </c>
      <c r="G89">
        <f t="shared" si="19"/>
        <v>18</v>
      </c>
      <c r="H89" t="str">
        <f t="shared" si="20"/>
        <v>Dobiášová Marcela</v>
      </c>
      <c r="I89">
        <f t="shared" si="21"/>
        <v>1997</v>
      </c>
      <c r="J89" t="str">
        <f t="shared" si="22"/>
        <v>Malonty</v>
      </c>
      <c r="K89" s="36">
        <f t="shared" si="23"/>
        <v>3.127314814814815E-3</v>
      </c>
      <c r="M89" t="s">
        <v>889</v>
      </c>
      <c r="N89">
        <v>1997</v>
      </c>
      <c r="O89" t="s">
        <v>791</v>
      </c>
      <c r="P89">
        <v>3.127314814814815E-3</v>
      </c>
    </row>
    <row r="90" spans="1:16" x14ac:dyDescent="0.25">
      <c r="A90">
        <v>3</v>
      </c>
      <c r="B90" t="s">
        <v>792</v>
      </c>
      <c r="C90" t="s">
        <v>37</v>
      </c>
      <c r="D90" s="39">
        <v>3.840277777777778E-3</v>
      </c>
      <c r="G90">
        <f t="shared" si="19"/>
        <v>16</v>
      </c>
      <c r="H90" t="str">
        <f t="shared" si="20"/>
        <v>Klosse Patricie</v>
      </c>
      <c r="I90">
        <f t="shared" si="21"/>
        <v>1997</v>
      </c>
      <c r="J90" t="str">
        <f t="shared" si="22"/>
        <v>Orlando Bananas</v>
      </c>
      <c r="K90" s="36">
        <f t="shared" si="23"/>
        <v>3.840277777777778E-3</v>
      </c>
      <c r="M90" t="s">
        <v>890</v>
      </c>
      <c r="N90">
        <v>1997</v>
      </c>
      <c r="O90" t="s">
        <v>37</v>
      </c>
      <c r="P90">
        <v>3.840277777777778E-3</v>
      </c>
    </row>
    <row r="91" spans="1:16" x14ac:dyDescent="0.25">
      <c r="A91">
        <v>1</v>
      </c>
      <c r="B91" t="s">
        <v>793</v>
      </c>
      <c r="C91" t="s">
        <v>791</v>
      </c>
      <c r="D91" s="39">
        <v>1.1168981481481483E-3</v>
      </c>
      <c r="G91">
        <f t="shared" si="19"/>
        <v>17</v>
      </c>
      <c r="H91" t="str">
        <f t="shared" si="20"/>
        <v>Tovaryšová Alice</v>
      </c>
      <c r="I91">
        <f t="shared" si="21"/>
        <v>1998</v>
      </c>
      <c r="J91" t="str">
        <f t="shared" si="22"/>
        <v>Malonty</v>
      </c>
      <c r="K91" s="36">
        <f t="shared" si="23"/>
        <v>1.1168981481481483E-3</v>
      </c>
      <c r="M91" t="s">
        <v>386</v>
      </c>
      <c r="N91">
        <v>1998</v>
      </c>
      <c r="O91" t="s">
        <v>791</v>
      </c>
      <c r="P91">
        <v>1.1168981481481483E-3</v>
      </c>
    </row>
    <row r="92" spans="1:16" x14ac:dyDescent="0.25">
      <c r="A92">
        <v>2</v>
      </c>
      <c r="B92" t="s">
        <v>452</v>
      </c>
      <c r="C92" t="s">
        <v>794</v>
      </c>
      <c r="D92" s="39">
        <v>1.1307870370370371E-3</v>
      </c>
      <c r="G92">
        <f t="shared" si="19"/>
        <v>17</v>
      </c>
      <c r="H92" t="str">
        <f t="shared" si="20"/>
        <v>Tvrzová Veronika</v>
      </c>
      <c r="I92">
        <f t="shared" si="21"/>
        <v>1999</v>
      </c>
      <c r="J92" t="str">
        <f t="shared" si="22"/>
        <v>Sokol Č.B.</v>
      </c>
      <c r="K92" s="36">
        <f t="shared" si="23"/>
        <v>1.1307870370370371E-3</v>
      </c>
      <c r="M92" t="s">
        <v>383</v>
      </c>
      <c r="N92">
        <v>1999</v>
      </c>
      <c r="O92" t="s">
        <v>794</v>
      </c>
      <c r="P92">
        <v>1.1307870370370371E-3</v>
      </c>
    </row>
    <row r="93" spans="1:16" x14ac:dyDescent="0.25">
      <c r="A93">
        <v>3</v>
      </c>
      <c r="B93" t="s">
        <v>795</v>
      </c>
      <c r="C93" t="s">
        <v>791</v>
      </c>
      <c r="D93" s="39">
        <v>1.1493055555555555E-3</v>
      </c>
      <c r="G93">
        <f t="shared" si="19"/>
        <v>16</v>
      </c>
      <c r="H93" t="str">
        <f t="shared" si="20"/>
        <v>Faltusová Lenka</v>
      </c>
      <c r="I93">
        <f t="shared" si="21"/>
        <v>1999</v>
      </c>
      <c r="J93" t="str">
        <f t="shared" si="22"/>
        <v>Malonty</v>
      </c>
      <c r="K93" s="36">
        <f t="shared" si="23"/>
        <v>1.1493055555555555E-3</v>
      </c>
      <c r="M93" t="s">
        <v>384</v>
      </c>
      <c r="N93">
        <v>1999</v>
      </c>
      <c r="O93" t="s">
        <v>791</v>
      </c>
      <c r="P93">
        <v>1.1493055555555555E-3</v>
      </c>
    </row>
    <row r="94" spans="1:16" x14ac:dyDescent="0.25">
      <c r="A94">
        <v>4</v>
      </c>
      <c r="B94" t="s">
        <v>796</v>
      </c>
      <c r="C94" t="s">
        <v>791</v>
      </c>
      <c r="D94" s="39">
        <v>1.1886574074074074E-3</v>
      </c>
      <c r="G94">
        <f t="shared" si="19"/>
        <v>15</v>
      </c>
      <c r="H94" t="str">
        <f t="shared" si="20"/>
        <v>Oušková Andrea</v>
      </c>
      <c r="I94">
        <f t="shared" si="21"/>
        <v>1998</v>
      </c>
      <c r="J94" t="str">
        <f t="shared" si="22"/>
        <v>Malonty</v>
      </c>
      <c r="K94" s="36">
        <f t="shared" si="23"/>
        <v>1.1886574074074074E-3</v>
      </c>
      <c r="M94" t="s">
        <v>891</v>
      </c>
      <c r="N94">
        <v>1998</v>
      </c>
      <c r="O94" t="s">
        <v>791</v>
      </c>
      <c r="P94">
        <v>1.1886574074074074E-3</v>
      </c>
    </row>
    <row r="95" spans="1:16" x14ac:dyDescent="0.25">
      <c r="A95">
        <v>5</v>
      </c>
      <c r="B95" t="s">
        <v>797</v>
      </c>
      <c r="C95" t="s">
        <v>791</v>
      </c>
      <c r="D95" s="39">
        <v>1.2395833333333334E-3</v>
      </c>
      <c r="G95">
        <f t="shared" si="19"/>
        <v>14</v>
      </c>
      <c r="H95" t="str">
        <f t="shared" si="20"/>
        <v>Kupská Nikola</v>
      </c>
      <c r="I95">
        <f t="shared" si="21"/>
        <v>1999</v>
      </c>
      <c r="J95" t="str">
        <f t="shared" si="22"/>
        <v>Malonty</v>
      </c>
      <c r="K95" s="36">
        <f t="shared" si="23"/>
        <v>1.2395833333333334E-3</v>
      </c>
      <c r="M95" t="s">
        <v>892</v>
      </c>
      <c r="N95">
        <v>1999</v>
      </c>
      <c r="O95" t="s">
        <v>791</v>
      </c>
      <c r="P95">
        <v>1.2395833333333334E-3</v>
      </c>
    </row>
    <row r="96" spans="1:16" x14ac:dyDescent="0.25">
      <c r="A96">
        <v>6</v>
      </c>
      <c r="B96" t="s">
        <v>798</v>
      </c>
      <c r="C96" t="s">
        <v>799</v>
      </c>
      <c r="D96" s="39">
        <v>1.3113425925925925E-3</v>
      </c>
      <c r="G96">
        <f t="shared" si="19"/>
        <v>18</v>
      </c>
      <c r="H96" t="str">
        <f t="shared" si="20"/>
        <v>Schwarzová Johana</v>
      </c>
      <c r="I96">
        <f t="shared" si="21"/>
        <v>1999</v>
      </c>
      <c r="J96" t="str">
        <f t="shared" si="22"/>
        <v>Omlenička, Fantovka</v>
      </c>
      <c r="K96" s="36">
        <f t="shared" si="23"/>
        <v>1.3113425925925925E-3</v>
      </c>
      <c r="M96" t="s">
        <v>893</v>
      </c>
      <c r="N96">
        <v>1999</v>
      </c>
      <c r="O96" t="s">
        <v>799</v>
      </c>
      <c r="P96">
        <v>1.3113425925925925E-3</v>
      </c>
    </row>
    <row r="97" spans="1:16" x14ac:dyDescent="0.25">
      <c r="A97">
        <v>7</v>
      </c>
      <c r="B97" t="s">
        <v>800</v>
      </c>
      <c r="C97" t="s">
        <v>774</v>
      </c>
      <c r="D97" s="39">
        <v>1.4675925925925926E-3</v>
      </c>
      <c r="G97">
        <f t="shared" si="19"/>
        <v>19</v>
      </c>
      <c r="H97" t="str">
        <f t="shared" si="20"/>
        <v>Krechko Oleksandra</v>
      </c>
      <c r="I97">
        <f t="shared" ref="I97:I104" si="24">VALUE(CONCATENATE("20",RIGHT(B97,2)))</f>
        <v>2098</v>
      </c>
      <c r="J97" t="str">
        <f t="shared" si="22"/>
        <v>Kaplice, Školní</v>
      </c>
      <c r="K97" s="36">
        <f t="shared" si="23"/>
        <v>1.4675925925925926E-3</v>
      </c>
      <c r="M97" t="s">
        <v>894</v>
      </c>
      <c r="N97">
        <v>2098</v>
      </c>
      <c r="O97" t="s">
        <v>774</v>
      </c>
      <c r="P97">
        <v>1.4675925925925926E-3</v>
      </c>
    </row>
    <row r="98" spans="1:16" x14ac:dyDescent="0.25">
      <c r="A98">
        <v>8</v>
      </c>
      <c r="B98" t="s">
        <v>801</v>
      </c>
      <c r="C98" t="s">
        <v>791</v>
      </c>
      <c r="D98" s="39">
        <v>1.4930555555555556E-3</v>
      </c>
      <c r="G98">
        <f t="shared" si="19"/>
        <v>14</v>
      </c>
      <c r="H98" t="str">
        <f t="shared" si="20"/>
        <v>Gaborova Olga</v>
      </c>
      <c r="I98">
        <f t="shared" si="24"/>
        <v>2098</v>
      </c>
      <c r="J98" t="str">
        <f t="shared" si="22"/>
        <v>Malonty</v>
      </c>
      <c r="K98" s="36">
        <f t="shared" si="23"/>
        <v>1.4930555555555556E-3</v>
      </c>
      <c r="M98" t="s">
        <v>895</v>
      </c>
      <c r="N98">
        <v>2098</v>
      </c>
      <c r="O98" t="s">
        <v>791</v>
      </c>
      <c r="P98">
        <v>1.4930555555555556E-3</v>
      </c>
    </row>
    <row r="99" spans="1:16" x14ac:dyDescent="0.25">
      <c r="A99">
        <v>9</v>
      </c>
      <c r="B99" t="s">
        <v>802</v>
      </c>
      <c r="C99" t="s">
        <v>774</v>
      </c>
      <c r="D99" s="39">
        <v>1.5624999999999999E-3</v>
      </c>
      <c r="G99">
        <f t="shared" si="19"/>
        <v>16</v>
      </c>
      <c r="H99" t="str">
        <f t="shared" si="20"/>
        <v>Stýblová Jiřina</v>
      </c>
      <c r="I99">
        <f t="shared" si="24"/>
        <v>2098</v>
      </c>
      <c r="J99" t="str">
        <f t="shared" si="22"/>
        <v>Kaplice, Školní</v>
      </c>
      <c r="K99" s="36">
        <f t="shared" si="23"/>
        <v>1.5624999999999999E-3</v>
      </c>
      <c r="M99" t="s">
        <v>896</v>
      </c>
      <c r="N99">
        <v>2098</v>
      </c>
      <c r="O99" t="s">
        <v>774</v>
      </c>
      <c r="P99">
        <v>1.5624999999999999E-3</v>
      </c>
    </row>
    <row r="100" spans="1:16" x14ac:dyDescent="0.25">
      <c r="A100">
        <v>10</v>
      </c>
      <c r="B100" t="s">
        <v>644</v>
      </c>
      <c r="C100" t="s">
        <v>803</v>
      </c>
      <c r="D100" s="39">
        <v>1.5740740740740741E-3</v>
      </c>
      <c r="G100">
        <f t="shared" si="19"/>
        <v>16</v>
      </c>
      <c r="H100" t="str">
        <f t="shared" si="20"/>
        <v>Vanišová Simona</v>
      </c>
      <c r="I100">
        <f t="shared" si="24"/>
        <v>2099</v>
      </c>
      <c r="J100" t="str">
        <f t="shared" si="22"/>
        <v>Kaplice, Fantova</v>
      </c>
      <c r="K100" s="36">
        <f t="shared" si="23"/>
        <v>1.5740740740740741E-3</v>
      </c>
      <c r="M100" t="s">
        <v>653</v>
      </c>
      <c r="N100">
        <v>2099</v>
      </c>
      <c r="O100" t="s">
        <v>803</v>
      </c>
      <c r="P100">
        <v>1.5740740740740741E-3</v>
      </c>
    </row>
    <row r="101" spans="1:16" x14ac:dyDescent="0.25">
      <c r="A101">
        <v>1</v>
      </c>
      <c r="B101" t="s">
        <v>765</v>
      </c>
      <c r="C101" t="s">
        <v>804</v>
      </c>
      <c r="D101" s="39">
        <v>1.2534722222222222E-3</v>
      </c>
      <c r="G101">
        <f t="shared" si="19"/>
        <v>15</v>
      </c>
      <c r="H101" t="str">
        <f t="shared" si="20"/>
        <v>Mikšl Miroslav</v>
      </c>
      <c r="I101">
        <f t="shared" si="24"/>
        <v>2099</v>
      </c>
      <c r="J101" t="str">
        <f t="shared" si="22"/>
        <v>Slavia ČB</v>
      </c>
      <c r="K101" s="36">
        <f t="shared" si="23"/>
        <v>1.2534722222222222E-3</v>
      </c>
      <c r="M101" t="s">
        <v>216</v>
      </c>
      <c r="N101">
        <v>2099</v>
      </c>
      <c r="O101" t="s">
        <v>804</v>
      </c>
      <c r="P101">
        <v>1.2534722222222222E-3</v>
      </c>
    </row>
    <row r="102" spans="1:16" x14ac:dyDescent="0.25">
      <c r="A102">
        <v>2</v>
      </c>
      <c r="B102" t="s">
        <v>805</v>
      </c>
      <c r="C102" t="s">
        <v>806</v>
      </c>
      <c r="D102" s="39">
        <v>1.3078703703703705E-3</v>
      </c>
      <c r="G102">
        <f t="shared" si="19"/>
        <v>10</v>
      </c>
      <c r="H102" t="str">
        <f t="shared" si="20"/>
        <v>Čech Petr</v>
      </c>
      <c r="J102" t="str">
        <f t="shared" si="22"/>
        <v>Netřebice</v>
      </c>
      <c r="K102" s="36">
        <f t="shared" si="23"/>
        <v>1.3078703703703705E-3</v>
      </c>
      <c r="M102" t="s">
        <v>660</v>
      </c>
      <c r="O102" t="s">
        <v>806</v>
      </c>
      <c r="P102">
        <v>1.3078703703703705E-3</v>
      </c>
    </row>
    <row r="103" spans="1:16" x14ac:dyDescent="0.25">
      <c r="A103">
        <v>1</v>
      </c>
      <c r="B103" t="s">
        <v>807</v>
      </c>
      <c r="C103" t="s">
        <v>808</v>
      </c>
      <c r="D103" s="39">
        <v>6.6087962962962964E-4</v>
      </c>
      <c r="G103">
        <f t="shared" si="19"/>
        <v>12</v>
      </c>
      <c r="H103" t="str">
        <f t="shared" si="20"/>
        <v>Bárta Filip</v>
      </c>
      <c r="I103">
        <f t="shared" si="24"/>
        <v>2000</v>
      </c>
      <c r="J103" t="str">
        <f t="shared" si="22"/>
        <v>Blansko</v>
      </c>
      <c r="K103" s="36">
        <f t="shared" si="23"/>
        <v>6.6087962962962964E-4</v>
      </c>
      <c r="M103" t="s">
        <v>337</v>
      </c>
      <c r="N103">
        <v>2000</v>
      </c>
      <c r="O103" t="s">
        <v>808</v>
      </c>
      <c r="P103">
        <v>6.6087962962962964E-4</v>
      </c>
    </row>
    <row r="104" spans="1:16" x14ac:dyDescent="0.25">
      <c r="A104">
        <v>2</v>
      </c>
      <c r="B104" t="s">
        <v>809</v>
      </c>
      <c r="C104" t="s">
        <v>794</v>
      </c>
      <c r="D104" s="39">
        <v>6.7361111111111126E-4</v>
      </c>
      <c r="G104">
        <f t="shared" si="19"/>
        <v>18</v>
      </c>
      <c r="H104" t="str">
        <f t="shared" si="20"/>
        <v>Matějíček Antonín</v>
      </c>
      <c r="I104">
        <f t="shared" si="24"/>
        <v>2000</v>
      </c>
      <c r="J104" t="str">
        <f t="shared" si="22"/>
        <v>Sokol Č.B.</v>
      </c>
      <c r="K104" s="36">
        <f t="shared" si="23"/>
        <v>6.7361111111111126E-4</v>
      </c>
      <c r="M104" t="s">
        <v>565</v>
      </c>
      <c r="N104">
        <v>2000</v>
      </c>
      <c r="O104" t="s">
        <v>794</v>
      </c>
      <c r="P104">
        <v>6.7361111111111126E-4</v>
      </c>
    </row>
    <row r="105" spans="1:16" x14ac:dyDescent="0.25">
      <c r="A105">
        <v>3</v>
      </c>
      <c r="B105" t="s">
        <v>810</v>
      </c>
      <c r="C105" t="s">
        <v>774</v>
      </c>
      <c r="D105" s="39">
        <v>7.349537037037037E-4</v>
      </c>
      <c r="G105">
        <f t="shared" si="19"/>
        <v>14</v>
      </c>
      <c r="H105" t="str">
        <f t="shared" si="20"/>
        <v>Čutka Vojtěch</v>
      </c>
      <c r="I105">
        <f>VALUE(CONCATENATE("19",RIGHT(B105,2)))</f>
        <v>1900</v>
      </c>
      <c r="J105" t="str">
        <f t="shared" si="22"/>
        <v>Kaplice, Školní</v>
      </c>
      <c r="K105" s="36">
        <f t="shared" si="23"/>
        <v>7.349537037037037E-4</v>
      </c>
      <c r="M105" t="s">
        <v>662</v>
      </c>
      <c r="N105">
        <v>1900</v>
      </c>
      <c r="O105" t="s">
        <v>774</v>
      </c>
      <c r="P105">
        <v>7.349537037037037E-4</v>
      </c>
    </row>
    <row r="106" spans="1:16" x14ac:dyDescent="0.25">
      <c r="A106">
        <v>4</v>
      </c>
      <c r="B106" t="s">
        <v>811</v>
      </c>
      <c r="C106" t="s">
        <v>803</v>
      </c>
      <c r="D106" s="39">
        <v>7.6388888888888893E-4</v>
      </c>
      <c r="G106">
        <f t="shared" si="19"/>
        <v>14</v>
      </c>
      <c r="H106" t="str">
        <f t="shared" si="20"/>
        <v>Pastier Denis</v>
      </c>
      <c r="I106">
        <f>VALUE(CONCATENATE("19",RIGHT(B106,2)))</f>
        <v>1901</v>
      </c>
      <c r="J106" t="str">
        <f t="shared" si="22"/>
        <v>Kaplice, Fantova</v>
      </c>
      <c r="K106" s="36">
        <f t="shared" si="23"/>
        <v>7.6388888888888893E-4</v>
      </c>
      <c r="M106" t="s">
        <v>564</v>
      </c>
      <c r="N106">
        <v>1901</v>
      </c>
      <c r="O106" t="s">
        <v>803</v>
      </c>
      <c r="P106">
        <v>7.6388888888888893E-4</v>
      </c>
    </row>
    <row r="107" spans="1:16" x14ac:dyDescent="0.25">
      <c r="A107">
        <v>5</v>
      </c>
      <c r="B107" t="s">
        <v>812</v>
      </c>
      <c r="C107" t="s">
        <v>803</v>
      </c>
      <c r="D107" s="39">
        <v>8.1018518518518516E-4</v>
      </c>
      <c r="G107">
        <f t="shared" si="19"/>
        <v>13</v>
      </c>
      <c r="H107" t="str">
        <f t="shared" si="20"/>
        <v>Doušek David</v>
      </c>
      <c r="I107">
        <f>VALUE(CONCATENATE("19",RIGHT(B107,2)))</f>
        <v>1900</v>
      </c>
      <c r="J107" t="str">
        <f t="shared" si="22"/>
        <v>Kaplice, Fantova</v>
      </c>
      <c r="K107" s="36">
        <f t="shared" si="23"/>
        <v>8.1018518518518516E-4</v>
      </c>
      <c r="M107" t="s">
        <v>897</v>
      </c>
      <c r="N107">
        <v>1900</v>
      </c>
      <c r="O107" t="s">
        <v>803</v>
      </c>
      <c r="P107">
        <v>8.1018518518518516E-4</v>
      </c>
    </row>
    <row r="108" spans="1:16" x14ac:dyDescent="0.25">
      <c r="A108">
        <v>6</v>
      </c>
      <c r="B108" t="s">
        <v>813</v>
      </c>
      <c r="C108" t="s">
        <v>342</v>
      </c>
      <c r="D108" s="39">
        <v>8.4143518518518519E-4</v>
      </c>
      <c r="G108">
        <f t="shared" si="19"/>
        <v>17</v>
      </c>
      <c r="H108" t="str">
        <f t="shared" si="20"/>
        <v>Kratochvíl David</v>
      </c>
      <c r="I108">
        <f>VALUE(CONCATENATE("19",RIGHT(B108,2)))</f>
        <v>1901</v>
      </c>
      <c r="J108" t="str">
        <f t="shared" si="22"/>
        <v>Kaplice</v>
      </c>
      <c r="K108" s="36">
        <f t="shared" si="23"/>
        <v>8.4143518518518519E-4</v>
      </c>
      <c r="M108" t="s">
        <v>898</v>
      </c>
      <c r="N108">
        <v>1901</v>
      </c>
      <c r="O108" t="s">
        <v>342</v>
      </c>
      <c r="P108">
        <v>8.4143518518518519E-4</v>
      </c>
    </row>
    <row r="109" spans="1:16" x14ac:dyDescent="0.25">
      <c r="A109">
        <v>7</v>
      </c>
      <c r="B109" t="s">
        <v>643</v>
      </c>
      <c r="C109" t="s">
        <v>453</v>
      </c>
      <c r="D109" s="39">
        <v>8.4837962962962959E-4</v>
      </c>
      <c r="G109">
        <f t="shared" si="19"/>
        <v>12</v>
      </c>
      <c r="H109" t="str">
        <f t="shared" si="20"/>
        <v>Jiří Barták</v>
      </c>
      <c r="I109">
        <f t="shared" ref="I109:I154" si="25">VALUE(CONCATENATE("20",RIGHT(B109,2)))</f>
        <v>2000</v>
      </c>
      <c r="J109" t="str">
        <f t="shared" si="22"/>
        <v>ZŠ Školní Kaplice</v>
      </c>
      <c r="K109" s="36">
        <f t="shared" si="23"/>
        <v>8.4837962962962959E-4</v>
      </c>
      <c r="M109" t="s">
        <v>899</v>
      </c>
      <c r="N109">
        <v>2000</v>
      </c>
      <c r="O109" t="s">
        <v>453</v>
      </c>
      <c r="P109">
        <v>8.4837962962962959E-4</v>
      </c>
    </row>
    <row r="110" spans="1:16" x14ac:dyDescent="0.25">
      <c r="A110">
        <v>8</v>
      </c>
      <c r="B110" t="s">
        <v>814</v>
      </c>
      <c r="C110" t="s">
        <v>173</v>
      </c>
      <c r="D110" s="39">
        <v>9.4328703703703708E-4</v>
      </c>
      <c r="G110">
        <f t="shared" si="19"/>
        <v>14</v>
      </c>
      <c r="H110" t="str">
        <f t="shared" si="20"/>
        <v>Varga Dominik</v>
      </c>
      <c r="I110">
        <f t="shared" si="25"/>
        <v>2001</v>
      </c>
      <c r="J110" t="str">
        <f t="shared" si="22"/>
        <v>Č. Budějovice</v>
      </c>
      <c r="K110" s="36">
        <f t="shared" si="23"/>
        <v>9.4328703703703708E-4</v>
      </c>
      <c r="M110" t="s">
        <v>900</v>
      </c>
      <c r="N110">
        <v>2001</v>
      </c>
      <c r="O110" t="s">
        <v>173</v>
      </c>
      <c r="P110">
        <v>9.4328703703703708E-4</v>
      </c>
    </row>
    <row r="111" spans="1:16" x14ac:dyDescent="0.25">
      <c r="A111">
        <v>9</v>
      </c>
      <c r="B111" t="s">
        <v>815</v>
      </c>
      <c r="C111" t="s">
        <v>173</v>
      </c>
      <c r="D111" s="39">
        <v>9.8379629629629642E-4</v>
      </c>
      <c r="G111">
        <f t="shared" si="19"/>
        <v>18</v>
      </c>
      <c r="H111" t="str">
        <f t="shared" si="20"/>
        <v>Stejskal Ladislav</v>
      </c>
      <c r="I111">
        <f t="shared" si="25"/>
        <v>2001</v>
      </c>
      <c r="J111" t="str">
        <f t="shared" si="22"/>
        <v>Č. Budějovice</v>
      </c>
      <c r="K111" s="36">
        <f t="shared" si="23"/>
        <v>9.8379629629629642E-4</v>
      </c>
      <c r="M111" t="s">
        <v>227</v>
      </c>
      <c r="N111">
        <v>2001</v>
      </c>
      <c r="O111" t="s">
        <v>173</v>
      </c>
      <c r="P111">
        <v>9.8379629629629642E-4</v>
      </c>
    </row>
    <row r="112" spans="1:16" x14ac:dyDescent="0.25">
      <c r="A112">
        <v>1</v>
      </c>
      <c r="B112" t="s">
        <v>816</v>
      </c>
      <c r="C112" t="s">
        <v>791</v>
      </c>
      <c r="D112" s="39">
        <v>7.8009259259259253E-4</v>
      </c>
      <c r="G112">
        <f t="shared" si="19"/>
        <v>15</v>
      </c>
      <c r="H112" t="str">
        <f t="shared" si="20"/>
        <v>Micková Tereza</v>
      </c>
      <c r="I112">
        <f t="shared" si="25"/>
        <v>2001</v>
      </c>
      <c r="J112" t="str">
        <f t="shared" si="22"/>
        <v>Malonty</v>
      </c>
      <c r="K112" s="36">
        <f t="shared" si="23"/>
        <v>7.8009259259259253E-4</v>
      </c>
      <c r="M112" t="s">
        <v>373</v>
      </c>
      <c r="N112">
        <v>2001</v>
      </c>
      <c r="O112" t="s">
        <v>791</v>
      </c>
      <c r="P112">
        <v>7.8009259259259253E-4</v>
      </c>
    </row>
    <row r="113" spans="1:16" x14ac:dyDescent="0.25">
      <c r="A113">
        <v>2</v>
      </c>
      <c r="B113" t="s">
        <v>817</v>
      </c>
      <c r="C113" t="s">
        <v>818</v>
      </c>
      <c r="D113" s="44">
        <v>8.2638888888888877E-4</v>
      </c>
      <c r="G113">
        <f t="shared" si="19"/>
        <v>18</v>
      </c>
      <c r="H113" t="str">
        <f t="shared" si="20"/>
        <v>Klimešová Šarlota</v>
      </c>
      <c r="I113">
        <f t="shared" si="25"/>
        <v>2000</v>
      </c>
      <c r="J113" t="str">
        <f t="shared" si="22"/>
        <v>Křemže VJČ</v>
      </c>
      <c r="K113" s="36">
        <f t="shared" si="23"/>
        <v>8.2638888888888877E-4</v>
      </c>
      <c r="M113" t="s">
        <v>901</v>
      </c>
      <c r="N113">
        <v>2000</v>
      </c>
      <c r="O113" t="s">
        <v>818</v>
      </c>
      <c r="P113">
        <v>8.2638888888888877E-4</v>
      </c>
    </row>
    <row r="114" spans="1:16" x14ac:dyDescent="0.25">
      <c r="A114">
        <v>3</v>
      </c>
      <c r="B114" t="s">
        <v>819</v>
      </c>
      <c r="C114" t="s">
        <v>451</v>
      </c>
      <c r="D114" s="41">
        <v>8.5532407407407399E-4</v>
      </c>
      <c r="G114">
        <f t="shared" si="19"/>
        <v>14</v>
      </c>
      <c r="H114" t="str">
        <f t="shared" si="20"/>
        <v>Šimková Irena</v>
      </c>
      <c r="I114">
        <f t="shared" si="25"/>
        <v>2001</v>
      </c>
      <c r="J114" t="str">
        <f t="shared" si="22"/>
        <v>ZŠ Fantova Kaplice</v>
      </c>
      <c r="K114" s="36">
        <f t="shared" si="23"/>
        <v>8.5532407407407399E-4</v>
      </c>
      <c r="M114" t="s">
        <v>678</v>
      </c>
      <c r="N114">
        <v>2001</v>
      </c>
      <c r="O114" t="s">
        <v>451</v>
      </c>
      <c r="P114">
        <v>8.5532407407407399E-4</v>
      </c>
    </row>
    <row r="115" spans="1:16" x14ac:dyDescent="0.25">
      <c r="A115">
        <v>4</v>
      </c>
      <c r="B115" t="s">
        <v>820</v>
      </c>
      <c r="C115" t="s">
        <v>448</v>
      </c>
      <c r="D115" s="41">
        <v>8.7037037037037042E-4</v>
      </c>
      <c r="G115">
        <f t="shared" si="19"/>
        <v>16</v>
      </c>
      <c r="H115" t="str">
        <f t="shared" si="20"/>
        <v>Švecová Pavlína</v>
      </c>
      <c r="I115">
        <f t="shared" si="25"/>
        <v>2001</v>
      </c>
      <c r="J115" t="str">
        <f t="shared" si="22"/>
        <v>Bujanov</v>
      </c>
      <c r="K115" s="36">
        <f t="shared" si="23"/>
        <v>8.7037037037037042E-4</v>
      </c>
      <c r="M115" t="s">
        <v>902</v>
      </c>
      <c r="N115">
        <v>2001</v>
      </c>
      <c r="O115" t="s">
        <v>448</v>
      </c>
      <c r="P115">
        <v>8.7037037037037042E-4</v>
      </c>
    </row>
    <row r="116" spans="1:16" x14ac:dyDescent="0.25">
      <c r="A116">
        <v>5</v>
      </c>
      <c r="B116" t="s">
        <v>645</v>
      </c>
      <c r="C116" t="s">
        <v>448</v>
      </c>
      <c r="D116" s="41">
        <v>8.9583333333333344E-4</v>
      </c>
      <c r="G116">
        <f t="shared" si="19"/>
        <v>19</v>
      </c>
      <c r="H116" t="str">
        <f t="shared" si="20"/>
        <v>Kundrátová Michala</v>
      </c>
      <c r="I116">
        <f t="shared" si="25"/>
        <v>2000</v>
      </c>
      <c r="J116" t="str">
        <f t="shared" si="22"/>
        <v>Bujanov</v>
      </c>
      <c r="K116" s="36">
        <f t="shared" si="23"/>
        <v>8.9583333333333344E-4</v>
      </c>
      <c r="M116" t="s">
        <v>654</v>
      </c>
      <c r="N116">
        <v>2000</v>
      </c>
      <c r="O116" t="s">
        <v>448</v>
      </c>
      <c r="P116">
        <v>8.9583333333333344E-4</v>
      </c>
    </row>
    <row r="117" spans="1:16" x14ac:dyDescent="0.25">
      <c r="A117">
        <v>6</v>
      </c>
      <c r="B117" t="s">
        <v>821</v>
      </c>
      <c r="C117" t="s">
        <v>822</v>
      </c>
      <c r="D117" s="41">
        <v>9.3865740740740726E-4</v>
      </c>
      <c r="G117">
        <f t="shared" si="19"/>
        <v>14</v>
      </c>
      <c r="H117" t="str">
        <f t="shared" si="20"/>
        <v>Bořucká Adéla</v>
      </c>
      <c r="I117">
        <f t="shared" si="25"/>
        <v>2001</v>
      </c>
      <c r="J117" t="str">
        <f t="shared" si="22"/>
        <v>Č.Krumlov ZŠ Nádr.</v>
      </c>
      <c r="K117" s="36">
        <f t="shared" si="23"/>
        <v>9.3865740740740726E-4</v>
      </c>
      <c r="M117" t="s">
        <v>903</v>
      </c>
      <c r="N117">
        <v>2001</v>
      </c>
      <c r="O117" t="s">
        <v>822</v>
      </c>
      <c r="P117">
        <v>9.3865740740740726E-4</v>
      </c>
    </row>
    <row r="118" spans="1:16" x14ac:dyDescent="0.25">
      <c r="A118">
        <v>7</v>
      </c>
      <c r="B118" t="s">
        <v>646</v>
      </c>
      <c r="C118" t="s">
        <v>451</v>
      </c>
      <c r="D118" s="41">
        <v>9.6412037037037039E-4</v>
      </c>
      <c r="G118">
        <f t="shared" si="19"/>
        <v>17</v>
      </c>
      <c r="H118" t="str">
        <f t="shared" si="20"/>
        <v>Německá Dominika</v>
      </c>
      <c r="I118">
        <f t="shared" si="25"/>
        <v>2000</v>
      </c>
      <c r="J118" t="str">
        <f t="shared" si="22"/>
        <v>ZŠ Fantova Kaplice</v>
      </c>
      <c r="K118" s="36">
        <f t="shared" si="23"/>
        <v>9.6412037037037039E-4</v>
      </c>
      <c r="M118" t="s">
        <v>554</v>
      </c>
      <c r="N118">
        <v>2000</v>
      </c>
      <c r="O118" t="s">
        <v>451</v>
      </c>
      <c r="P118">
        <v>9.6412037037037039E-4</v>
      </c>
    </row>
    <row r="119" spans="1:16" x14ac:dyDescent="0.25">
      <c r="A119">
        <v>8</v>
      </c>
      <c r="B119" t="s">
        <v>823</v>
      </c>
      <c r="C119" t="s">
        <v>818</v>
      </c>
      <c r="D119" s="39">
        <v>9.8263888888888901E-4</v>
      </c>
      <c r="G119">
        <f t="shared" si="19"/>
        <v>16</v>
      </c>
      <c r="H119" t="str">
        <f t="shared" si="20"/>
        <v>Klimešová Alena</v>
      </c>
      <c r="I119">
        <f t="shared" si="25"/>
        <v>2001</v>
      </c>
      <c r="J119" t="str">
        <f t="shared" si="22"/>
        <v>Křemže VJČ</v>
      </c>
      <c r="K119" s="36">
        <f t="shared" si="23"/>
        <v>9.8263888888888901E-4</v>
      </c>
      <c r="M119" t="s">
        <v>904</v>
      </c>
      <c r="N119">
        <v>2001</v>
      </c>
      <c r="O119" t="s">
        <v>818</v>
      </c>
      <c r="P119">
        <v>9.8263888888888901E-4</v>
      </c>
    </row>
    <row r="120" spans="1:16" x14ac:dyDescent="0.25">
      <c r="A120">
        <v>1</v>
      </c>
      <c r="B120" t="s">
        <v>647</v>
      </c>
      <c r="C120" t="s">
        <v>451</v>
      </c>
      <c r="D120" s="39">
        <v>7.4652777777777781E-4</v>
      </c>
      <c r="G120">
        <f t="shared" si="19"/>
        <v>10</v>
      </c>
      <c r="H120" t="str">
        <f t="shared" si="20"/>
        <v>Petr Lukš</v>
      </c>
      <c r="I120">
        <f t="shared" si="25"/>
        <v>2002</v>
      </c>
      <c r="J120" t="str">
        <f t="shared" si="22"/>
        <v>ZŠ Fantova Kaplice</v>
      </c>
      <c r="K120" s="36">
        <f t="shared" si="23"/>
        <v>7.4652777777777781E-4</v>
      </c>
      <c r="M120" t="s">
        <v>905</v>
      </c>
      <c r="N120">
        <v>2002</v>
      </c>
      <c r="O120" t="s">
        <v>451</v>
      </c>
      <c r="P120">
        <v>7.4652777777777781E-4</v>
      </c>
    </row>
    <row r="121" spans="1:16" x14ac:dyDescent="0.25">
      <c r="A121">
        <v>2</v>
      </c>
      <c r="B121" t="s">
        <v>648</v>
      </c>
      <c r="C121" t="s">
        <v>453</v>
      </c>
      <c r="D121" s="39">
        <v>7.7083333333333344E-4</v>
      </c>
      <c r="G121">
        <f t="shared" si="19"/>
        <v>17</v>
      </c>
      <c r="H121" t="str">
        <f t="shared" si="20"/>
        <v>Tomáš Kratochvíl</v>
      </c>
      <c r="I121">
        <f t="shared" si="25"/>
        <v>2002</v>
      </c>
      <c r="J121" t="str">
        <f t="shared" si="22"/>
        <v>ZŠ Školní Kaplice</v>
      </c>
      <c r="K121" s="36">
        <f t="shared" si="23"/>
        <v>7.7083333333333344E-4</v>
      </c>
      <c r="M121" t="s">
        <v>906</v>
      </c>
      <c r="N121">
        <v>2002</v>
      </c>
      <c r="O121" t="s">
        <v>453</v>
      </c>
      <c r="P121">
        <v>7.7083333333333344E-4</v>
      </c>
    </row>
    <row r="122" spans="1:16" x14ac:dyDescent="0.25">
      <c r="A122">
        <v>3</v>
      </c>
      <c r="B122" t="s">
        <v>824</v>
      </c>
      <c r="C122" t="s">
        <v>367</v>
      </c>
      <c r="D122" s="39">
        <v>7.9282407407407394E-4</v>
      </c>
      <c r="G122">
        <f t="shared" si="19"/>
        <v>11</v>
      </c>
      <c r="H122" t="str">
        <f t="shared" si="20"/>
        <v>Kupský Jan</v>
      </c>
      <c r="I122">
        <f t="shared" si="25"/>
        <v>2002</v>
      </c>
      <c r="J122" t="str">
        <f t="shared" si="22"/>
        <v>ZŠ Malonty</v>
      </c>
      <c r="K122" s="36">
        <f t="shared" si="23"/>
        <v>7.9282407407407394E-4</v>
      </c>
      <c r="M122" t="s">
        <v>907</v>
      </c>
      <c r="N122">
        <v>2002</v>
      </c>
      <c r="O122" t="s">
        <v>367</v>
      </c>
      <c r="P122">
        <v>7.9282407407407394E-4</v>
      </c>
    </row>
    <row r="123" spans="1:16" x14ac:dyDescent="0.25">
      <c r="A123">
        <v>4</v>
      </c>
      <c r="B123" t="s">
        <v>825</v>
      </c>
      <c r="C123" t="s">
        <v>451</v>
      </c>
      <c r="D123" s="39">
        <v>8.0208333333333336E-4</v>
      </c>
      <c r="G123">
        <f t="shared" si="19"/>
        <v>15</v>
      </c>
      <c r="H123" t="str">
        <f t="shared" si="20"/>
        <v>Sezemský Josef</v>
      </c>
      <c r="I123">
        <f t="shared" si="25"/>
        <v>2002</v>
      </c>
      <c r="J123" t="str">
        <f t="shared" si="22"/>
        <v>ZŠ Fantova Kaplice</v>
      </c>
      <c r="K123" s="36">
        <f t="shared" si="23"/>
        <v>8.0208333333333336E-4</v>
      </c>
      <c r="M123" t="s">
        <v>908</v>
      </c>
      <c r="N123">
        <v>2002</v>
      </c>
      <c r="O123" t="s">
        <v>451</v>
      </c>
      <c r="P123">
        <v>8.0208333333333336E-4</v>
      </c>
    </row>
    <row r="124" spans="1:16" x14ac:dyDescent="0.25">
      <c r="A124">
        <v>5</v>
      </c>
      <c r="B124" t="s">
        <v>826</v>
      </c>
      <c r="C124" t="s">
        <v>376</v>
      </c>
      <c r="D124" s="39">
        <v>8.5300925925925919E-4</v>
      </c>
      <c r="G124">
        <f t="shared" si="19"/>
        <v>13</v>
      </c>
      <c r="H124" t="str">
        <f t="shared" si="20"/>
        <v>Borucký Petr</v>
      </c>
      <c r="I124">
        <f t="shared" si="25"/>
        <v>2003</v>
      </c>
      <c r="J124" t="str">
        <f t="shared" si="22"/>
        <v>Č.Krumlov</v>
      </c>
      <c r="K124" s="36">
        <f t="shared" si="23"/>
        <v>8.5300925925925919E-4</v>
      </c>
      <c r="M124" t="s">
        <v>909</v>
      </c>
      <c r="N124">
        <v>2003</v>
      </c>
      <c r="O124" t="s">
        <v>376</v>
      </c>
      <c r="P124">
        <v>8.5300925925925919E-4</v>
      </c>
    </row>
    <row r="125" spans="1:16" x14ac:dyDescent="0.25">
      <c r="A125">
        <v>6</v>
      </c>
      <c r="B125" t="s">
        <v>649</v>
      </c>
      <c r="C125" t="s">
        <v>596</v>
      </c>
      <c r="D125" s="39">
        <v>8.6574074074074071E-4</v>
      </c>
      <c r="G125">
        <f t="shared" si="19"/>
        <v>15</v>
      </c>
      <c r="H125" t="str">
        <f t="shared" si="20"/>
        <v>Filip Stejskal</v>
      </c>
      <c r="I125">
        <f t="shared" si="25"/>
        <v>2003</v>
      </c>
      <c r="J125" t="str">
        <f t="shared" si="22"/>
        <v>SK 4 Dvry ČB</v>
      </c>
      <c r="K125" s="36">
        <f t="shared" si="23"/>
        <v>8.6574074074074071E-4</v>
      </c>
      <c r="M125" t="s">
        <v>910</v>
      </c>
      <c r="N125">
        <v>2003</v>
      </c>
      <c r="O125" t="s">
        <v>596</v>
      </c>
      <c r="P125">
        <v>8.6574074074074071E-4</v>
      </c>
    </row>
    <row r="126" spans="1:16" x14ac:dyDescent="0.25">
      <c r="A126">
        <v>7</v>
      </c>
      <c r="B126" t="s">
        <v>827</v>
      </c>
      <c r="C126" t="s">
        <v>451</v>
      </c>
      <c r="D126" s="39">
        <v>8.715277777777776E-4</v>
      </c>
      <c r="G126">
        <f t="shared" si="19"/>
        <v>12</v>
      </c>
      <c r="H126" t="str">
        <f t="shared" si="20"/>
        <v>Štiftr Petr</v>
      </c>
      <c r="I126">
        <f t="shared" si="25"/>
        <v>2002</v>
      </c>
      <c r="J126" t="str">
        <f t="shared" si="22"/>
        <v>ZŠ Fantova Kaplice</v>
      </c>
      <c r="K126" s="36">
        <f t="shared" si="23"/>
        <v>8.715277777777776E-4</v>
      </c>
      <c r="M126" t="s">
        <v>911</v>
      </c>
      <c r="N126">
        <v>2002</v>
      </c>
      <c r="O126" t="s">
        <v>451</v>
      </c>
      <c r="P126">
        <v>8.715277777777776E-4</v>
      </c>
    </row>
    <row r="127" spans="1:16" x14ac:dyDescent="0.25">
      <c r="A127">
        <v>8</v>
      </c>
      <c r="B127" t="s">
        <v>828</v>
      </c>
      <c r="C127" t="s">
        <v>451</v>
      </c>
      <c r="D127" s="44">
        <v>9.2592592592592585E-4</v>
      </c>
      <c r="G127">
        <f t="shared" si="19"/>
        <v>13</v>
      </c>
      <c r="H127" t="str">
        <f t="shared" si="20"/>
        <v>Pastier Erik</v>
      </c>
      <c r="I127">
        <f t="shared" si="25"/>
        <v>2004</v>
      </c>
      <c r="J127" t="str">
        <f t="shared" si="22"/>
        <v>ZŠ Fantova Kaplice</v>
      </c>
      <c r="K127" s="36">
        <f t="shared" si="23"/>
        <v>9.2592592592592585E-4</v>
      </c>
      <c r="M127" t="s">
        <v>550</v>
      </c>
      <c r="N127">
        <v>2004</v>
      </c>
      <c r="O127" t="s">
        <v>451</v>
      </c>
      <c r="P127">
        <v>9.2592592592592585E-4</v>
      </c>
    </row>
    <row r="128" spans="1:16" x14ac:dyDescent="0.25">
      <c r="A128">
        <v>9</v>
      </c>
      <c r="B128" t="s">
        <v>829</v>
      </c>
      <c r="C128" t="s">
        <v>451</v>
      </c>
      <c r="D128" s="41">
        <v>9.3750000000000007E-4</v>
      </c>
      <c r="G128">
        <f t="shared" si="19"/>
        <v>13</v>
      </c>
      <c r="H128" t="str">
        <f t="shared" si="20"/>
        <v>Štiftr Pavel</v>
      </c>
      <c r="I128">
        <f t="shared" si="25"/>
        <v>2002</v>
      </c>
      <c r="J128" t="str">
        <f t="shared" si="22"/>
        <v>ZŠ Fantova Kaplice</v>
      </c>
      <c r="K128" s="36">
        <f t="shared" si="23"/>
        <v>9.3750000000000007E-4</v>
      </c>
      <c r="M128" t="s">
        <v>912</v>
      </c>
      <c r="N128">
        <v>2002</v>
      </c>
      <c r="O128" t="s">
        <v>451</v>
      </c>
      <c r="P128">
        <v>9.3750000000000007E-4</v>
      </c>
    </row>
    <row r="129" spans="1:16" x14ac:dyDescent="0.25">
      <c r="A129">
        <v>10</v>
      </c>
      <c r="B129" t="s">
        <v>830</v>
      </c>
      <c r="C129" t="s">
        <v>451</v>
      </c>
      <c r="D129" s="41">
        <v>9.4907407407407408E-4</v>
      </c>
      <c r="G129">
        <f t="shared" si="19"/>
        <v>12</v>
      </c>
      <c r="H129" t="str">
        <f t="shared" si="20"/>
        <v>Matuš Toník</v>
      </c>
      <c r="I129">
        <f t="shared" si="25"/>
        <v>2004</v>
      </c>
      <c r="J129" t="str">
        <f t="shared" si="22"/>
        <v>ZŠ Fantova Kaplice</v>
      </c>
      <c r="K129" s="36">
        <f t="shared" si="23"/>
        <v>9.4907407407407408E-4</v>
      </c>
      <c r="M129" t="s">
        <v>913</v>
      </c>
      <c r="N129">
        <v>2004</v>
      </c>
      <c r="O129" t="s">
        <v>451</v>
      </c>
      <c r="P129">
        <v>9.4907407407407408E-4</v>
      </c>
    </row>
    <row r="130" spans="1:16" x14ac:dyDescent="0.25">
      <c r="A130">
        <v>11</v>
      </c>
      <c r="B130" t="s">
        <v>831</v>
      </c>
      <c r="C130" t="s">
        <v>832</v>
      </c>
      <c r="D130" s="41">
        <v>9.6064814814814808E-4</v>
      </c>
      <c r="G130">
        <f t="shared" si="19"/>
        <v>13</v>
      </c>
      <c r="H130" t="str">
        <f t="shared" si="20"/>
        <v>Candra Tomáš</v>
      </c>
      <c r="I130">
        <f t="shared" si="25"/>
        <v>2004</v>
      </c>
      <c r="J130" t="str">
        <f t="shared" si="22"/>
        <v>B+H Triatlon Č.B.</v>
      </c>
      <c r="K130" s="36">
        <f t="shared" si="23"/>
        <v>9.6064814814814808E-4</v>
      </c>
      <c r="M130" t="s">
        <v>483</v>
      </c>
      <c r="N130">
        <v>2004</v>
      </c>
      <c r="O130" t="s">
        <v>832</v>
      </c>
      <c r="P130">
        <v>9.6064814814814808E-4</v>
      </c>
    </row>
    <row r="131" spans="1:16" x14ac:dyDescent="0.25">
      <c r="A131">
        <v>12</v>
      </c>
      <c r="B131" t="s">
        <v>833</v>
      </c>
      <c r="C131" t="s">
        <v>834</v>
      </c>
      <c r="D131" s="41">
        <v>9.7222222222222209E-4</v>
      </c>
      <c r="G131">
        <f t="shared" si="19"/>
        <v>18</v>
      </c>
      <c r="H131" t="str">
        <f t="shared" si="20"/>
        <v>Bernkopf Slavomír</v>
      </c>
      <c r="I131">
        <f t="shared" si="25"/>
        <v>2003</v>
      </c>
      <c r="J131" t="str">
        <f t="shared" si="22"/>
        <v>Hněvanov</v>
      </c>
      <c r="K131" s="36">
        <f t="shared" si="23"/>
        <v>9.7222222222222209E-4</v>
      </c>
      <c r="M131" t="s">
        <v>914</v>
      </c>
      <c r="N131">
        <v>2003</v>
      </c>
      <c r="O131" t="s">
        <v>834</v>
      </c>
      <c r="P131">
        <v>9.7222222222222209E-4</v>
      </c>
    </row>
    <row r="132" spans="1:16" x14ac:dyDescent="0.25">
      <c r="A132">
        <v>13</v>
      </c>
      <c r="B132" t="s">
        <v>835</v>
      </c>
      <c r="C132" t="s">
        <v>448</v>
      </c>
      <c r="D132" s="39">
        <v>9.8379629629629642E-4</v>
      </c>
      <c r="G132">
        <f t="shared" si="19"/>
        <v>11</v>
      </c>
      <c r="H132" t="str">
        <f t="shared" si="20"/>
        <v>Švec Jakub</v>
      </c>
      <c r="I132">
        <f t="shared" si="25"/>
        <v>2002</v>
      </c>
      <c r="J132" t="str">
        <f t="shared" si="22"/>
        <v>Bujanov</v>
      </c>
      <c r="K132" s="36">
        <f t="shared" si="23"/>
        <v>9.8379629629629642E-4</v>
      </c>
      <c r="M132" t="s">
        <v>915</v>
      </c>
      <c r="N132">
        <v>2002</v>
      </c>
      <c r="O132" t="s">
        <v>448</v>
      </c>
      <c r="P132">
        <v>9.8379629629629642E-4</v>
      </c>
    </row>
    <row r="133" spans="1:16" x14ac:dyDescent="0.25">
      <c r="A133">
        <v>14</v>
      </c>
      <c r="B133" t="s">
        <v>836</v>
      </c>
      <c r="C133" t="s">
        <v>448</v>
      </c>
      <c r="D133" s="39">
        <v>9.9537037037037042E-4</v>
      </c>
      <c r="G133">
        <f t="shared" si="19"/>
        <v>12</v>
      </c>
      <c r="H133" t="str">
        <f t="shared" si="20"/>
        <v>Mottl Pavel</v>
      </c>
      <c r="I133">
        <f t="shared" si="25"/>
        <v>2003</v>
      </c>
      <c r="J133" t="str">
        <f t="shared" si="22"/>
        <v>Bujanov</v>
      </c>
      <c r="K133" s="36">
        <f t="shared" si="23"/>
        <v>9.9537037037037042E-4</v>
      </c>
      <c r="M133" t="s">
        <v>916</v>
      </c>
      <c r="N133">
        <v>2003</v>
      </c>
      <c r="O133" t="s">
        <v>448</v>
      </c>
      <c r="P133">
        <v>9.9537037037037042E-4</v>
      </c>
    </row>
    <row r="134" spans="1:16" x14ac:dyDescent="0.25">
      <c r="A134">
        <v>15</v>
      </c>
      <c r="B134" t="s">
        <v>837</v>
      </c>
      <c r="C134" t="s">
        <v>838</v>
      </c>
      <c r="D134" s="39">
        <v>1.0069444444444444E-3</v>
      </c>
      <c r="G134">
        <f t="shared" si="19"/>
        <v>11</v>
      </c>
      <c r="H134" t="str">
        <f t="shared" si="20"/>
        <v>Cába Jakub</v>
      </c>
      <c r="I134">
        <f t="shared" si="25"/>
        <v>2003</v>
      </c>
      <c r="J134" t="str">
        <f t="shared" si="22"/>
        <v>ZŠ Suché Vrbné</v>
      </c>
      <c r="K134" s="36">
        <f t="shared" si="23"/>
        <v>1.0069444444444444E-3</v>
      </c>
      <c r="M134" t="s">
        <v>917</v>
      </c>
      <c r="N134">
        <v>2003</v>
      </c>
      <c r="O134" t="s">
        <v>838</v>
      </c>
      <c r="P134">
        <v>1.0069444444444444E-3</v>
      </c>
    </row>
    <row r="135" spans="1:16" x14ac:dyDescent="0.25">
      <c r="A135">
        <v>16</v>
      </c>
      <c r="B135" t="s">
        <v>839</v>
      </c>
      <c r="C135" t="s">
        <v>454</v>
      </c>
      <c r="D135" s="39">
        <v>1.0185185185185186E-3</v>
      </c>
      <c r="G135">
        <f t="shared" si="19"/>
        <v>13</v>
      </c>
      <c r="H135" t="str">
        <f t="shared" si="20"/>
        <v xml:space="preserve">Gazda Maxík </v>
      </c>
      <c r="I135">
        <f t="shared" si="25"/>
        <v>2002</v>
      </c>
      <c r="J135" t="str">
        <f t="shared" si="22"/>
        <v>ZŠ Bujanov</v>
      </c>
      <c r="K135" s="36">
        <f t="shared" si="23"/>
        <v>1.0185185185185186E-3</v>
      </c>
      <c r="M135" t="s">
        <v>918</v>
      </c>
      <c r="N135">
        <v>2002</v>
      </c>
      <c r="O135" t="s">
        <v>454</v>
      </c>
      <c r="P135">
        <v>1.0185185185185186E-3</v>
      </c>
    </row>
    <row r="136" spans="1:16" x14ac:dyDescent="0.25">
      <c r="A136">
        <v>1</v>
      </c>
      <c r="B136" t="s">
        <v>840</v>
      </c>
      <c r="C136" t="s">
        <v>451</v>
      </c>
      <c r="D136" s="41">
        <v>7.6388888888888893E-4</v>
      </c>
      <c r="G136">
        <f t="shared" si="19"/>
        <v>15</v>
      </c>
      <c r="H136" t="str">
        <f t="shared" si="20"/>
        <v>Caisová Simona</v>
      </c>
      <c r="I136">
        <f t="shared" si="25"/>
        <v>2002</v>
      </c>
      <c r="J136" t="str">
        <f t="shared" si="22"/>
        <v>ZŠ Fantova Kaplice</v>
      </c>
      <c r="K136" s="36">
        <f t="shared" si="23"/>
        <v>7.6388888888888893E-4</v>
      </c>
      <c r="M136" t="s">
        <v>919</v>
      </c>
      <c r="N136">
        <v>2002</v>
      </c>
      <c r="O136" t="s">
        <v>451</v>
      </c>
      <c r="P136">
        <v>7.6388888888888893E-4</v>
      </c>
    </row>
    <row r="137" spans="1:16" x14ac:dyDescent="0.25">
      <c r="A137">
        <v>2</v>
      </c>
      <c r="B137" t="s">
        <v>841</v>
      </c>
      <c r="C137" t="s">
        <v>448</v>
      </c>
      <c r="D137" s="39">
        <v>7.9861111111111105E-4</v>
      </c>
      <c r="G137">
        <f t="shared" si="19"/>
        <v>17</v>
      </c>
      <c r="H137" t="str">
        <f t="shared" si="20"/>
        <v>Turzová Gabriela</v>
      </c>
      <c r="I137">
        <f t="shared" si="25"/>
        <v>2002</v>
      </c>
      <c r="J137" t="str">
        <f t="shared" si="22"/>
        <v>Bujanov</v>
      </c>
      <c r="K137" s="36">
        <f t="shared" si="23"/>
        <v>7.9861111111111105E-4</v>
      </c>
      <c r="M137" t="s">
        <v>920</v>
      </c>
      <c r="N137">
        <v>2002</v>
      </c>
      <c r="O137" t="s">
        <v>448</v>
      </c>
      <c r="P137">
        <v>7.9861111111111105E-4</v>
      </c>
    </row>
    <row r="138" spans="1:16" x14ac:dyDescent="0.25">
      <c r="A138">
        <v>3</v>
      </c>
      <c r="B138" t="s">
        <v>842</v>
      </c>
      <c r="C138" t="s">
        <v>342</v>
      </c>
      <c r="D138" s="44">
        <v>8.3333333333333339E-4</v>
      </c>
      <c r="G138">
        <f t="shared" si="19"/>
        <v>18</v>
      </c>
      <c r="H138" t="str">
        <f t="shared" si="20"/>
        <v>Bolláková Barbora</v>
      </c>
      <c r="I138">
        <f t="shared" si="25"/>
        <v>2003</v>
      </c>
      <c r="J138" t="str">
        <f t="shared" si="22"/>
        <v>Kaplice</v>
      </c>
      <c r="K138" s="36">
        <f t="shared" si="23"/>
        <v>8.3333333333333339E-4</v>
      </c>
      <c r="M138" t="s">
        <v>921</v>
      </c>
      <c r="N138">
        <v>2003</v>
      </c>
      <c r="O138" t="s">
        <v>342</v>
      </c>
      <c r="P138">
        <v>8.3333333333333339E-4</v>
      </c>
    </row>
    <row r="139" spans="1:16" x14ac:dyDescent="0.25">
      <c r="A139">
        <v>4</v>
      </c>
      <c r="B139" t="s">
        <v>843</v>
      </c>
      <c r="C139" t="s">
        <v>367</v>
      </c>
      <c r="D139" s="41">
        <v>8.7962962962962962E-4</v>
      </c>
      <c r="G139">
        <f t="shared" si="19"/>
        <v>16</v>
      </c>
      <c r="H139" t="str">
        <f t="shared" si="20"/>
        <v>Lovasová Nikola</v>
      </c>
      <c r="I139">
        <f t="shared" si="25"/>
        <v>2002</v>
      </c>
      <c r="J139" t="str">
        <f t="shared" si="22"/>
        <v>ZŠ Malonty</v>
      </c>
      <c r="K139" s="36">
        <f t="shared" si="23"/>
        <v>8.7962962962962962E-4</v>
      </c>
      <c r="M139" t="s">
        <v>922</v>
      </c>
      <c r="N139">
        <v>2002</v>
      </c>
      <c r="O139" t="s">
        <v>367</v>
      </c>
      <c r="P139">
        <v>8.7962962962962962E-4</v>
      </c>
    </row>
    <row r="140" spans="1:16" x14ac:dyDescent="0.25">
      <c r="A140">
        <v>5</v>
      </c>
      <c r="B140" t="s">
        <v>844</v>
      </c>
      <c r="C140" t="s">
        <v>451</v>
      </c>
      <c r="D140" s="41">
        <v>9.2592592592592585E-4</v>
      </c>
      <c r="G140">
        <f t="shared" si="19"/>
        <v>15</v>
      </c>
      <c r="H140" t="str">
        <f t="shared" si="20"/>
        <v>Beluská Tereza</v>
      </c>
      <c r="I140">
        <f t="shared" si="25"/>
        <v>2003</v>
      </c>
      <c r="J140" t="str">
        <f t="shared" si="22"/>
        <v>ZŠ Fantova Kaplice</v>
      </c>
      <c r="K140" s="36">
        <f t="shared" si="23"/>
        <v>9.2592592592592585E-4</v>
      </c>
      <c r="M140" t="s">
        <v>555</v>
      </c>
      <c r="N140">
        <v>2003</v>
      </c>
      <c r="O140" t="s">
        <v>451</v>
      </c>
      <c r="P140">
        <v>9.2592592592592585E-4</v>
      </c>
    </row>
    <row r="141" spans="1:16" x14ac:dyDescent="0.25">
      <c r="A141">
        <v>6</v>
      </c>
      <c r="B141" t="s">
        <v>845</v>
      </c>
      <c r="C141" t="s">
        <v>451</v>
      </c>
      <c r="D141" s="41">
        <v>9.4907407407407408E-4</v>
      </c>
      <c r="G141">
        <f t="shared" si="19"/>
        <v>16</v>
      </c>
      <c r="H141" t="str">
        <f t="shared" si="20"/>
        <v>Komárková Alice</v>
      </c>
      <c r="I141">
        <f t="shared" si="25"/>
        <v>2004</v>
      </c>
      <c r="J141" t="str">
        <f t="shared" si="22"/>
        <v>ZŠ Fantova Kaplice</v>
      </c>
      <c r="K141" s="36">
        <f t="shared" si="23"/>
        <v>9.4907407407407408E-4</v>
      </c>
      <c r="M141" t="s">
        <v>543</v>
      </c>
      <c r="N141">
        <v>2004</v>
      </c>
      <c r="O141" t="s">
        <v>451</v>
      </c>
      <c r="P141">
        <v>9.4907407407407408E-4</v>
      </c>
    </row>
    <row r="142" spans="1:16" x14ac:dyDescent="0.25">
      <c r="A142">
        <v>7</v>
      </c>
      <c r="B142" t="s">
        <v>846</v>
      </c>
      <c r="C142" t="s">
        <v>448</v>
      </c>
      <c r="D142" s="41">
        <v>1.1226851851851851E-3</v>
      </c>
      <c r="G142">
        <f t="shared" si="19"/>
        <v>17</v>
      </c>
      <c r="H142" t="str">
        <f t="shared" si="20"/>
        <v>Kaiserová Tereza</v>
      </c>
      <c r="I142">
        <f t="shared" si="25"/>
        <v>2004</v>
      </c>
      <c r="J142" t="str">
        <f t="shared" si="22"/>
        <v>Bujanov</v>
      </c>
      <c r="K142" s="36">
        <f t="shared" si="23"/>
        <v>1.1226851851851851E-3</v>
      </c>
      <c r="M142" t="s">
        <v>493</v>
      </c>
      <c r="N142">
        <v>2004</v>
      </c>
      <c r="O142" t="s">
        <v>448</v>
      </c>
      <c r="P142">
        <v>1.1226851851851851E-3</v>
      </c>
    </row>
    <row r="143" spans="1:16" x14ac:dyDescent="0.25">
      <c r="A143">
        <v>8</v>
      </c>
      <c r="B143" t="s">
        <v>847</v>
      </c>
      <c r="C143" t="s">
        <v>448</v>
      </c>
      <c r="D143" s="41">
        <v>1.1342592592592591E-3</v>
      </c>
      <c r="G143">
        <f t="shared" si="19"/>
        <v>13</v>
      </c>
      <c r="H143" t="str">
        <f t="shared" si="20"/>
        <v>Radová Adéla</v>
      </c>
      <c r="I143">
        <f t="shared" si="25"/>
        <v>2004</v>
      </c>
      <c r="J143" t="str">
        <f t="shared" si="22"/>
        <v>Bujanov</v>
      </c>
      <c r="K143" s="36">
        <f t="shared" si="23"/>
        <v>1.1342592592592591E-3</v>
      </c>
      <c r="M143" t="s">
        <v>923</v>
      </c>
      <c r="N143">
        <v>2004</v>
      </c>
      <c r="O143" t="s">
        <v>448</v>
      </c>
      <c r="P143">
        <v>1.1342592592592591E-3</v>
      </c>
    </row>
    <row r="144" spans="1:16" x14ac:dyDescent="0.25">
      <c r="A144">
        <v>9</v>
      </c>
      <c r="B144" t="s">
        <v>848</v>
      </c>
      <c r="C144" t="s">
        <v>849</v>
      </c>
      <c r="D144" s="41">
        <v>1.1574074074074073E-3</v>
      </c>
      <c r="G144">
        <f t="shared" si="19"/>
        <v>19</v>
      </c>
      <c r="H144" t="str">
        <f t="shared" si="20"/>
        <v>Teringlová Vendula</v>
      </c>
      <c r="I144">
        <f t="shared" si="25"/>
        <v>2004</v>
      </c>
      <c r="J144" t="str">
        <f t="shared" si="22"/>
        <v>V CB</v>
      </c>
      <c r="K144" s="36">
        <f t="shared" si="23"/>
        <v>1.1574074074074073E-3</v>
      </c>
      <c r="M144" t="s">
        <v>924</v>
      </c>
      <c r="N144">
        <v>2004</v>
      </c>
      <c r="O144" t="s">
        <v>849</v>
      </c>
      <c r="P144">
        <v>1.1574074074074073E-3</v>
      </c>
    </row>
    <row r="145" spans="1:16" x14ac:dyDescent="0.25">
      <c r="A145">
        <v>10</v>
      </c>
      <c r="B145" t="s">
        <v>850</v>
      </c>
      <c r="C145" t="s">
        <v>448</v>
      </c>
      <c r="D145" s="41">
        <v>1.1689814814814816E-3</v>
      </c>
      <c r="G145">
        <f t="shared" si="19"/>
        <v>18</v>
      </c>
      <c r="H145" t="str">
        <f t="shared" si="20"/>
        <v>Petroušková Zuzka</v>
      </c>
      <c r="I145">
        <f t="shared" si="25"/>
        <v>2004</v>
      </c>
      <c r="J145" t="str">
        <f t="shared" si="22"/>
        <v>Bujanov</v>
      </c>
      <c r="K145" s="36">
        <f t="shared" si="23"/>
        <v>1.1689814814814816E-3</v>
      </c>
      <c r="M145" t="s">
        <v>925</v>
      </c>
      <c r="N145">
        <v>2004</v>
      </c>
      <c r="O145" t="s">
        <v>448</v>
      </c>
      <c r="P145">
        <v>1.1689814814814816E-3</v>
      </c>
    </row>
    <row r="146" spans="1:16" x14ac:dyDescent="0.25">
      <c r="A146">
        <v>1</v>
      </c>
      <c r="B146" t="s">
        <v>851</v>
      </c>
      <c r="C146" t="s">
        <v>354</v>
      </c>
      <c r="D146" s="39">
        <v>3.9351851851851852E-4</v>
      </c>
      <c r="G146">
        <f t="shared" si="19"/>
        <v>13</v>
      </c>
      <c r="H146" t="str">
        <f t="shared" si="20"/>
        <v>Faltus Matěj</v>
      </c>
      <c r="I146">
        <f t="shared" si="25"/>
        <v>2005</v>
      </c>
      <c r="J146" t="str">
        <f t="shared" si="22"/>
        <v>MŠ Malonty</v>
      </c>
      <c r="K146" s="36">
        <f t="shared" si="23"/>
        <v>3.9351851851851852E-4</v>
      </c>
      <c r="M146" t="s">
        <v>926</v>
      </c>
      <c r="N146">
        <v>2005</v>
      </c>
      <c r="O146" t="s">
        <v>354</v>
      </c>
      <c r="P146">
        <v>3.9351851851851852E-4</v>
      </c>
    </row>
    <row r="147" spans="1:16" x14ac:dyDescent="0.25">
      <c r="A147">
        <v>2</v>
      </c>
      <c r="B147" t="s">
        <v>852</v>
      </c>
      <c r="C147" t="s">
        <v>217</v>
      </c>
      <c r="D147" s="39">
        <v>4.0509259259259258E-4</v>
      </c>
      <c r="G147">
        <f t="shared" si="19"/>
        <v>16</v>
      </c>
      <c r="H147" t="str">
        <f t="shared" si="20"/>
        <v>Mikšl Rostislav</v>
      </c>
      <c r="I147">
        <f t="shared" si="25"/>
        <v>2005</v>
      </c>
      <c r="J147" t="str">
        <f t="shared" si="22"/>
        <v>Č.Budějovice</v>
      </c>
      <c r="K147" s="36">
        <f t="shared" si="23"/>
        <v>4.0509259259259258E-4</v>
      </c>
      <c r="M147" t="s">
        <v>142</v>
      </c>
      <c r="N147">
        <v>2005</v>
      </c>
      <c r="O147" t="s">
        <v>217</v>
      </c>
      <c r="P147">
        <v>4.0509259259259258E-4</v>
      </c>
    </row>
    <row r="148" spans="1:16" x14ac:dyDescent="0.25">
      <c r="A148">
        <v>3</v>
      </c>
      <c r="B148" t="s">
        <v>853</v>
      </c>
      <c r="C148" t="s">
        <v>342</v>
      </c>
      <c r="D148" s="41">
        <v>4.1666666666666669E-4</v>
      </c>
      <c r="G148">
        <f t="shared" si="19"/>
        <v>12</v>
      </c>
      <c r="H148" t="str">
        <f t="shared" si="20"/>
        <v>Ballák Petr</v>
      </c>
      <c r="I148">
        <f t="shared" si="25"/>
        <v>2005</v>
      </c>
      <c r="J148" t="str">
        <f t="shared" si="22"/>
        <v>Kaplice</v>
      </c>
      <c r="K148" s="36">
        <f t="shared" si="23"/>
        <v>4.1666666666666669E-4</v>
      </c>
      <c r="M148" t="s">
        <v>548</v>
      </c>
      <c r="N148">
        <v>2005</v>
      </c>
      <c r="O148" t="s">
        <v>342</v>
      </c>
      <c r="P148">
        <v>4.1666666666666669E-4</v>
      </c>
    </row>
    <row r="149" spans="1:16" x14ac:dyDescent="0.25">
      <c r="A149">
        <v>4</v>
      </c>
      <c r="B149" t="s">
        <v>854</v>
      </c>
      <c r="C149" t="s">
        <v>855</v>
      </c>
      <c r="D149" s="39">
        <v>4.2824074074074075E-4</v>
      </c>
      <c r="G149">
        <f t="shared" si="19"/>
        <v>17</v>
      </c>
      <c r="H149" t="str">
        <f t="shared" si="20"/>
        <v>Tresťanský Josef</v>
      </c>
      <c r="I149">
        <f t="shared" si="25"/>
        <v>2006</v>
      </c>
      <c r="J149" t="str">
        <f t="shared" si="22"/>
        <v>ZŠ Rožmitál n. Vl.</v>
      </c>
      <c r="K149" s="36">
        <f t="shared" si="23"/>
        <v>4.2824074074074075E-4</v>
      </c>
      <c r="M149" t="s">
        <v>927</v>
      </c>
      <c r="N149">
        <v>2006</v>
      </c>
      <c r="O149" t="s">
        <v>855</v>
      </c>
      <c r="P149">
        <v>4.2824074074074075E-4</v>
      </c>
    </row>
    <row r="150" spans="1:16" x14ac:dyDescent="0.25">
      <c r="A150">
        <v>5</v>
      </c>
      <c r="B150" t="s">
        <v>856</v>
      </c>
      <c r="C150" t="s">
        <v>857</v>
      </c>
      <c r="D150" s="41">
        <v>4.8611111111111104E-4</v>
      </c>
      <c r="G150">
        <f t="shared" ref="G150:G166" si="26">SEARCH(",",B150)</f>
        <v>14</v>
      </c>
      <c r="H150" t="str">
        <f t="shared" ref="H150:H155" si="27">LEFT(B150,G150-1)</f>
        <v>Barták Ondřej</v>
      </c>
      <c r="I150">
        <f t="shared" si="25"/>
        <v>2006</v>
      </c>
      <c r="J150" t="str">
        <f t="shared" ref="J150:K154" si="28">C150</f>
        <v>MŠ ND Kaplice</v>
      </c>
      <c r="K150" s="36">
        <f t="shared" si="28"/>
        <v>4.8611111111111104E-4</v>
      </c>
      <c r="M150" t="s">
        <v>359</v>
      </c>
      <c r="N150">
        <v>2006</v>
      </c>
      <c r="O150" t="s">
        <v>857</v>
      </c>
      <c r="P150">
        <v>4.8611111111111104E-4</v>
      </c>
    </row>
    <row r="151" spans="1:16" x14ac:dyDescent="0.25">
      <c r="A151">
        <v>6</v>
      </c>
      <c r="B151" t="s">
        <v>858</v>
      </c>
      <c r="C151" t="s">
        <v>855</v>
      </c>
      <c r="D151" s="39">
        <v>4.9768518518518521E-4</v>
      </c>
      <c r="G151">
        <f t="shared" si="26"/>
        <v>18</v>
      </c>
      <c r="H151" t="str">
        <f t="shared" si="27"/>
        <v>Bernkopf Miroslav</v>
      </c>
      <c r="I151">
        <f t="shared" si="25"/>
        <v>2006</v>
      </c>
      <c r="J151" t="str">
        <f t="shared" si="28"/>
        <v>ZŠ Rožmitál n. Vl.</v>
      </c>
      <c r="K151" s="36">
        <f t="shared" si="28"/>
        <v>4.9768518518518521E-4</v>
      </c>
      <c r="M151" t="s">
        <v>928</v>
      </c>
      <c r="N151">
        <v>2006</v>
      </c>
      <c r="O151" t="s">
        <v>855</v>
      </c>
      <c r="P151">
        <v>4.9768518518518521E-4</v>
      </c>
    </row>
    <row r="152" spans="1:16" x14ac:dyDescent="0.25">
      <c r="A152">
        <v>7</v>
      </c>
      <c r="B152" t="s">
        <v>859</v>
      </c>
      <c r="C152" t="s">
        <v>217</v>
      </c>
      <c r="D152" s="44">
        <v>5.0925925925925921E-4</v>
      </c>
      <c r="G152">
        <f t="shared" si="26"/>
        <v>13</v>
      </c>
      <c r="H152" t="str">
        <f t="shared" si="27"/>
        <v>Mikšl Martin</v>
      </c>
      <c r="I152">
        <f t="shared" si="25"/>
        <v>2006</v>
      </c>
      <c r="J152" t="str">
        <f t="shared" si="28"/>
        <v>Č.Budějovice</v>
      </c>
      <c r="K152" s="36">
        <f t="shared" si="28"/>
        <v>5.0925925925925921E-4</v>
      </c>
      <c r="M152" t="s">
        <v>361</v>
      </c>
      <c r="N152">
        <v>2006</v>
      </c>
      <c r="O152" t="s">
        <v>217</v>
      </c>
      <c r="P152">
        <v>5.0925925925925921E-4</v>
      </c>
    </row>
    <row r="153" spans="1:16" x14ac:dyDescent="0.25">
      <c r="A153">
        <v>8</v>
      </c>
      <c r="B153" t="s">
        <v>860</v>
      </c>
      <c r="C153" t="s">
        <v>861</v>
      </c>
      <c r="D153" s="41">
        <v>5.4398148148148144E-4</v>
      </c>
      <c r="G153">
        <f t="shared" si="26"/>
        <v>16</v>
      </c>
      <c r="H153" t="str">
        <f t="shared" si="27"/>
        <v>Teringl Vojtěch</v>
      </c>
      <c r="I153">
        <f t="shared" si="25"/>
        <v>2007</v>
      </c>
      <c r="J153" t="str">
        <f t="shared" si="28"/>
        <v>VCB</v>
      </c>
      <c r="K153" s="36">
        <f t="shared" si="28"/>
        <v>5.4398148148148144E-4</v>
      </c>
      <c r="M153" t="s">
        <v>929</v>
      </c>
      <c r="N153">
        <v>2007</v>
      </c>
      <c r="O153" t="s">
        <v>861</v>
      </c>
      <c r="P153">
        <v>5.4398148148148144E-4</v>
      </c>
    </row>
    <row r="154" spans="1:16" x14ac:dyDescent="0.25">
      <c r="A154">
        <v>9</v>
      </c>
      <c r="B154" t="s">
        <v>862</v>
      </c>
      <c r="C154" t="s">
        <v>448</v>
      </c>
      <c r="D154" s="41">
        <v>5.7870370370370378E-4</v>
      </c>
      <c r="G154">
        <f t="shared" si="26"/>
        <v>16</v>
      </c>
      <c r="H154" t="str">
        <f t="shared" si="27"/>
        <v>Mašek František</v>
      </c>
      <c r="I154">
        <f t="shared" si="25"/>
        <v>2005</v>
      </c>
      <c r="J154" t="str">
        <f t="shared" si="28"/>
        <v>Bujanov</v>
      </c>
      <c r="K154" s="36">
        <f t="shared" si="28"/>
        <v>5.7870370370370378E-4</v>
      </c>
      <c r="M154" t="s">
        <v>486</v>
      </c>
      <c r="N154">
        <v>2005</v>
      </c>
      <c r="O154" t="s">
        <v>448</v>
      </c>
      <c r="P154">
        <v>5.7870370370370378E-4</v>
      </c>
    </row>
    <row r="155" spans="1:16" x14ac:dyDescent="0.25">
      <c r="A155">
        <v>10</v>
      </c>
      <c r="B155" t="s">
        <v>863</v>
      </c>
      <c r="C155" t="s">
        <v>864</v>
      </c>
      <c r="D155" s="41">
        <v>5.9027777777777778E-4</v>
      </c>
      <c r="G155">
        <f t="shared" si="26"/>
        <v>6</v>
      </c>
      <c r="H155" t="str">
        <f t="shared" si="27"/>
        <v>Baldr</v>
      </c>
      <c r="I155">
        <f t="shared" ref="I155:I166" si="29">VALUE(CONCATENATE("20",RIGHT(B155,2)))</f>
        <v>2006</v>
      </c>
      <c r="J155" t="str">
        <f t="shared" ref="J155:J166" si="30">C155</f>
        <v>Holansko, Hotel Zá.</v>
      </c>
      <c r="K155" s="36">
        <f t="shared" ref="K155:K166" si="31">D155</f>
        <v>5.9027777777777778E-4</v>
      </c>
      <c r="M155" t="s">
        <v>930</v>
      </c>
      <c r="N155">
        <v>2006</v>
      </c>
      <c r="O155" t="s">
        <v>864</v>
      </c>
      <c r="P155">
        <v>5.9027777777777778E-4</v>
      </c>
    </row>
    <row r="156" spans="1:16" x14ac:dyDescent="0.25">
      <c r="A156">
        <v>11</v>
      </c>
      <c r="B156" t="s">
        <v>865</v>
      </c>
      <c r="C156" t="s">
        <v>217</v>
      </c>
      <c r="D156" s="41">
        <v>6.018518518518519E-4</v>
      </c>
      <c r="G156">
        <f t="shared" si="26"/>
        <v>13</v>
      </c>
      <c r="H156" t="str">
        <f t="shared" ref="H156:H166" si="32">LEFT(B156,G156-1)</f>
        <v>Varga Ondřej</v>
      </c>
      <c r="I156">
        <f t="shared" si="29"/>
        <v>2006</v>
      </c>
      <c r="J156" t="str">
        <f t="shared" si="30"/>
        <v>Č.Budějovice</v>
      </c>
      <c r="K156" s="36">
        <f t="shared" si="31"/>
        <v>6.018518518518519E-4</v>
      </c>
      <c r="M156" t="s">
        <v>931</v>
      </c>
      <c r="N156">
        <v>2006</v>
      </c>
      <c r="O156" t="s">
        <v>217</v>
      </c>
      <c r="P156">
        <v>6.018518518518519E-4</v>
      </c>
    </row>
    <row r="157" spans="1:16" x14ac:dyDescent="0.25">
      <c r="A157">
        <v>12</v>
      </c>
      <c r="B157" t="s">
        <v>866</v>
      </c>
      <c r="C157" t="s">
        <v>36</v>
      </c>
      <c r="D157" s="41">
        <v>6.134259259259259E-4</v>
      </c>
      <c r="G157">
        <f t="shared" si="26"/>
        <v>11</v>
      </c>
      <c r="H157" t="str">
        <f t="shared" si="32"/>
        <v>Klimeš Jan</v>
      </c>
      <c r="I157">
        <f t="shared" si="29"/>
        <v>2007</v>
      </c>
      <c r="J157" t="str">
        <f t="shared" si="30"/>
        <v>VJČ</v>
      </c>
      <c r="K157" s="36">
        <f t="shared" si="31"/>
        <v>6.134259259259259E-4</v>
      </c>
      <c r="M157" t="s">
        <v>932</v>
      </c>
      <c r="N157">
        <v>2007</v>
      </c>
      <c r="O157" t="s">
        <v>36</v>
      </c>
      <c r="P157">
        <v>6.134259259259259E-4</v>
      </c>
    </row>
    <row r="158" spans="1:16" x14ac:dyDescent="0.25">
      <c r="A158">
        <v>13</v>
      </c>
      <c r="B158" t="s">
        <v>867</v>
      </c>
      <c r="C158" t="s">
        <v>45</v>
      </c>
      <c r="D158" s="41">
        <v>6.2500000000000001E-4</v>
      </c>
      <c r="G158">
        <f t="shared" si="26"/>
        <v>13</v>
      </c>
      <c r="H158" t="str">
        <f t="shared" si="32"/>
        <v>Lebeda David</v>
      </c>
      <c r="I158">
        <f t="shared" si="29"/>
        <v>2007</v>
      </c>
      <c r="J158" t="str">
        <f t="shared" si="30"/>
        <v>Hůrka</v>
      </c>
      <c r="K158" s="36">
        <f t="shared" si="31"/>
        <v>6.2500000000000001E-4</v>
      </c>
      <c r="M158" t="s">
        <v>933</v>
      </c>
      <c r="N158">
        <v>2007</v>
      </c>
      <c r="O158" t="s">
        <v>45</v>
      </c>
      <c r="P158">
        <v>6.2500000000000001E-4</v>
      </c>
    </row>
    <row r="159" spans="1:16" x14ac:dyDescent="0.25">
      <c r="A159">
        <v>14</v>
      </c>
      <c r="B159" t="s">
        <v>868</v>
      </c>
      <c r="C159" t="s">
        <v>869</v>
      </c>
      <c r="D159" s="41">
        <v>6.3657407407407402E-4</v>
      </c>
      <c r="G159">
        <f t="shared" si="26"/>
        <v>11</v>
      </c>
      <c r="H159" t="str">
        <f t="shared" si="32"/>
        <v>Cába Vilém</v>
      </c>
      <c r="I159">
        <f t="shared" si="29"/>
        <v>2007</v>
      </c>
      <c r="J159" t="str">
        <f t="shared" si="30"/>
        <v>Srubec</v>
      </c>
      <c r="K159" s="36">
        <f t="shared" si="31"/>
        <v>6.3657407407407402E-4</v>
      </c>
      <c r="M159" t="s">
        <v>934</v>
      </c>
      <c r="N159">
        <v>2007</v>
      </c>
      <c r="O159" t="s">
        <v>869</v>
      </c>
      <c r="P159">
        <v>6.3657407407407402E-4</v>
      </c>
    </row>
    <row r="160" spans="1:16" x14ac:dyDescent="0.25">
      <c r="A160">
        <v>1</v>
      </c>
      <c r="B160" t="s">
        <v>870</v>
      </c>
      <c r="C160" t="s">
        <v>530</v>
      </c>
      <c r="D160" s="41">
        <v>6.9444444444444447E-4</v>
      </c>
      <c r="G160">
        <f t="shared" si="26"/>
        <v>16</v>
      </c>
      <c r="H160" t="str">
        <f t="shared" si="32"/>
        <v>Adámková Nikola</v>
      </c>
      <c r="I160">
        <f t="shared" si="29"/>
        <v>205</v>
      </c>
      <c r="J160" t="str">
        <f t="shared" si="30"/>
        <v>AC Třešť</v>
      </c>
      <c r="K160" s="36">
        <f t="shared" si="31"/>
        <v>6.9444444444444447E-4</v>
      </c>
      <c r="M160" t="s">
        <v>935</v>
      </c>
      <c r="N160">
        <v>205</v>
      </c>
      <c r="O160" t="s">
        <v>530</v>
      </c>
      <c r="P160">
        <v>6.9444444444444447E-4</v>
      </c>
    </row>
    <row r="161" spans="1:16" x14ac:dyDescent="0.25">
      <c r="A161">
        <v>2</v>
      </c>
      <c r="B161" t="s">
        <v>871</v>
      </c>
      <c r="C161" t="s">
        <v>451</v>
      </c>
      <c r="D161" s="41">
        <v>7.430555555555555E-4</v>
      </c>
      <c r="G161">
        <f t="shared" si="26"/>
        <v>17</v>
      </c>
      <c r="H161" t="str">
        <f t="shared" si="32"/>
        <v>Šimková Kristýna</v>
      </c>
      <c r="J161" t="str">
        <f t="shared" si="30"/>
        <v>ZŠ Fantova Kaplice</v>
      </c>
      <c r="K161" s="36">
        <f t="shared" si="31"/>
        <v>7.430555555555555E-4</v>
      </c>
      <c r="M161" t="s">
        <v>686</v>
      </c>
      <c r="O161" t="s">
        <v>451</v>
      </c>
      <c r="P161">
        <v>7.430555555555555E-4</v>
      </c>
    </row>
    <row r="162" spans="1:16" x14ac:dyDescent="0.25">
      <c r="A162">
        <v>3</v>
      </c>
      <c r="B162" t="s">
        <v>872</v>
      </c>
      <c r="C162" t="s">
        <v>873</v>
      </c>
      <c r="D162" s="41">
        <v>7.6388888888888893E-4</v>
      </c>
      <c r="G162">
        <f t="shared" si="26"/>
        <v>16</v>
      </c>
      <c r="H162" t="str">
        <f t="shared" si="32"/>
        <v>Kolářová Andrea</v>
      </c>
      <c r="I162">
        <f t="shared" si="29"/>
        <v>2006</v>
      </c>
      <c r="J162" t="str">
        <f t="shared" si="30"/>
        <v>Litvínovice</v>
      </c>
      <c r="K162" s="36">
        <f t="shared" si="31"/>
        <v>7.6388888888888893E-4</v>
      </c>
      <c r="M162" t="s">
        <v>936</v>
      </c>
      <c r="N162">
        <v>2006</v>
      </c>
      <c r="O162" t="s">
        <v>873</v>
      </c>
      <c r="P162">
        <v>7.6388888888888893E-4</v>
      </c>
    </row>
    <row r="163" spans="1:16" x14ac:dyDescent="0.25">
      <c r="A163">
        <v>4</v>
      </c>
      <c r="B163" t="s">
        <v>874</v>
      </c>
      <c r="C163" t="s">
        <v>875</v>
      </c>
      <c r="D163" s="41">
        <v>8.0208333333333336E-4</v>
      </c>
      <c r="G163">
        <f t="shared" si="26"/>
        <v>15</v>
      </c>
      <c r="H163" t="str">
        <f t="shared" si="32"/>
        <v>Kahovcová Anna</v>
      </c>
      <c r="I163">
        <f t="shared" si="29"/>
        <v>2006</v>
      </c>
      <c r="J163" t="str">
        <f t="shared" si="30"/>
        <v>MŠ  Kaplice</v>
      </c>
      <c r="K163" s="36">
        <f t="shared" si="31"/>
        <v>8.0208333333333336E-4</v>
      </c>
      <c r="M163" t="s">
        <v>689</v>
      </c>
      <c r="N163">
        <v>2006</v>
      </c>
      <c r="O163" t="s">
        <v>875</v>
      </c>
      <c r="P163">
        <v>8.0208333333333336E-4</v>
      </c>
    </row>
    <row r="164" spans="1:16" x14ac:dyDescent="0.25">
      <c r="A164">
        <v>5</v>
      </c>
      <c r="B164" t="s">
        <v>876</v>
      </c>
      <c r="C164" t="s">
        <v>877</v>
      </c>
      <c r="D164" s="41">
        <v>8.2291666666666667E-4</v>
      </c>
      <c r="G164">
        <f t="shared" si="26"/>
        <v>18</v>
      </c>
      <c r="H164" t="str">
        <f t="shared" si="32"/>
        <v>Candrová Michaela</v>
      </c>
      <c r="I164">
        <f t="shared" si="29"/>
        <v>2007</v>
      </c>
      <c r="J164" t="str">
        <f t="shared" si="30"/>
        <v>BH TT CB</v>
      </c>
      <c r="K164" s="36">
        <f t="shared" si="31"/>
        <v>8.2291666666666667E-4</v>
      </c>
      <c r="M164" t="s">
        <v>499</v>
      </c>
      <c r="N164">
        <v>2007</v>
      </c>
      <c r="O164" t="s">
        <v>877</v>
      </c>
      <c r="P164">
        <v>8.2291666666666667E-4</v>
      </c>
    </row>
    <row r="165" spans="1:16" x14ac:dyDescent="0.25">
      <c r="A165">
        <v>6</v>
      </c>
      <c r="B165" t="s">
        <v>878</v>
      </c>
      <c r="C165" t="s">
        <v>41</v>
      </c>
      <c r="D165" s="41">
        <v>8.6574074074074071E-4</v>
      </c>
      <c r="G165">
        <f t="shared" si="26"/>
        <v>15</v>
      </c>
      <c r="H165" t="str">
        <f t="shared" si="32"/>
        <v>Moravcová Nela</v>
      </c>
      <c r="I165">
        <f t="shared" si="29"/>
        <v>2006</v>
      </c>
      <c r="J165" t="str">
        <f t="shared" si="30"/>
        <v>Č. Krumlov</v>
      </c>
      <c r="K165" s="36">
        <f t="shared" si="31"/>
        <v>8.6574074074074071E-4</v>
      </c>
      <c r="M165" t="s">
        <v>937</v>
      </c>
      <c r="N165">
        <v>2006</v>
      </c>
      <c r="O165" t="s">
        <v>41</v>
      </c>
      <c r="P165">
        <v>8.6574074074074071E-4</v>
      </c>
    </row>
    <row r="166" spans="1:16" x14ac:dyDescent="0.25">
      <c r="A166">
        <v>7</v>
      </c>
      <c r="B166" t="s">
        <v>879</v>
      </c>
      <c r="C166" t="s">
        <v>448</v>
      </c>
      <c r="D166" s="44">
        <v>8.9351851851851842E-4</v>
      </c>
      <c r="G166">
        <f t="shared" si="26"/>
        <v>16</v>
      </c>
      <c r="H166" t="str">
        <f t="shared" si="32"/>
        <v>Bazsoová Eliška</v>
      </c>
      <c r="I166">
        <f t="shared" si="29"/>
        <v>2007</v>
      </c>
      <c r="J166" t="str">
        <f t="shared" si="30"/>
        <v>Bujanov</v>
      </c>
      <c r="K166" s="36">
        <f t="shared" si="31"/>
        <v>8.9351851851851842E-4</v>
      </c>
      <c r="M166" t="s">
        <v>938</v>
      </c>
      <c r="N166">
        <v>2007</v>
      </c>
      <c r="O166" t="s">
        <v>448</v>
      </c>
      <c r="P166">
        <v>8.9351851851851842E-4</v>
      </c>
    </row>
    <row r="167" spans="1:16" x14ac:dyDescent="0.25">
      <c r="A167">
        <v>8</v>
      </c>
      <c r="B167" t="s">
        <v>880</v>
      </c>
      <c r="C167" t="s">
        <v>855</v>
      </c>
      <c r="D167" s="39">
        <v>6.9097222222222216E-4</v>
      </c>
      <c r="G167">
        <f t="shared" ref="G167:G176" si="33">SEARCH(",",B167)</f>
        <v>19</v>
      </c>
      <c r="H167" t="str">
        <f>LEFT(B167,G167-1)</f>
        <v>Tresťanská Natálka</v>
      </c>
      <c r="I167">
        <f>VALUE(CONCATENATE("20",RIGHT(B167,2)))</f>
        <v>2004</v>
      </c>
      <c r="J167" t="str">
        <f t="shared" ref="J167:K171" si="34">C167</f>
        <v>ZŠ Rožmitál n. Vl.</v>
      </c>
      <c r="K167" s="36">
        <f t="shared" si="34"/>
        <v>6.9097222222222216E-4</v>
      </c>
      <c r="M167" t="s">
        <v>939</v>
      </c>
      <c r="N167">
        <v>2004</v>
      </c>
      <c r="O167" t="s">
        <v>855</v>
      </c>
      <c r="P167">
        <v>6.9097222222222216E-4</v>
      </c>
    </row>
    <row r="168" spans="1:16" x14ac:dyDescent="0.25">
      <c r="A168">
        <v>1</v>
      </c>
      <c r="B168" t="s">
        <v>881</v>
      </c>
      <c r="C168" t="s">
        <v>875</v>
      </c>
      <c r="D168" s="39">
        <v>6.9444444444444447E-4</v>
      </c>
      <c r="G168">
        <f t="shared" si="33"/>
        <v>18</v>
      </c>
      <c r="H168" t="str">
        <f>LEFT(B168,G168-1)</f>
        <v>Kahovcová Barbora</v>
      </c>
      <c r="I168">
        <f>VALUE(CONCATENATE("20",RIGHT(B168,2)))</f>
        <v>2009</v>
      </c>
      <c r="J168" t="str">
        <f t="shared" si="34"/>
        <v>MŠ  Kaplice</v>
      </c>
      <c r="K168" s="36">
        <f t="shared" si="34"/>
        <v>6.9444444444444447E-4</v>
      </c>
      <c r="M168" t="s">
        <v>940</v>
      </c>
      <c r="N168">
        <v>2009</v>
      </c>
      <c r="O168" t="s">
        <v>875</v>
      </c>
      <c r="P168">
        <v>6.9444444444444447E-4</v>
      </c>
    </row>
    <row r="169" spans="1:16" x14ac:dyDescent="0.25">
      <c r="A169">
        <v>2</v>
      </c>
      <c r="B169" t="s">
        <v>882</v>
      </c>
      <c r="C169" t="s">
        <v>45</v>
      </c>
      <c r="D169" s="39">
        <v>8.599537037037036E-4</v>
      </c>
      <c r="G169">
        <f t="shared" si="33"/>
        <v>15</v>
      </c>
      <c r="H169" t="str">
        <f>LEFT(B169,G169-1)</f>
        <v>Nováková Adéla</v>
      </c>
      <c r="I169">
        <f>VALUE(CONCATENATE("20",RIGHT(B169,2)))</f>
        <v>2008</v>
      </c>
      <c r="J169" t="str">
        <f t="shared" si="34"/>
        <v>Hůrka</v>
      </c>
      <c r="K169" s="36">
        <f t="shared" si="34"/>
        <v>8.599537037037036E-4</v>
      </c>
      <c r="M169" t="s">
        <v>941</v>
      </c>
      <c r="N169">
        <v>2008</v>
      </c>
      <c r="O169" t="s">
        <v>45</v>
      </c>
      <c r="P169">
        <v>8.599537037037036E-4</v>
      </c>
    </row>
    <row r="170" spans="1:16" x14ac:dyDescent="0.25">
      <c r="A170">
        <v>3</v>
      </c>
      <c r="B170" t="s">
        <v>883</v>
      </c>
      <c r="C170" t="s">
        <v>791</v>
      </c>
      <c r="D170" s="39">
        <v>1.96875E-3</v>
      </c>
      <c r="G170">
        <f t="shared" si="33"/>
        <v>15</v>
      </c>
      <c r="H170" t="str">
        <f>LEFT(B170,G170-1)</f>
        <v>Jágerová Aneta</v>
      </c>
      <c r="I170">
        <f>VALUE(CONCATENATE("20",RIGHT(B170,2)))</f>
        <v>2009</v>
      </c>
      <c r="J170" t="str">
        <f t="shared" si="34"/>
        <v>Malonty</v>
      </c>
      <c r="K170" s="36">
        <f t="shared" si="34"/>
        <v>1.96875E-3</v>
      </c>
      <c r="M170" t="s">
        <v>942</v>
      </c>
      <c r="N170">
        <v>2009</v>
      </c>
      <c r="O170" t="s">
        <v>791</v>
      </c>
      <c r="P170">
        <v>1.96875E-3</v>
      </c>
    </row>
    <row r="171" spans="1:16" x14ac:dyDescent="0.25">
      <c r="A171">
        <v>1</v>
      </c>
      <c r="B171" t="s">
        <v>884</v>
      </c>
      <c r="C171" t="s">
        <v>448</v>
      </c>
      <c r="D171" s="39">
        <v>6.6087962962962964E-4</v>
      </c>
      <c r="G171">
        <f t="shared" si="33"/>
        <v>14</v>
      </c>
      <c r="H171" t="str">
        <f>LEFT(B171,G171-1)</f>
        <v>Gregar Daniel</v>
      </c>
      <c r="I171">
        <f>VALUE(CONCATENATE("20",RIGHT(B171,2)))</f>
        <v>2008</v>
      </c>
      <c r="J171" t="str">
        <f t="shared" si="34"/>
        <v>Bujanov</v>
      </c>
      <c r="K171" s="36">
        <f t="shared" si="34"/>
        <v>6.6087962962962964E-4</v>
      </c>
      <c r="M171" t="s">
        <v>943</v>
      </c>
      <c r="N171">
        <v>2008</v>
      </c>
      <c r="O171" t="s">
        <v>448</v>
      </c>
      <c r="P171">
        <v>6.6087962962962964E-4</v>
      </c>
    </row>
    <row r="173" spans="1:16" x14ac:dyDescent="0.25">
      <c r="A173">
        <v>1</v>
      </c>
      <c r="B173" t="s">
        <v>696</v>
      </c>
      <c r="C173" t="s">
        <v>949</v>
      </c>
      <c r="D173" s="39">
        <v>4.3981481481481481E-4</v>
      </c>
      <c r="E173">
        <v>1</v>
      </c>
      <c r="G173">
        <f t="shared" si="33"/>
        <v>11</v>
      </c>
      <c r="H173" t="str">
        <f>LEFT(B173,G173-1)</f>
        <v>Flašár Jan</v>
      </c>
      <c r="I173">
        <f>VALUE(CONCATENATE("19",RIGHT(B173,2)))</f>
        <v>1986</v>
      </c>
      <c r="J173" t="str">
        <f t="shared" ref="J173:K176" si="35">C173</f>
        <v>SK 4 Dvory ČB</v>
      </c>
      <c r="K173" s="36">
        <f t="shared" si="35"/>
        <v>4.3981481481481481E-4</v>
      </c>
    </row>
    <row r="174" spans="1:16" x14ac:dyDescent="0.25">
      <c r="A174">
        <v>2</v>
      </c>
      <c r="B174" t="s">
        <v>628</v>
      </c>
      <c r="C174" t="s">
        <v>632</v>
      </c>
      <c r="D174" s="39">
        <v>4.4675925925925921E-4</v>
      </c>
      <c r="E174">
        <v>2</v>
      </c>
      <c r="G174">
        <f t="shared" si="33"/>
        <v>11</v>
      </c>
      <c r="H174" t="str">
        <f>LEFT(B174,G174-1)</f>
        <v>Gazda Jiří</v>
      </c>
      <c r="I174">
        <f>VALUE(CONCATENATE("19",RIGHT(B174,2)))</f>
        <v>1991</v>
      </c>
      <c r="J174" t="str">
        <f t="shared" si="35"/>
        <v>Ještěrka Bujanov</v>
      </c>
      <c r="K174" s="36">
        <f t="shared" si="35"/>
        <v>4.4675925925925921E-4</v>
      </c>
    </row>
    <row r="175" spans="1:16" x14ac:dyDescent="0.25">
      <c r="A175">
        <v>3</v>
      </c>
      <c r="B175" t="s">
        <v>885</v>
      </c>
      <c r="C175" t="s">
        <v>954</v>
      </c>
      <c r="D175" t="s">
        <v>436</v>
      </c>
      <c r="E175">
        <v>3</v>
      </c>
      <c r="G175">
        <f t="shared" si="33"/>
        <v>11</v>
      </c>
      <c r="H175" t="str">
        <f>LEFT(B175,G175-1)</f>
        <v>John Tomáš</v>
      </c>
      <c r="I175">
        <f>VALUE(CONCATENATE("19",RIGHT(B175,2)))</f>
        <v>19</v>
      </c>
      <c r="J175" t="str">
        <f t="shared" si="35"/>
        <v>,  a Klimík.</v>
      </c>
      <c r="K175" s="36" t="str">
        <f t="shared" si="35"/>
        <v>-</v>
      </c>
    </row>
    <row r="176" spans="1:16" x14ac:dyDescent="0.25">
      <c r="A176">
        <v>3</v>
      </c>
      <c r="D176" t="s">
        <v>436</v>
      </c>
      <c r="E176">
        <v>3</v>
      </c>
      <c r="G176" t="e">
        <f t="shared" si="33"/>
        <v>#VALUE!</v>
      </c>
      <c r="H176" t="e">
        <f>LEFT(B176,G176-1)</f>
        <v>#VALUE!</v>
      </c>
      <c r="I176">
        <f>VALUE(CONCATENATE("19",RIGHT(B176,2)))</f>
        <v>19</v>
      </c>
      <c r="J176">
        <f t="shared" si="35"/>
        <v>0</v>
      </c>
      <c r="K176" s="36" t="str">
        <f t="shared" si="35"/>
        <v>-</v>
      </c>
    </row>
    <row r="179" spans="2:4" x14ac:dyDescent="0.25">
      <c r="B179" t="s">
        <v>950</v>
      </c>
    </row>
    <row r="180" spans="2:4" x14ac:dyDescent="0.25">
      <c r="B180" t="s">
        <v>951</v>
      </c>
    </row>
    <row r="181" spans="2:4" x14ac:dyDescent="0.25">
      <c r="B181" t="s">
        <v>952</v>
      </c>
    </row>
    <row r="182" spans="2:4" x14ac:dyDescent="0.25">
      <c r="B182" t="s">
        <v>953</v>
      </c>
    </row>
    <row r="183" spans="2:4" x14ac:dyDescent="0.25">
      <c r="B183" t="s">
        <v>227</v>
      </c>
    </row>
    <row r="184" spans="2:4" x14ac:dyDescent="0.25">
      <c r="B184" t="s">
        <v>955</v>
      </c>
    </row>
    <row r="188" spans="2:4" x14ac:dyDescent="0.25">
      <c r="B188" t="s">
        <v>685</v>
      </c>
      <c r="C188">
        <v>2008</v>
      </c>
      <c r="D188">
        <f t="shared" ref="D188:D251" si="36">COUNTIF($B$188:$B$584,B188)</f>
        <v>1</v>
      </c>
    </row>
    <row r="189" spans="2:4" x14ac:dyDescent="0.25">
      <c r="B189" t="s">
        <v>570</v>
      </c>
      <c r="C189">
        <v>1996</v>
      </c>
      <c r="D189" s="81">
        <f t="shared" si="36"/>
        <v>1</v>
      </c>
    </row>
    <row r="190" spans="2:4" x14ac:dyDescent="0.25">
      <c r="B190" t="s">
        <v>542</v>
      </c>
      <c r="C190">
        <v>2005</v>
      </c>
      <c r="D190" s="81">
        <f t="shared" si="36"/>
        <v>1</v>
      </c>
    </row>
    <row r="191" spans="2:4" x14ac:dyDescent="0.25">
      <c r="B191" t="s">
        <v>580</v>
      </c>
      <c r="C191">
        <v>1998</v>
      </c>
      <c r="D191" s="81">
        <f t="shared" si="36"/>
        <v>1</v>
      </c>
    </row>
    <row r="192" spans="2:4" x14ac:dyDescent="0.25">
      <c r="B192" t="s">
        <v>944</v>
      </c>
      <c r="C192">
        <v>2006</v>
      </c>
      <c r="D192" s="81">
        <f t="shared" si="36"/>
        <v>1</v>
      </c>
    </row>
    <row r="193" spans="2:4" x14ac:dyDescent="0.25">
      <c r="B193" t="s">
        <v>548</v>
      </c>
      <c r="C193">
        <v>2005</v>
      </c>
      <c r="D193" s="81">
        <f t="shared" si="36"/>
        <v>1</v>
      </c>
    </row>
    <row r="194" spans="2:4" x14ac:dyDescent="0.25">
      <c r="B194" t="s">
        <v>362</v>
      </c>
      <c r="C194">
        <v>2003</v>
      </c>
      <c r="D194" s="81">
        <f t="shared" si="36"/>
        <v>1</v>
      </c>
    </row>
    <row r="195" spans="2:4" x14ac:dyDescent="0.25">
      <c r="B195" t="s">
        <v>337</v>
      </c>
      <c r="C195">
        <v>2000</v>
      </c>
      <c r="D195" s="81">
        <f t="shared" si="36"/>
        <v>1</v>
      </c>
    </row>
    <row r="196" spans="2:4" x14ac:dyDescent="0.25">
      <c r="B196" t="s">
        <v>344</v>
      </c>
      <c r="C196">
        <v>2000</v>
      </c>
      <c r="D196" s="81">
        <f t="shared" si="36"/>
        <v>1</v>
      </c>
    </row>
    <row r="197" spans="2:4" x14ac:dyDescent="0.25">
      <c r="B197" t="s">
        <v>359</v>
      </c>
      <c r="C197">
        <v>2006</v>
      </c>
      <c r="D197" s="81">
        <f t="shared" si="36"/>
        <v>1</v>
      </c>
    </row>
    <row r="198" spans="2:4" x14ac:dyDescent="0.25">
      <c r="B198" t="s">
        <v>310</v>
      </c>
      <c r="C198">
        <v>1982</v>
      </c>
      <c r="D198" s="81">
        <f t="shared" si="36"/>
        <v>1</v>
      </c>
    </row>
    <row r="199" spans="2:4" x14ac:dyDescent="0.25">
      <c r="B199" t="s">
        <v>481</v>
      </c>
      <c r="C199">
        <v>2001</v>
      </c>
      <c r="D199" s="81">
        <f t="shared" si="36"/>
        <v>1</v>
      </c>
    </row>
    <row r="200" spans="2:4" x14ac:dyDescent="0.25">
      <c r="B200" t="s">
        <v>447</v>
      </c>
      <c r="C200">
        <v>1963</v>
      </c>
      <c r="D200" s="81">
        <f t="shared" si="36"/>
        <v>1</v>
      </c>
    </row>
    <row r="201" spans="2:4" x14ac:dyDescent="0.25">
      <c r="B201" t="s">
        <v>464</v>
      </c>
      <c r="C201">
        <v>1994</v>
      </c>
      <c r="D201" s="81">
        <f t="shared" si="36"/>
        <v>1</v>
      </c>
    </row>
    <row r="202" spans="2:4" x14ac:dyDescent="0.25">
      <c r="B202" t="s">
        <v>938</v>
      </c>
      <c r="C202">
        <v>2007</v>
      </c>
      <c r="D202" s="81">
        <f t="shared" si="36"/>
        <v>1</v>
      </c>
    </row>
    <row r="203" spans="2:4" x14ac:dyDescent="0.25">
      <c r="B203" t="s">
        <v>356</v>
      </c>
      <c r="C203">
        <v>2007</v>
      </c>
      <c r="D203" s="81">
        <f t="shared" si="36"/>
        <v>1</v>
      </c>
    </row>
    <row r="204" spans="2:4" x14ac:dyDescent="0.25">
      <c r="B204" t="s">
        <v>442</v>
      </c>
      <c r="C204">
        <v>1990</v>
      </c>
      <c r="D204" s="81">
        <f t="shared" si="36"/>
        <v>1</v>
      </c>
    </row>
    <row r="205" spans="2:4" x14ac:dyDescent="0.25">
      <c r="B205" t="s">
        <v>492</v>
      </c>
      <c r="C205">
        <v>2004</v>
      </c>
      <c r="D205" s="81">
        <f t="shared" si="36"/>
        <v>1</v>
      </c>
    </row>
    <row r="206" spans="2:4" x14ac:dyDescent="0.25">
      <c r="B206" t="s">
        <v>553</v>
      </c>
      <c r="C206">
        <v>2002</v>
      </c>
      <c r="D206" s="81">
        <f t="shared" si="36"/>
        <v>1</v>
      </c>
    </row>
    <row r="207" spans="2:4" x14ac:dyDescent="0.25">
      <c r="B207" t="s">
        <v>555</v>
      </c>
      <c r="C207">
        <v>2003</v>
      </c>
      <c r="D207" s="81">
        <f t="shared" si="36"/>
        <v>1</v>
      </c>
    </row>
    <row r="208" spans="2:4" x14ac:dyDescent="0.25">
      <c r="B208" t="s">
        <v>371</v>
      </c>
      <c r="C208">
        <v>2005</v>
      </c>
      <c r="D208" s="81">
        <f t="shared" si="36"/>
        <v>1</v>
      </c>
    </row>
    <row r="209" spans="2:4" x14ac:dyDescent="0.25">
      <c r="B209" t="s">
        <v>377</v>
      </c>
      <c r="C209">
        <v>2001</v>
      </c>
      <c r="D209" s="81">
        <f t="shared" si="36"/>
        <v>1</v>
      </c>
    </row>
    <row r="210" spans="2:4" x14ac:dyDescent="0.25">
      <c r="B210" t="s">
        <v>928</v>
      </c>
      <c r="C210">
        <v>2006</v>
      </c>
      <c r="D210" s="81">
        <f t="shared" si="36"/>
        <v>1</v>
      </c>
    </row>
    <row r="211" spans="2:4" x14ac:dyDescent="0.25">
      <c r="B211" t="s">
        <v>914</v>
      </c>
      <c r="C211">
        <v>2003</v>
      </c>
      <c r="D211" s="81">
        <f t="shared" si="36"/>
        <v>1</v>
      </c>
    </row>
    <row r="212" spans="2:4" x14ac:dyDescent="0.25">
      <c r="B212" t="s">
        <v>545</v>
      </c>
      <c r="C212">
        <v>2006</v>
      </c>
      <c r="D212" s="81">
        <f t="shared" si="36"/>
        <v>1</v>
      </c>
    </row>
    <row r="213" spans="2:4" x14ac:dyDescent="0.25">
      <c r="B213" t="s">
        <v>88</v>
      </c>
      <c r="C213">
        <v>1971</v>
      </c>
      <c r="D213" s="81">
        <f t="shared" si="36"/>
        <v>1</v>
      </c>
    </row>
    <row r="214" spans="2:4" x14ac:dyDescent="0.25">
      <c r="B214" t="s">
        <v>488</v>
      </c>
      <c r="C214">
        <v>2006</v>
      </c>
      <c r="D214" s="81">
        <f t="shared" si="36"/>
        <v>1</v>
      </c>
    </row>
    <row r="215" spans="2:4" x14ac:dyDescent="0.25">
      <c r="B215" t="s">
        <v>759</v>
      </c>
      <c r="C215">
        <v>1979</v>
      </c>
      <c r="D215" s="81">
        <f t="shared" si="36"/>
        <v>1</v>
      </c>
    </row>
    <row r="216" spans="2:4" x14ac:dyDescent="0.25">
      <c r="B216" t="s">
        <v>192</v>
      </c>
      <c r="C216">
        <v>1947</v>
      </c>
      <c r="D216" s="81">
        <f t="shared" si="36"/>
        <v>1</v>
      </c>
    </row>
    <row r="217" spans="2:4" x14ac:dyDescent="0.25">
      <c r="B217" t="s">
        <v>921</v>
      </c>
      <c r="C217">
        <v>2003</v>
      </c>
      <c r="D217" s="81">
        <f t="shared" si="36"/>
        <v>1</v>
      </c>
    </row>
    <row r="218" spans="2:4" x14ac:dyDescent="0.25">
      <c r="B218" t="s">
        <v>694</v>
      </c>
      <c r="C218">
        <v>1964</v>
      </c>
      <c r="D218" s="81">
        <f t="shared" si="36"/>
        <v>1</v>
      </c>
    </row>
    <row r="219" spans="2:4" x14ac:dyDescent="0.25">
      <c r="B219" t="s">
        <v>909</v>
      </c>
      <c r="C219">
        <v>2003</v>
      </c>
      <c r="D219" s="81">
        <f t="shared" si="36"/>
        <v>1</v>
      </c>
    </row>
    <row r="220" spans="2:4" x14ac:dyDescent="0.25">
      <c r="B220" t="s">
        <v>903</v>
      </c>
      <c r="C220">
        <v>2001</v>
      </c>
      <c r="D220" s="81">
        <f t="shared" si="36"/>
        <v>1</v>
      </c>
    </row>
    <row r="221" spans="2:4" x14ac:dyDescent="0.25">
      <c r="B221" t="s">
        <v>89</v>
      </c>
      <c r="C221">
        <v>1970</v>
      </c>
      <c r="D221" s="81">
        <f t="shared" si="36"/>
        <v>1</v>
      </c>
    </row>
    <row r="222" spans="2:4" x14ac:dyDescent="0.25">
      <c r="B222" t="s">
        <v>90</v>
      </c>
      <c r="C222">
        <v>1972</v>
      </c>
      <c r="D222" s="81">
        <f t="shared" si="36"/>
        <v>1</v>
      </c>
    </row>
    <row r="223" spans="2:4" x14ac:dyDescent="0.25">
      <c r="B223" t="s">
        <v>432</v>
      </c>
      <c r="C223">
        <v>1976</v>
      </c>
      <c r="D223" s="81">
        <f t="shared" si="36"/>
        <v>1</v>
      </c>
    </row>
    <row r="224" spans="2:4" x14ac:dyDescent="0.25">
      <c r="B224" t="s">
        <v>482</v>
      </c>
      <c r="C224">
        <v>2002</v>
      </c>
      <c r="D224" s="81">
        <f t="shared" si="36"/>
        <v>1</v>
      </c>
    </row>
    <row r="225" spans="2:4" x14ac:dyDescent="0.25">
      <c r="B225" t="s">
        <v>266</v>
      </c>
      <c r="C225">
        <v>1969</v>
      </c>
      <c r="D225" s="81">
        <f t="shared" si="36"/>
        <v>2</v>
      </c>
    </row>
    <row r="226" spans="2:4" x14ac:dyDescent="0.25">
      <c r="B226" t="s">
        <v>266</v>
      </c>
      <c r="C226">
        <v>1997</v>
      </c>
      <c r="D226" s="81">
        <f t="shared" si="36"/>
        <v>2</v>
      </c>
    </row>
    <row r="227" spans="2:4" x14ac:dyDescent="0.25">
      <c r="B227" t="s">
        <v>193</v>
      </c>
      <c r="C227">
        <v>1968</v>
      </c>
      <c r="D227" s="81">
        <f t="shared" si="36"/>
        <v>1</v>
      </c>
    </row>
    <row r="228" spans="2:4" x14ac:dyDescent="0.25">
      <c r="B228" t="s">
        <v>917</v>
      </c>
      <c r="C228">
        <v>2003</v>
      </c>
      <c r="D228" s="81">
        <f t="shared" si="36"/>
        <v>1</v>
      </c>
    </row>
    <row r="229" spans="2:4" x14ac:dyDescent="0.25">
      <c r="B229" t="s">
        <v>934</v>
      </c>
      <c r="C229">
        <v>2007</v>
      </c>
      <c r="D229" s="81">
        <f t="shared" si="36"/>
        <v>1</v>
      </c>
    </row>
    <row r="230" spans="2:4" x14ac:dyDescent="0.25">
      <c r="B230" t="s">
        <v>575</v>
      </c>
      <c r="C230">
        <v>1997</v>
      </c>
      <c r="D230" s="81">
        <f t="shared" si="36"/>
        <v>1</v>
      </c>
    </row>
    <row r="231" spans="2:4" x14ac:dyDescent="0.25">
      <c r="B231" t="s">
        <v>919</v>
      </c>
      <c r="C231">
        <v>2002</v>
      </c>
      <c r="D231" s="81">
        <f t="shared" si="36"/>
        <v>1</v>
      </c>
    </row>
    <row r="232" spans="2:4" x14ac:dyDescent="0.25">
      <c r="B232" t="s">
        <v>483</v>
      </c>
      <c r="C232">
        <v>2004</v>
      </c>
      <c r="D232" s="81">
        <f t="shared" si="36"/>
        <v>1</v>
      </c>
    </row>
    <row r="233" spans="2:4" x14ac:dyDescent="0.25">
      <c r="B233" t="s">
        <v>195</v>
      </c>
      <c r="C233">
        <v>1975</v>
      </c>
      <c r="D233" s="81">
        <f t="shared" si="36"/>
        <v>1</v>
      </c>
    </row>
    <row r="234" spans="2:4" x14ac:dyDescent="0.25">
      <c r="B234" t="s">
        <v>499</v>
      </c>
      <c r="C234">
        <v>2007</v>
      </c>
      <c r="D234" s="81">
        <f t="shared" si="36"/>
        <v>1</v>
      </c>
    </row>
    <row r="235" spans="2:4" x14ac:dyDescent="0.25">
      <c r="B235" t="s">
        <v>387</v>
      </c>
      <c r="C235">
        <v>1995</v>
      </c>
      <c r="D235" s="81">
        <f t="shared" si="36"/>
        <v>1</v>
      </c>
    </row>
    <row r="236" spans="2:4" x14ac:dyDescent="0.25">
      <c r="B236" t="s">
        <v>93</v>
      </c>
      <c r="C236">
        <v>1975</v>
      </c>
      <c r="D236" s="81">
        <f t="shared" si="36"/>
        <v>1</v>
      </c>
    </row>
    <row r="237" spans="2:4" x14ac:dyDescent="0.25">
      <c r="B237" t="s">
        <v>242</v>
      </c>
      <c r="C237">
        <v>1992</v>
      </c>
      <c r="D237" s="81">
        <f t="shared" si="36"/>
        <v>1</v>
      </c>
    </row>
    <row r="238" spans="2:4" x14ac:dyDescent="0.25">
      <c r="B238" t="s">
        <v>426</v>
      </c>
      <c r="C238">
        <v>1977</v>
      </c>
      <c r="D238" s="81">
        <f t="shared" si="36"/>
        <v>1</v>
      </c>
    </row>
    <row r="239" spans="2:4" x14ac:dyDescent="0.25">
      <c r="B239" t="s">
        <v>434</v>
      </c>
      <c r="C239">
        <v>1969</v>
      </c>
      <c r="D239" s="81">
        <f t="shared" si="36"/>
        <v>1</v>
      </c>
    </row>
    <row r="240" spans="2:4" x14ac:dyDescent="0.25">
      <c r="B240" t="s">
        <v>91</v>
      </c>
      <c r="C240">
        <v>1977</v>
      </c>
      <c r="D240" s="81">
        <f t="shared" si="36"/>
        <v>1</v>
      </c>
    </row>
    <row r="241" spans="2:4" x14ac:dyDescent="0.25">
      <c r="B241" t="s">
        <v>561</v>
      </c>
      <c r="C241">
        <v>2002</v>
      </c>
      <c r="D241" s="81">
        <f t="shared" si="36"/>
        <v>1</v>
      </c>
    </row>
    <row r="242" spans="2:4" x14ac:dyDescent="0.25">
      <c r="B242" t="s">
        <v>660</v>
      </c>
      <c r="C242">
        <v>1998</v>
      </c>
      <c r="D242" s="81">
        <f t="shared" si="36"/>
        <v>1</v>
      </c>
    </row>
    <row r="243" spans="2:4" x14ac:dyDescent="0.25">
      <c r="B243" t="s">
        <v>311</v>
      </c>
      <c r="C243">
        <v>1975</v>
      </c>
      <c r="D243" s="81">
        <f t="shared" si="36"/>
        <v>1</v>
      </c>
    </row>
    <row r="244" spans="2:4" x14ac:dyDescent="0.25">
      <c r="B244" t="s">
        <v>334</v>
      </c>
      <c r="C244">
        <v>1991</v>
      </c>
      <c r="D244" s="81">
        <f t="shared" si="36"/>
        <v>1</v>
      </c>
    </row>
    <row r="245" spans="2:4" x14ac:dyDescent="0.25">
      <c r="B245" t="s">
        <v>662</v>
      </c>
      <c r="C245">
        <v>2000</v>
      </c>
      <c r="D245" s="81">
        <f t="shared" si="36"/>
        <v>1</v>
      </c>
    </row>
    <row r="246" spans="2:4" x14ac:dyDescent="0.25">
      <c r="B246" t="s">
        <v>487</v>
      </c>
      <c r="C246">
        <v>2006</v>
      </c>
      <c r="D246" s="81">
        <f t="shared" si="36"/>
        <v>1</v>
      </c>
    </row>
    <row r="247" spans="2:4" x14ac:dyDescent="0.25">
      <c r="B247" t="s">
        <v>746</v>
      </c>
      <c r="C247">
        <v>1992</v>
      </c>
      <c r="D247" s="81">
        <f t="shared" si="36"/>
        <v>1</v>
      </c>
    </row>
    <row r="248" spans="2:4" x14ac:dyDescent="0.25">
      <c r="B248" t="s">
        <v>477</v>
      </c>
      <c r="C248">
        <v>2000</v>
      </c>
      <c r="D248" s="81">
        <f t="shared" si="36"/>
        <v>1</v>
      </c>
    </row>
    <row r="249" spans="2:4" x14ac:dyDescent="0.25">
      <c r="B249" t="s">
        <v>297</v>
      </c>
      <c r="C249">
        <v>1975</v>
      </c>
      <c r="D249" s="81">
        <f t="shared" si="36"/>
        <v>1</v>
      </c>
    </row>
    <row r="250" spans="2:4" x14ac:dyDescent="0.25">
      <c r="B250" t="s">
        <v>889</v>
      </c>
      <c r="C250">
        <v>1997</v>
      </c>
      <c r="D250" s="81">
        <f t="shared" si="36"/>
        <v>1</v>
      </c>
    </row>
    <row r="251" spans="2:4" x14ac:dyDescent="0.25">
      <c r="B251" t="s">
        <v>484</v>
      </c>
      <c r="C251">
        <v>2005</v>
      </c>
      <c r="D251" s="81">
        <f t="shared" si="36"/>
        <v>1</v>
      </c>
    </row>
    <row r="252" spans="2:4" x14ac:dyDescent="0.25">
      <c r="B252" t="s">
        <v>197</v>
      </c>
      <c r="C252">
        <v>1955</v>
      </c>
      <c r="D252" s="81">
        <f t="shared" ref="D252:D315" si="37">COUNTIF($B$188:$B$584,B252)</f>
        <v>1</v>
      </c>
    </row>
    <row r="253" spans="2:4" x14ac:dyDescent="0.25">
      <c r="B253" t="s">
        <v>897</v>
      </c>
      <c r="C253">
        <v>2000</v>
      </c>
      <c r="D253" s="81">
        <f t="shared" si="37"/>
        <v>1</v>
      </c>
    </row>
    <row r="254" spans="2:4" x14ac:dyDescent="0.25">
      <c r="B254" t="s">
        <v>670</v>
      </c>
      <c r="C254">
        <v>2001</v>
      </c>
      <c r="D254" s="81">
        <f t="shared" si="37"/>
        <v>1</v>
      </c>
    </row>
    <row r="255" spans="2:4" x14ac:dyDescent="0.25">
      <c r="B255" t="s">
        <v>94</v>
      </c>
      <c r="C255">
        <v>1964</v>
      </c>
      <c r="D255" s="81">
        <f t="shared" si="37"/>
        <v>1</v>
      </c>
    </row>
    <row r="256" spans="2:4" x14ac:dyDescent="0.25">
      <c r="B256" t="s">
        <v>444</v>
      </c>
      <c r="C256">
        <v>1979</v>
      </c>
      <c r="D256" s="81">
        <f t="shared" si="37"/>
        <v>1</v>
      </c>
    </row>
    <row r="257" spans="2:4" x14ac:dyDescent="0.25">
      <c r="B257" t="s">
        <v>926</v>
      </c>
      <c r="C257">
        <v>2005</v>
      </c>
      <c r="D257" s="81">
        <f t="shared" si="37"/>
        <v>1</v>
      </c>
    </row>
    <row r="258" spans="2:4" x14ac:dyDescent="0.25">
      <c r="B258" t="s">
        <v>384</v>
      </c>
      <c r="C258">
        <v>1999</v>
      </c>
      <c r="D258" s="81">
        <f t="shared" si="37"/>
        <v>1</v>
      </c>
    </row>
    <row r="259" spans="2:4" x14ac:dyDescent="0.25">
      <c r="B259" t="s">
        <v>460</v>
      </c>
      <c r="C259">
        <v>1991</v>
      </c>
      <c r="D259" s="81">
        <f t="shared" si="37"/>
        <v>1</v>
      </c>
    </row>
    <row r="260" spans="2:4" x14ac:dyDescent="0.25">
      <c r="B260" t="s">
        <v>551</v>
      </c>
      <c r="C260">
        <v>2002</v>
      </c>
      <c r="D260" s="81">
        <f t="shared" si="37"/>
        <v>1</v>
      </c>
    </row>
    <row r="261" spans="2:4" x14ac:dyDescent="0.25">
      <c r="B261" t="s">
        <v>445</v>
      </c>
      <c r="C261">
        <v>1953</v>
      </c>
      <c r="D261" s="81">
        <f t="shared" si="37"/>
        <v>1</v>
      </c>
    </row>
    <row r="262" spans="2:4" x14ac:dyDescent="0.25">
      <c r="B262" t="s">
        <v>313</v>
      </c>
      <c r="C262">
        <v>1978</v>
      </c>
      <c r="D262" s="81">
        <f t="shared" si="37"/>
        <v>1</v>
      </c>
    </row>
    <row r="263" spans="2:4" x14ac:dyDescent="0.25">
      <c r="B263" t="s">
        <v>614</v>
      </c>
      <c r="C263">
        <v>1986</v>
      </c>
      <c r="D263" s="81">
        <f t="shared" si="37"/>
        <v>1</v>
      </c>
    </row>
    <row r="264" spans="2:4" x14ac:dyDescent="0.25">
      <c r="B264" t="s">
        <v>316</v>
      </c>
      <c r="C264">
        <v>1970</v>
      </c>
      <c r="D264" s="81">
        <f t="shared" si="37"/>
        <v>1</v>
      </c>
    </row>
    <row r="265" spans="2:4" x14ac:dyDescent="0.25">
      <c r="B265" t="s">
        <v>317</v>
      </c>
      <c r="C265">
        <v>1967</v>
      </c>
      <c r="D265" s="81">
        <f t="shared" si="37"/>
        <v>1</v>
      </c>
    </row>
    <row r="266" spans="2:4" x14ac:dyDescent="0.25">
      <c r="B266" t="s">
        <v>335</v>
      </c>
      <c r="C266">
        <v>1996</v>
      </c>
      <c r="D266" s="81">
        <f t="shared" si="37"/>
        <v>1</v>
      </c>
    </row>
    <row r="267" spans="2:4" x14ac:dyDescent="0.25">
      <c r="B267" t="s">
        <v>888</v>
      </c>
      <c r="C267">
        <v>1996</v>
      </c>
      <c r="D267" s="81">
        <f t="shared" si="37"/>
        <v>1</v>
      </c>
    </row>
    <row r="268" spans="2:4" x14ac:dyDescent="0.25">
      <c r="B268" t="s">
        <v>981</v>
      </c>
      <c r="C268">
        <v>1998</v>
      </c>
      <c r="D268" s="81">
        <f t="shared" si="37"/>
        <v>1</v>
      </c>
    </row>
    <row r="269" spans="2:4" x14ac:dyDescent="0.25">
      <c r="B269" t="s">
        <v>463</v>
      </c>
      <c r="C269">
        <v>1991</v>
      </c>
      <c r="D269" s="81">
        <f t="shared" si="37"/>
        <v>1</v>
      </c>
    </row>
    <row r="270" spans="2:4" x14ac:dyDescent="0.25">
      <c r="B270" t="s">
        <v>97</v>
      </c>
      <c r="C270">
        <v>1968</v>
      </c>
      <c r="D270" s="81">
        <f t="shared" si="37"/>
        <v>1</v>
      </c>
    </row>
    <row r="271" spans="2:4" x14ac:dyDescent="0.25">
      <c r="B271" t="s">
        <v>382</v>
      </c>
      <c r="C271">
        <v>2002</v>
      </c>
      <c r="D271" s="81">
        <f t="shared" si="37"/>
        <v>1</v>
      </c>
    </row>
    <row r="272" spans="2:4" x14ac:dyDescent="0.25">
      <c r="B272" t="s">
        <v>563</v>
      </c>
      <c r="C272">
        <v>2002</v>
      </c>
      <c r="D272" s="81">
        <f t="shared" si="37"/>
        <v>1</v>
      </c>
    </row>
    <row r="273" spans="2:4" x14ac:dyDescent="0.25">
      <c r="B273" t="s">
        <v>578</v>
      </c>
      <c r="C273">
        <v>1999</v>
      </c>
      <c r="D273" s="81">
        <f t="shared" si="37"/>
        <v>1</v>
      </c>
    </row>
    <row r="274" spans="2:4" x14ac:dyDescent="0.25">
      <c r="B274" t="s">
        <v>353</v>
      </c>
      <c r="C274">
        <v>2009</v>
      </c>
      <c r="D274" s="81">
        <f t="shared" si="37"/>
        <v>1</v>
      </c>
    </row>
    <row r="275" spans="2:4" x14ac:dyDescent="0.25">
      <c r="B275" t="s">
        <v>378</v>
      </c>
      <c r="C275">
        <v>2002</v>
      </c>
      <c r="D275" s="81">
        <f t="shared" si="37"/>
        <v>1</v>
      </c>
    </row>
    <row r="276" spans="2:4" x14ac:dyDescent="0.25">
      <c r="B276" t="s">
        <v>943</v>
      </c>
      <c r="C276">
        <v>2008</v>
      </c>
      <c r="D276" s="81">
        <f t="shared" si="37"/>
        <v>1</v>
      </c>
    </row>
    <row r="277" spans="2:4" x14ac:dyDescent="0.25">
      <c r="B277" t="s">
        <v>369</v>
      </c>
      <c r="C277">
        <v>2003</v>
      </c>
      <c r="D277" s="81">
        <f t="shared" si="37"/>
        <v>1</v>
      </c>
    </row>
    <row r="278" spans="2:4" x14ac:dyDescent="0.25">
      <c r="B278" t="s">
        <v>98</v>
      </c>
      <c r="C278">
        <v>1972</v>
      </c>
      <c r="D278" s="81">
        <f t="shared" si="37"/>
        <v>1</v>
      </c>
    </row>
    <row r="279" spans="2:4" x14ac:dyDescent="0.25">
      <c r="B279" t="s">
        <v>99</v>
      </c>
      <c r="C279">
        <v>1974</v>
      </c>
      <c r="D279" s="81">
        <f t="shared" si="37"/>
        <v>1</v>
      </c>
    </row>
    <row r="280" spans="2:4" x14ac:dyDescent="0.25">
      <c r="B280" t="s">
        <v>100</v>
      </c>
      <c r="C280">
        <v>1988</v>
      </c>
      <c r="D280" s="81">
        <f t="shared" si="37"/>
        <v>1</v>
      </c>
    </row>
    <row r="281" spans="2:4" x14ac:dyDescent="0.25">
      <c r="B281" t="s">
        <v>665</v>
      </c>
      <c r="C281">
        <v>2000</v>
      </c>
      <c r="D281" s="81">
        <f t="shared" si="37"/>
        <v>1</v>
      </c>
    </row>
    <row r="282" spans="2:4" x14ac:dyDescent="0.25">
      <c r="B282" t="s">
        <v>202</v>
      </c>
      <c r="C282">
        <v>1951</v>
      </c>
      <c r="D282" s="81">
        <f t="shared" si="37"/>
        <v>1</v>
      </c>
    </row>
    <row r="283" spans="2:4" x14ac:dyDescent="0.25">
      <c r="B283" t="s">
        <v>574</v>
      </c>
      <c r="C283">
        <v>1997</v>
      </c>
      <c r="D283" s="81">
        <f t="shared" si="37"/>
        <v>1</v>
      </c>
    </row>
    <row r="284" spans="2:4" x14ac:dyDescent="0.25">
      <c r="B284" t="s">
        <v>747</v>
      </c>
      <c r="C284">
        <v>1974</v>
      </c>
      <c r="D284" s="81">
        <f t="shared" si="37"/>
        <v>1</v>
      </c>
    </row>
    <row r="285" spans="2:4" x14ac:dyDescent="0.25">
      <c r="B285" t="s">
        <v>245</v>
      </c>
      <c r="C285">
        <v>1981</v>
      </c>
      <c r="D285" s="81">
        <f t="shared" si="37"/>
        <v>1</v>
      </c>
    </row>
    <row r="286" spans="2:4" x14ac:dyDescent="0.25">
      <c r="B286" t="s">
        <v>666</v>
      </c>
      <c r="C286">
        <v>2000</v>
      </c>
      <c r="D286" s="81">
        <f t="shared" si="37"/>
        <v>1</v>
      </c>
    </row>
    <row r="287" spans="2:4" x14ac:dyDescent="0.25">
      <c r="B287" t="s">
        <v>429</v>
      </c>
      <c r="C287">
        <v>1989</v>
      </c>
      <c r="D287" s="81">
        <f t="shared" si="37"/>
        <v>1</v>
      </c>
    </row>
    <row r="288" spans="2:4" x14ac:dyDescent="0.25">
      <c r="B288" t="s">
        <v>103</v>
      </c>
      <c r="C288">
        <v>1987</v>
      </c>
      <c r="D288" s="81">
        <f t="shared" si="37"/>
        <v>1</v>
      </c>
    </row>
    <row r="289" spans="2:4" x14ac:dyDescent="0.25">
      <c r="B289" t="s">
        <v>203</v>
      </c>
      <c r="C289">
        <v>1959</v>
      </c>
      <c r="D289" s="81">
        <f t="shared" si="37"/>
        <v>1</v>
      </c>
    </row>
    <row r="290" spans="2:4" x14ac:dyDescent="0.25">
      <c r="B290" t="s">
        <v>693</v>
      </c>
      <c r="C290">
        <v>2009</v>
      </c>
      <c r="D290" s="81">
        <f t="shared" si="37"/>
        <v>1</v>
      </c>
    </row>
    <row r="291" spans="2:4" x14ac:dyDescent="0.25">
      <c r="B291" t="s">
        <v>498</v>
      </c>
      <c r="C291">
        <v>2006</v>
      </c>
      <c r="D291" s="81">
        <f t="shared" si="37"/>
        <v>1</v>
      </c>
    </row>
    <row r="292" spans="2:4" x14ac:dyDescent="0.25">
      <c r="B292" t="s">
        <v>757</v>
      </c>
      <c r="C292">
        <v>1970</v>
      </c>
      <c r="D292" s="81">
        <f t="shared" si="37"/>
        <v>1</v>
      </c>
    </row>
    <row r="293" spans="2:4" x14ac:dyDescent="0.25">
      <c r="B293" t="s">
        <v>327</v>
      </c>
      <c r="C293">
        <v>1992</v>
      </c>
      <c r="D293" s="81">
        <f t="shared" si="37"/>
        <v>1</v>
      </c>
    </row>
    <row r="294" spans="2:4" x14ac:dyDescent="0.25">
      <c r="B294" t="s">
        <v>942</v>
      </c>
      <c r="C294">
        <v>2009</v>
      </c>
      <c r="D294" s="81">
        <f t="shared" si="37"/>
        <v>1</v>
      </c>
    </row>
    <row r="295" spans="2:4" x14ac:dyDescent="0.25">
      <c r="B295" t="s">
        <v>205</v>
      </c>
      <c r="C295">
        <v>1967</v>
      </c>
      <c r="D295" s="81">
        <f t="shared" si="37"/>
        <v>1</v>
      </c>
    </row>
    <row r="296" spans="2:4" x14ac:dyDescent="0.25">
      <c r="B296" t="s">
        <v>664</v>
      </c>
      <c r="C296">
        <v>2000</v>
      </c>
      <c r="D296" s="81">
        <f t="shared" si="37"/>
        <v>1</v>
      </c>
    </row>
    <row r="297" spans="2:4" x14ac:dyDescent="0.25">
      <c r="B297" t="s">
        <v>750</v>
      </c>
      <c r="C297">
        <v>1954</v>
      </c>
      <c r="D297" s="81">
        <f t="shared" si="37"/>
        <v>1</v>
      </c>
    </row>
    <row r="298" spans="2:4" x14ac:dyDescent="0.25">
      <c r="B298" t="s">
        <v>430</v>
      </c>
      <c r="C298">
        <v>1977</v>
      </c>
      <c r="D298" s="81">
        <f t="shared" si="37"/>
        <v>1</v>
      </c>
    </row>
    <row r="299" spans="2:4" x14ac:dyDescent="0.25">
      <c r="B299" t="s">
        <v>552</v>
      </c>
      <c r="C299">
        <v>2003</v>
      </c>
      <c r="D299" s="81">
        <f t="shared" si="37"/>
        <v>1</v>
      </c>
    </row>
    <row r="300" spans="2:4" x14ac:dyDescent="0.25">
      <c r="B300" t="s">
        <v>540</v>
      </c>
      <c r="C300">
        <v>2005</v>
      </c>
      <c r="D300" s="81">
        <f t="shared" si="37"/>
        <v>1</v>
      </c>
    </row>
    <row r="301" spans="2:4" x14ac:dyDescent="0.25">
      <c r="B301" t="s">
        <v>207</v>
      </c>
      <c r="C301">
        <v>1966</v>
      </c>
      <c r="D301" s="81">
        <f t="shared" si="37"/>
        <v>1</v>
      </c>
    </row>
    <row r="302" spans="2:4" x14ac:dyDescent="0.25">
      <c r="B302" t="s">
        <v>110</v>
      </c>
      <c r="C302">
        <v>1957</v>
      </c>
      <c r="D302" s="81">
        <f t="shared" si="37"/>
        <v>1</v>
      </c>
    </row>
    <row r="303" spans="2:4" x14ac:dyDescent="0.25">
      <c r="B303" t="s">
        <v>248</v>
      </c>
      <c r="C303">
        <v>1959</v>
      </c>
      <c r="D303" s="81">
        <f t="shared" si="37"/>
        <v>1</v>
      </c>
    </row>
    <row r="304" spans="2:4" x14ac:dyDescent="0.25">
      <c r="B304" t="s">
        <v>512</v>
      </c>
      <c r="C304">
        <v>1965</v>
      </c>
      <c r="D304" s="81">
        <f t="shared" si="37"/>
        <v>1</v>
      </c>
    </row>
    <row r="305" spans="2:4" x14ac:dyDescent="0.25">
      <c r="B305" t="s">
        <v>295</v>
      </c>
      <c r="C305">
        <v>1974</v>
      </c>
      <c r="D305" s="81">
        <f t="shared" si="37"/>
        <v>1</v>
      </c>
    </row>
    <row r="306" spans="2:4" x14ac:dyDescent="0.25">
      <c r="B306" t="s">
        <v>689</v>
      </c>
      <c r="C306">
        <v>2006</v>
      </c>
      <c r="D306" s="81">
        <f t="shared" si="37"/>
        <v>1</v>
      </c>
    </row>
    <row r="307" spans="2:4" x14ac:dyDescent="0.25">
      <c r="B307" t="s">
        <v>940</v>
      </c>
      <c r="C307">
        <v>2009</v>
      </c>
      <c r="D307" s="81">
        <f t="shared" si="37"/>
        <v>1</v>
      </c>
    </row>
    <row r="308" spans="2:4" x14ac:dyDescent="0.25">
      <c r="B308" t="s">
        <v>493</v>
      </c>
      <c r="C308">
        <v>2004</v>
      </c>
      <c r="D308" s="81">
        <f t="shared" si="37"/>
        <v>1</v>
      </c>
    </row>
    <row r="309" spans="2:4" x14ac:dyDescent="0.25">
      <c r="B309" t="s">
        <v>681</v>
      </c>
      <c r="C309">
        <v>2007</v>
      </c>
      <c r="D309" s="81">
        <f t="shared" si="37"/>
        <v>1</v>
      </c>
    </row>
    <row r="310" spans="2:4" x14ac:dyDescent="0.25">
      <c r="B310" t="s">
        <v>684</v>
      </c>
      <c r="C310">
        <v>2006</v>
      </c>
      <c r="D310" s="81">
        <f t="shared" si="37"/>
        <v>1</v>
      </c>
    </row>
    <row r="311" spans="2:4" x14ac:dyDescent="0.25">
      <c r="B311" t="s">
        <v>489</v>
      </c>
      <c r="C311">
        <v>2006</v>
      </c>
      <c r="D311" s="81">
        <f t="shared" si="37"/>
        <v>1</v>
      </c>
    </row>
    <row r="312" spans="2:4" x14ac:dyDescent="0.25">
      <c r="B312" t="s">
        <v>497</v>
      </c>
      <c r="C312">
        <v>2004</v>
      </c>
      <c r="D312" s="81">
        <f t="shared" si="37"/>
        <v>1</v>
      </c>
    </row>
    <row r="313" spans="2:4" x14ac:dyDescent="0.25">
      <c r="B313" t="s">
        <v>671</v>
      </c>
      <c r="C313">
        <v>2002</v>
      </c>
      <c r="D313" s="81">
        <f t="shared" si="37"/>
        <v>1</v>
      </c>
    </row>
    <row r="314" spans="2:4" x14ac:dyDescent="0.25">
      <c r="B314" t="s">
        <v>932</v>
      </c>
      <c r="C314">
        <v>2007</v>
      </c>
      <c r="D314" s="81">
        <f t="shared" si="37"/>
        <v>1</v>
      </c>
    </row>
    <row r="315" spans="2:4" x14ac:dyDescent="0.25">
      <c r="B315" t="s">
        <v>116</v>
      </c>
      <c r="C315">
        <v>1977</v>
      </c>
      <c r="D315" s="81">
        <f t="shared" si="37"/>
        <v>1</v>
      </c>
    </row>
    <row r="316" spans="2:4" x14ac:dyDescent="0.25">
      <c r="B316" t="s">
        <v>904</v>
      </c>
      <c r="C316">
        <v>2001</v>
      </c>
      <c r="D316" s="81">
        <f t="shared" ref="D316:D379" si="38">COUNTIF($B$188:$B$584,B316)</f>
        <v>1</v>
      </c>
    </row>
    <row r="317" spans="2:4" x14ac:dyDescent="0.25">
      <c r="B317" t="s">
        <v>901</v>
      </c>
      <c r="C317">
        <v>2000</v>
      </c>
      <c r="D317" s="81">
        <f t="shared" si="38"/>
        <v>1</v>
      </c>
    </row>
    <row r="318" spans="2:4" x14ac:dyDescent="0.25">
      <c r="B318" t="s">
        <v>479</v>
      </c>
      <c r="C318">
        <v>2001</v>
      </c>
      <c r="D318" s="81">
        <f t="shared" si="38"/>
        <v>1</v>
      </c>
    </row>
    <row r="319" spans="2:4" x14ac:dyDescent="0.25">
      <c r="B319" t="s">
        <v>117</v>
      </c>
      <c r="C319">
        <v>1970</v>
      </c>
      <c r="D319" s="81">
        <f t="shared" si="38"/>
        <v>1</v>
      </c>
    </row>
    <row r="320" spans="2:4" x14ac:dyDescent="0.25">
      <c r="B320" t="s">
        <v>890</v>
      </c>
      <c r="C320">
        <v>1997</v>
      </c>
      <c r="D320" s="81">
        <f t="shared" si="38"/>
        <v>1</v>
      </c>
    </row>
    <row r="321" spans="2:4" x14ac:dyDescent="0.25">
      <c r="B321" t="s">
        <v>209</v>
      </c>
      <c r="C321">
        <v>1969</v>
      </c>
      <c r="D321" s="81">
        <f t="shared" si="38"/>
        <v>1</v>
      </c>
    </row>
    <row r="322" spans="2:4" x14ac:dyDescent="0.25">
      <c r="B322" t="s">
        <v>319</v>
      </c>
      <c r="C322">
        <v>1973</v>
      </c>
      <c r="D322" s="81">
        <f t="shared" si="38"/>
        <v>1</v>
      </c>
    </row>
    <row r="323" spans="2:4" x14ac:dyDescent="0.25">
      <c r="B323" t="s">
        <v>119</v>
      </c>
      <c r="C323">
        <v>1965</v>
      </c>
      <c r="D323" s="81">
        <f t="shared" si="38"/>
        <v>1</v>
      </c>
    </row>
    <row r="324" spans="2:4" x14ac:dyDescent="0.25">
      <c r="B324" t="s">
        <v>751</v>
      </c>
      <c r="C324">
        <v>1963</v>
      </c>
      <c r="D324" s="81">
        <f t="shared" si="38"/>
        <v>1</v>
      </c>
    </row>
    <row r="325" spans="2:4" x14ac:dyDescent="0.25">
      <c r="B325" t="s">
        <v>120</v>
      </c>
      <c r="C325">
        <v>1980</v>
      </c>
      <c r="D325" s="81">
        <f t="shared" si="38"/>
        <v>1</v>
      </c>
    </row>
    <row r="326" spans="2:4" x14ac:dyDescent="0.25">
      <c r="B326" t="s">
        <v>936</v>
      </c>
      <c r="C326">
        <v>2006</v>
      </c>
      <c r="D326" s="81">
        <f t="shared" si="38"/>
        <v>1</v>
      </c>
    </row>
    <row r="327" spans="2:4" x14ac:dyDescent="0.25">
      <c r="B327" t="s">
        <v>523</v>
      </c>
      <c r="C327">
        <v>1972</v>
      </c>
      <c r="D327" s="81">
        <f t="shared" si="38"/>
        <v>1</v>
      </c>
    </row>
    <row r="328" spans="2:4" x14ac:dyDescent="0.25">
      <c r="B328" t="s">
        <v>547</v>
      </c>
      <c r="C328">
        <v>2006</v>
      </c>
      <c r="D328" s="81">
        <f t="shared" si="38"/>
        <v>1</v>
      </c>
    </row>
    <row r="329" spans="2:4" x14ac:dyDescent="0.25">
      <c r="B329" t="s">
        <v>543</v>
      </c>
      <c r="C329">
        <v>2004</v>
      </c>
      <c r="D329" s="81">
        <f t="shared" si="38"/>
        <v>1</v>
      </c>
    </row>
    <row r="330" spans="2:4" x14ac:dyDescent="0.25">
      <c r="B330" t="s">
        <v>210</v>
      </c>
      <c r="C330">
        <v>1985</v>
      </c>
      <c r="D330" s="81">
        <f t="shared" si="38"/>
        <v>1</v>
      </c>
    </row>
    <row r="331" spans="2:4" x14ac:dyDescent="0.25">
      <c r="B331" t="s">
        <v>638</v>
      </c>
      <c r="C331">
        <v>2001</v>
      </c>
      <c r="D331" s="81">
        <f t="shared" si="38"/>
        <v>1</v>
      </c>
    </row>
    <row r="332" spans="2:4" x14ac:dyDescent="0.25">
      <c r="B332" t="s">
        <v>340</v>
      </c>
      <c r="C332">
        <v>2001</v>
      </c>
      <c r="D332" s="81">
        <f t="shared" si="38"/>
        <v>1</v>
      </c>
    </row>
    <row r="333" spans="2:4" x14ac:dyDescent="0.25">
      <c r="B333" t="s">
        <v>121</v>
      </c>
      <c r="C333">
        <v>1937</v>
      </c>
      <c r="D333" s="81">
        <f t="shared" si="38"/>
        <v>1</v>
      </c>
    </row>
    <row r="334" spans="2:4" x14ac:dyDescent="0.25">
      <c r="B334" t="s">
        <v>306</v>
      </c>
      <c r="C334">
        <v>1952</v>
      </c>
      <c r="D334" s="81">
        <f t="shared" si="38"/>
        <v>1</v>
      </c>
    </row>
    <row r="335" spans="2:4" x14ac:dyDescent="0.25">
      <c r="B335" t="s">
        <v>123</v>
      </c>
      <c r="C335">
        <v>1952</v>
      </c>
      <c r="D335" s="81">
        <f t="shared" si="38"/>
        <v>1</v>
      </c>
    </row>
    <row r="336" spans="2:4" x14ac:dyDescent="0.25">
      <c r="B336" t="s">
        <v>252</v>
      </c>
      <c r="C336">
        <v>1983</v>
      </c>
      <c r="D336" s="81">
        <f t="shared" si="38"/>
        <v>1</v>
      </c>
    </row>
    <row r="337" spans="2:4" x14ac:dyDescent="0.25">
      <c r="B337" t="s">
        <v>557</v>
      </c>
      <c r="C337">
        <v>2002</v>
      </c>
      <c r="D337" s="81">
        <f t="shared" si="38"/>
        <v>1</v>
      </c>
    </row>
    <row r="338" spans="2:4" x14ac:dyDescent="0.25">
      <c r="B338" t="s">
        <v>690</v>
      </c>
      <c r="C338">
        <v>2006</v>
      </c>
      <c r="D338" s="81">
        <f t="shared" si="38"/>
        <v>1</v>
      </c>
    </row>
    <row r="339" spans="2:4" x14ac:dyDescent="0.25">
      <c r="B339" t="s">
        <v>347</v>
      </c>
      <c r="C339">
        <v>1996</v>
      </c>
      <c r="D339" s="81">
        <f t="shared" si="38"/>
        <v>1</v>
      </c>
    </row>
    <row r="340" spans="2:4" x14ac:dyDescent="0.25">
      <c r="B340" t="s">
        <v>898</v>
      </c>
      <c r="C340">
        <v>2001</v>
      </c>
      <c r="D340" s="81">
        <f t="shared" si="38"/>
        <v>1</v>
      </c>
    </row>
    <row r="341" spans="2:4" x14ac:dyDescent="0.25">
      <c r="B341" t="s">
        <v>668</v>
      </c>
      <c r="C341">
        <v>2002</v>
      </c>
      <c r="D341" s="81">
        <f t="shared" si="38"/>
        <v>1</v>
      </c>
    </row>
    <row r="342" spans="2:4" x14ac:dyDescent="0.25">
      <c r="B342" t="s">
        <v>433</v>
      </c>
      <c r="C342">
        <v>1959</v>
      </c>
      <c r="D342" s="81">
        <f t="shared" si="38"/>
        <v>1</v>
      </c>
    </row>
    <row r="343" spans="2:4" x14ac:dyDescent="0.25">
      <c r="B343" t="s">
        <v>894</v>
      </c>
      <c r="C343">
        <v>1998</v>
      </c>
      <c r="D343" s="81">
        <f t="shared" si="38"/>
        <v>1</v>
      </c>
    </row>
    <row r="344" spans="2:4" x14ac:dyDescent="0.25">
      <c r="B344" t="s">
        <v>125</v>
      </c>
      <c r="C344">
        <v>1972</v>
      </c>
      <c r="D344" s="81">
        <f t="shared" si="38"/>
        <v>1</v>
      </c>
    </row>
    <row r="345" spans="2:4" x14ac:dyDescent="0.25">
      <c r="B345" t="s">
        <v>253</v>
      </c>
      <c r="C345">
        <v>1979</v>
      </c>
      <c r="D345" s="81">
        <f t="shared" si="38"/>
        <v>1</v>
      </c>
    </row>
    <row r="346" spans="2:4" x14ac:dyDescent="0.25">
      <c r="B346" t="s">
        <v>476</v>
      </c>
      <c r="C346">
        <v>2000</v>
      </c>
      <c r="D346" s="81">
        <f t="shared" si="38"/>
        <v>1</v>
      </c>
    </row>
    <row r="347" spans="2:4" x14ac:dyDescent="0.25">
      <c r="B347" t="s">
        <v>128</v>
      </c>
      <c r="C347">
        <v>1967</v>
      </c>
      <c r="D347" s="81">
        <f t="shared" si="38"/>
        <v>1</v>
      </c>
    </row>
    <row r="348" spans="2:4" x14ac:dyDescent="0.25">
      <c r="B348" t="s">
        <v>683</v>
      </c>
      <c r="C348">
        <v>2008</v>
      </c>
      <c r="D348" s="81">
        <f t="shared" si="38"/>
        <v>1</v>
      </c>
    </row>
    <row r="349" spans="2:4" x14ac:dyDescent="0.25">
      <c r="B349" t="s">
        <v>541</v>
      </c>
      <c r="C349">
        <v>2004</v>
      </c>
      <c r="D349" s="81">
        <f t="shared" si="38"/>
        <v>1</v>
      </c>
    </row>
    <row r="350" spans="2:4" x14ac:dyDescent="0.25">
      <c r="B350" t="s">
        <v>687</v>
      </c>
      <c r="C350">
        <v>2004</v>
      </c>
      <c r="D350" s="81">
        <f t="shared" si="38"/>
        <v>1</v>
      </c>
    </row>
    <row r="351" spans="2:4" x14ac:dyDescent="0.25">
      <c r="B351" t="s">
        <v>688</v>
      </c>
      <c r="C351">
        <v>2006</v>
      </c>
      <c r="D351" s="81">
        <f t="shared" si="38"/>
        <v>1</v>
      </c>
    </row>
    <row r="352" spans="2:4" x14ac:dyDescent="0.25">
      <c r="B352" t="s">
        <v>379</v>
      </c>
      <c r="C352">
        <v>2002</v>
      </c>
      <c r="D352" s="81">
        <f t="shared" si="38"/>
        <v>1</v>
      </c>
    </row>
    <row r="353" spans="2:4" x14ac:dyDescent="0.25">
      <c r="B353" t="s">
        <v>213</v>
      </c>
      <c r="C353">
        <v>1969</v>
      </c>
      <c r="D353" s="81">
        <f t="shared" si="38"/>
        <v>1</v>
      </c>
    </row>
    <row r="354" spans="2:4" x14ac:dyDescent="0.25">
      <c r="B354" t="s">
        <v>473</v>
      </c>
      <c r="C354">
        <v>1999</v>
      </c>
      <c r="D354" s="81">
        <f t="shared" si="38"/>
        <v>1</v>
      </c>
    </row>
    <row r="355" spans="2:4" x14ac:dyDescent="0.25">
      <c r="B355" t="s">
        <v>302</v>
      </c>
      <c r="C355">
        <v>1964</v>
      </c>
      <c r="D355" s="81">
        <f t="shared" si="38"/>
        <v>1</v>
      </c>
    </row>
    <row r="356" spans="2:4" x14ac:dyDescent="0.25">
      <c r="B356" t="s">
        <v>692</v>
      </c>
      <c r="C356">
        <v>2004</v>
      </c>
      <c r="D356" s="81">
        <f t="shared" si="38"/>
        <v>1</v>
      </c>
    </row>
    <row r="357" spans="2:4" x14ac:dyDescent="0.25">
      <c r="B357" t="s">
        <v>654</v>
      </c>
      <c r="C357">
        <v>2000</v>
      </c>
      <c r="D357" s="81">
        <f t="shared" si="38"/>
        <v>1</v>
      </c>
    </row>
    <row r="358" spans="2:4" x14ac:dyDescent="0.25">
      <c r="B358" t="s">
        <v>892</v>
      </c>
      <c r="C358">
        <v>1999</v>
      </c>
      <c r="D358" s="81">
        <f t="shared" si="38"/>
        <v>1</v>
      </c>
    </row>
    <row r="359" spans="2:4" x14ac:dyDescent="0.25">
      <c r="B359" t="s">
        <v>907</v>
      </c>
      <c r="C359">
        <v>2002</v>
      </c>
      <c r="D359" s="81">
        <f t="shared" si="38"/>
        <v>1</v>
      </c>
    </row>
    <row r="360" spans="2:4" x14ac:dyDescent="0.25">
      <c r="B360" t="s">
        <v>509</v>
      </c>
      <c r="C360">
        <v>1984</v>
      </c>
      <c r="D360" s="81">
        <f t="shared" si="38"/>
        <v>1</v>
      </c>
    </row>
    <row r="361" spans="2:4" x14ac:dyDescent="0.25">
      <c r="B361" t="s">
        <v>669</v>
      </c>
      <c r="C361">
        <v>2001</v>
      </c>
      <c r="D361" s="81">
        <f t="shared" si="38"/>
        <v>1</v>
      </c>
    </row>
    <row r="362" spans="2:4" x14ac:dyDescent="0.25">
      <c r="B362" t="s">
        <v>682</v>
      </c>
      <c r="C362">
        <v>2006</v>
      </c>
      <c r="D362" s="81">
        <f t="shared" si="38"/>
        <v>1</v>
      </c>
    </row>
    <row r="363" spans="2:4" x14ac:dyDescent="0.25">
      <c r="B363" t="s">
        <v>619</v>
      </c>
      <c r="C363">
        <v>1967</v>
      </c>
      <c r="D363" s="81">
        <f t="shared" si="38"/>
        <v>1</v>
      </c>
    </row>
    <row r="364" spans="2:4" x14ac:dyDescent="0.25">
      <c r="B364" t="s">
        <v>129</v>
      </c>
      <c r="C364">
        <v>1969</v>
      </c>
      <c r="D364" s="81">
        <f t="shared" si="38"/>
        <v>1</v>
      </c>
    </row>
    <row r="365" spans="2:4" x14ac:dyDescent="0.25">
      <c r="B365" t="s">
        <v>675</v>
      </c>
      <c r="C365">
        <v>2003</v>
      </c>
      <c r="D365" s="81">
        <f t="shared" si="38"/>
        <v>2</v>
      </c>
    </row>
    <row r="366" spans="2:4" x14ac:dyDescent="0.25">
      <c r="B366" t="s">
        <v>675</v>
      </c>
      <c r="C366">
        <v>1971</v>
      </c>
      <c r="D366" s="81">
        <f t="shared" si="38"/>
        <v>2</v>
      </c>
    </row>
    <row r="367" spans="2:4" x14ac:dyDescent="0.25">
      <c r="B367" t="s">
        <v>618</v>
      </c>
      <c r="C367">
        <v>1971</v>
      </c>
      <c r="D367" s="81">
        <f t="shared" si="38"/>
        <v>1</v>
      </c>
    </row>
    <row r="368" spans="2:4" x14ac:dyDescent="0.25">
      <c r="B368" t="s">
        <v>526</v>
      </c>
      <c r="C368">
        <v>1991</v>
      </c>
      <c r="D368" s="81">
        <f t="shared" si="38"/>
        <v>1</v>
      </c>
    </row>
    <row r="369" spans="2:4" x14ac:dyDescent="0.25">
      <c r="B369" t="s">
        <v>527</v>
      </c>
      <c r="C369">
        <v>1953</v>
      </c>
      <c r="D369" s="81">
        <f t="shared" si="38"/>
        <v>1</v>
      </c>
    </row>
    <row r="370" spans="2:4" x14ac:dyDescent="0.25">
      <c r="B370" t="s">
        <v>933</v>
      </c>
      <c r="C370">
        <v>2007</v>
      </c>
      <c r="D370" s="81">
        <f t="shared" si="38"/>
        <v>1</v>
      </c>
    </row>
    <row r="371" spans="2:4" x14ac:dyDescent="0.25">
      <c r="B371" t="s">
        <v>755</v>
      </c>
      <c r="C371">
        <v>1981</v>
      </c>
      <c r="D371" s="81">
        <f t="shared" si="38"/>
        <v>1</v>
      </c>
    </row>
    <row r="372" spans="2:4" x14ac:dyDescent="0.25">
      <c r="B372" t="s">
        <v>559</v>
      </c>
      <c r="C372">
        <v>2003</v>
      </c>
      <c r="D372" s="81">
        <f t="shared" si="38"/>
        <v>1</v>
      </c>
    </row>
    <row r="373" spans="2:4" x14ac:dyDescent="0.25">
      <c r="B373" t="s">
        <v>661</v>
      </c>
      <c r="C373">
        <v>1997</v>
      </c>
      <c r="D373" s="81">
        <f t="shared" si="38"/>
        <v>1</v>
      </c>
    </row>
    <row r="374" spans="2:4" x14ac:dyDescent="0.25">
      <c r="B374" t="s">
        <v>299</v>
      </c>
      <c r="C374">
        <v>1971</v>
      </c>
      <c r="D374" s="81">
        <f t="shared" si="38"/>
        <v>1</v>
      </c>
    </row>
    <row r="375" spans="2:4" x14ac:dyDescent="0.25">
      <c r="B375" t="s">
        <v>478</v>
      </c>
      <c r="C375">
        <v>2002</v>
      </c>
      <c r="D375" s="81">
        <f t="shared" si="38"/>
        <v>1</v>
      </c>
    </row>
    <row r="376" spans="2:4" x14ac:dyDescent="0.25">
      <c r="B376" t="s">
        <v>922</v>
      </c>
      <c r="C376">
        <v>2002</v>
      </c>
      <c r="D376" s="81">
        <f t="shared" si="38"/>
        <v>1</v>
      </c>
    </row>
    <row r="377" spans="2:4" x14ac:dyDescent="0.25">
      <c r="B377" t="s">
        <v>470</v>
      </c>
      <c r="C377">
        <v>1998</v>
      </c>
      <c r="D377" s="81">
        <f t="shared" si="38"/>
        <v>1</v>
      </c>
    </row>
    <row r="378" spans="2:4" x14ac:dyDescent="0.25">
      <c r="B378" t="s">
        <v>667</v>
      </c>
      <c r="C378">
        <v>2002</v>
      </c>
      <c r="D378" s="81">
        <f t="shared" si="38"/>
        <v>1</v>
      </c>
    </row>
    <row r="379" spans="2:4" x14ac:dyDescent="0.25">
      <c r="B379" t="s">
        <v>332</v>
      </c>
      <c r="C379">
        <v>1973</v>
      </c>
      <c r="D379" s="81">
        <f t="shared" si="38"/>
        <v>1</v>
      </c>
    </row>
    <row r="380" spans="2:4" x14ac:dyDescent="0.25">
      <c r="B380" t="s">
        <v>468</v>
      </c>
      <c r="C380">
        <v>1996</v>
      </c>
      <c r="D380" s="81">
        <f t="shared" ref="D380:D443" si="39">COUNTIF($B$188:$B$584,B380)</f>
        <v>1</v>
      </c>
    </row>
    <row r="381" spans="2:4" x14ac:dyDescent="0.25">
      <c r="B381" t="s">
        <v>491</v>
      </c>
      <c r="C381">
        <v>2003</v>
      </c>
      <c r="D381" s="81">
        <f t="shared" si="39"/>
        <v>1</v>
      </c>
    </row>
    <row r="382" spans="2:4" x14ac:dyDescent="0.25">
      <c r="B382" t="s">
        <v>132</v>
      </c>
      <c r="C382">
        <v>1979</v>
      </c>
      <c r="D382" s="81">
        <f t="shared" si="39"/>
        <v>1</v>
      </c>
    </row>
    <row r="383" spans="2:4" x14ac:dyDescent="0.25">
      <c r="B383" t="s">
        <v>475</v>
      </c>
      <c r="C383">
        <v>2001</v>
      </c>
      <c r="D383" s="81">
        <f t="shared" si="39"/>
        <v>1</v>
      </c>
    </row>
    <row r="384" spans="2:4" x14ac:dyDescent="0.25">
      <c r="B384" t="s">
        <v>427</v>
      </c>
      <c r="C384">
        <v>1979</v>
      </c>
      <c r="D384" s="81">
        <f t="shared" si="39"/>
        <v>1</v>
      </c>
    </row>
    <row r="385" spans="2:4" x14ac:dyDescent="0.25">
      <c r="B385" t="s">
        <v>134</v>
      </c>
      <c r="C385">
        <v>1966</v>
      </c>
      <c r="D385" s="81">
        <f t="shared" si="39"/>
        <v>1</v>
      </c>
    </row>
    <row r="386" spans="2:4" x14ac:dyDescent="0.25">
      <c r="B386" t="s">
        <v>579</v>
      </c>
      <c r="C386">
        <v>1999</v>
      </c>
      <c r="D386" s="81">
        <f t="shared" si="39"/>
        <v>1</v>
      </c>
    </row>
    <row r="387" spans="2:4" x14ac:dyDescent="0.25">
      <c r="B387" t="s">
        <v>569</v>
      </c>
      <c r="C387">
        <v>1995</v>
      </c>
      <c r="D387" s="81">
        <f t="shared" si="39"/>
        <v>1</v>
      </c>
    </row>
    <row r="388" spans="2:4" x14ac:dyDescent="0.25">
      <c r="B388" t="s">
        <v>975</v>
      </c>
      <c r="C388">
        <v>2002</v>
      </c>
      <c r="D388" s="81">
        <f t="shared" si="39"/>
        <v>1</v>
      </c>
    </row>
    <row r="389" spans="2:4" x14ac:dyDescent="0.25">
      <c r="B389" t="s">
        <v>576</v>
      </c>
      <c r="C389">
        <v>1998</v>
      </c>
      <c r="D389" s="81">
        <f t="shared" si="39"/>
        <v>1</v>
      </c>
    </row>
    <row r="390" spans="2:4" x14ac:dyDescent="0.25">
      <c r="B390" t="s">
        <v>137</v>
      </c>
      <c r="C390">
        <v>1969</v>
      </c>
      <c r="D390" s="81">
        <f t="shared" si="39"/>
        <v>1</v>
      </c>
    </row>
    <row r="391" spans="2:4" x14ac:dyDescent="0.25">
      <c r="B391" t="s">
        <v>680</v>
      </c>
      <c r="C391">
        <v>2004</v>
      </c>
      <c r="D391" s="81">
        <f t="shared" si="39"/>
        <v>1</v>
      </c>
    </row>
    <row r="392" spans="2:4" x14ac:dyDescent="0.25">
      <c r="B392" t="s">
        <v>486</v>
      </c>
      <c r="C392">
        <v>2005</v>
      </c>
      <c r="D392" s="81">
        <f t="shared" si="39"/>
        <v>1</v>
      </c>
    </row>
    <row r="393" spans="2:4" x14ac:dyDescent="0.25">
      <c r="B393" t="s">
        <v>659</v>
      </c>
      <c r="C393">
        <v>1997</v>
      </c>
      <c r="D393" s="81">
        <f t="shared" si="39"/>
        <v>1</v>
      </c>
    </row>
    <row r="394" spans="2:4" x14ac:dyDescent="0.25">
      <c r="B394" t="s">
        <v>677</v>
      </c>
      <c r="C394">
        <v>2001</v>
      </c>
      <c r="D394" s="81">
        <f t="shared" si="39"/>
        <v>1</v>
      </c>
    </row>
    <row r="395" spans="2:4" x14ac:dyDescent="0.25">
      <c r="B395" t="s">
        <v>565</v>
      </c>
      <c r="C395">
        <v>2000</v>
      </c>
      <c r="D395" s="81">
        <f t="shared" si="39"/>
        <v>2</v>
      </c>
    </row>
    <row r="396" spans="2:4" x14ac:dyDescent="0.25">
      <c r="B396" t="s">
        <v>565</v>
      </c>
      <c r="C396">
        <v>1962</v>
      </c>
      <c r="D396" s="81">
        <f t="shared" si="39"/>
        <v>2</v>
      </c>
    </row>
    <row r="397" spans="2:4" x14ac:dyDescent="0.25">
      <c r="B397" t="s">
        <v>368</v>
      </c>
      <c r="C397">
        <v>2004</v>
      </c>
      <c r="D397" s="81">
        <f t="shared" si="39"/>
        <v>1</v>
      </c>
    </row>
    <row r="398" spans="2:4" x14ac:dyDescent="0.25">
      <c r="B398" t="s">
        <v>355</v>
      </c>
      <c r="C398">
        <v>2011</v>
      </c>
      <c r="D398" s="81">
        <f t="shared" si="39"/>
        <v>1</v>
      </c>
    </row>
    <row r="399" spans="2:4" x14ac:dyDescent="0.25">
      <c r="B399" t="s">
        <v>913</v>
      </c>
      <c r="C399">
        <v>2004</v>
      </c>
      <c r="D399" s="81">
        <f t="shared" si="39"/>
        <v>1</v>
      </c>
    </row>
    <row r="400" spans="2:4" x14ac:dyDescent="0.25">
      <c r="B400" t="s">
        <v>375</v>
      </c>
      <c r="C400">
        <v>2002</v>
      </c>
      <c r="D400" s="81">
        <f t="shared" si="39"/>
        <v>1</v>
      </c>
    </row>
    <row r="401" spans="2:4" x14ac:dyDescent="0.25">
      <c r="B401" t="s">
        <v>566</v>
      </c>
      <c r="C401">
        <v>1999</v>
      </c>
      <c r="D401" s="81">
        <f t="shared" si="39"/>
        <v>1</v>
      </c>
    </row>
    <row r="402" spans="2:4" x14ac:dyDescent="0.25">
      <c r="B402" t="s">
        <v>214</v>
      </c>
      <c r="C402">
        <v>1996</v>
      </c>
      <c r="D402" s="81">
        <f t="shared" si="39"/>
        <v>1</v>
      </c>
    </row>
    <row r="403" spans="2:4" x14ac:dyDescent="0.25">
      <c r="B403" t="s">
        <v>215</v>
      </c>
      <c r="C403">
        <v>1965</v>
      </c>
      <c r="D403" s="81">
        <f t="shared" si="39"/>
        <v>1</v>
      </c>
    </row>
    <row r="404" spans="2:4" x14ac:dyDescent="0.25">
      <c r="B404" t="s">
        <v>560</v>
      </c>
      <c r="C404">
        <v>2003</v>
      </c>
      <c r="D404" s="81">
        <f t="shared" si="39"/>
        <v>1</v>
      </c>
    </row>
    <row r="405" spans="2:4" x14ac:dyDescent="0.25">
      <c r="B405" t="s">
        <v>138</v>
      </c>
      <c r="C405">
        <v>2005</v>
      </c>
      <c r="D405" s="81">
        <f t="shared" si="39"/>
        <v>2</v>
      </c>
    </row>
    <row r="406" spans="2:4" x14ac:dyDescent="0.25">
      <c r="B406" t="s">
        <v>138</v>
      </c>
      <c r="C406">
        <v>1982</v>
      </c>
      <c r="D406" s="81">
        <f t="shared" si="39"/>
        <v>2</v>
      </c>
    </row>
    <row r="407" spans="2:4" x14ac:dyDescent="0.25">
      <c r="B407" t="s">
        <v>139</v>
      </c>
      <c r="C407">
        <v>1973</v>
      </c>
      <c r="D407" s="81">
        <f t="shared" si="39"/>
        <v>1</v>
      </c>
    </row>
    <row r="408" spans="2:4" x14ac:dyDescent="0.25">
      <c r="B408" t="s">
        <v>385</v>
      </c>
      <c r="C408">
        <v>1999</v>
      </c>
      <c r="D408" s="81">
        <f t="shared" si="39"/>
        <v>1</v>
      </c>
    </row>
    <row r="409" spans="2:4" x14ac:dyDescent="0.25">
      <c r="B409" t="s">
        <v>373</v>
      </c>
      <c r="C409">
        <v>2001</v>
      </c>
      <c r="D409" s="81">
        <f t="shared" si="39"/>
        <v>1</v>
      </c>
    </row>
    <row r="410" spans="2:4" x14ac:dyDescent="0.25">
      <c r="B410" t="s">
        <v>471</v>
      </c>
      <c r="C410">
        <v>1996</v>
      </c>
      <c r="D410" s="81">
        <f t="shared" si="39"/>
        <v>1</v>
      </c>
    </row>
    <row r="411" spans="2:4" x14ac:dyDescent="0.25">
      <c r="B411" t="s">
        <v>462</v>
      </c>
      <c r="C411">
        <v>1991</v>
      </c>
      <c r="D411" s="81">
        <f t="shared" si="39"/>
        <v>1</v>
      </c>
    </row>
    <row r="412" spans="2:4" x14ac:dyDescent="0.25">
      <c r="B412" t="s">
        <v>556</v>
      </c>
      <c r="C412">
        <v>2000</v>
      </c>
      <c r="D412" s="81">
        <f t="shared" si="39"/>
        <v>1</v>
      </c>
    </row>
    <row r="413" spans="2:4" x14ac:dyDescent="0.25">
      <c r="B413" t="s">
        <v>141</v>
      </c>
      <c r="C413">
        <v>1965</v>
      </c>
      <c r="D413" s="81">
        <f t="shared" si="39"/>
        <v>1</v>
      </c>
    </row>
    <row r="414" spans="2:4" x14ac:dyDescent="0.25">
      <c r="B414" t="s">
        <v>361</v>
      </c>
      <c r="C414">
        <v>2006</v>
      </c>
      <c r="D414" s="81">
        <f t="shared" si="39"/>
        <v>1</v>
      </c>
    </row>
    <row r="415" spans="2:4" x14ac:dyDescent="0.25">
      <c r="B415" t="s">
        <v>216</v>
      </c>
      <c r="C415">
        <v>1999</v>
      </c>
      <c r="D415" s="81">
        <f t="shared" si="39"/>
        <v>1</v>
      </c>
    </row>
    <row r="416" spans="2:4" x14ac:dyDescent="0.25">
      <c r="B416" t="s">
        <v>142</v>
      </c>
      <c r="C416">
        <v>2005</v>
      </c>
      <c r="D416" s="81">
        <f t="shared" si="39"/>
        <v>2</v>
      </c>
    </row>
    <row r="417" spans="2:4" x14ac:dyDescent="0.25">
      <c r="B417" t="s">
        <v>142</v>
      </c>
      <c r="C417">
        <v>1972</v>
      </c>
      <c r="D417" s="81">
        <f t="shared" si="39"/>
        <v>2</v>
      </c>
    </row>
    <row r="418" spans="2:4" x14ac:dyDescent="0.25">
      <c r="B418" t="s">
        <v>143</v>
      </c>
      <c r="C418">
        <v>1945</v>
      </c>
      <c r="D418" s="81">
        <f t="shared" si="39"/>
        <v>1</v>
      </c>
    </row>
    <row r="419" spans="2:4" x14ac:dyDescent="0.25">
      <c r="B419" t="s">
        <v>784</v>
      </c>
      <c r="C419">
        <v>1987</v>
      </c>
      <c r="D419" s="81">
        <f t="shared" si="39"/>
        <v>1</v>
      </c>
    </row>
    <row r="420" spans="2:4" x14ac:dyDescent="0.25">
      <c r="B420" t="s">
        <v>218</v>
      </c>
      <c r="C420">
        <v>1966</v>
      </c>
      <c r="D420" s="81">
        <f t="shared" si="39"/>
        <v>1</v>
      </c>
    </row>
    <row r="421" spans="2:4" x14ac:dyDescent="0.25">
      <c r="B421" t="s">
        <v>521</v>
      </c>
      <c r="C421">
        <v>1971</v>
      </c>
      <c r="D421" s="81">
        <f t="shared" si="39"/>
        <v>1</v>
      </c>
    </row>
    <row r="422" spans="2:4" x14ac:dyDescent="0.25">
      <c r="B422" t="s">
        <v>937</v>
      </c>
      <c r="C422">
        <v>2006</v>
      </c>
      <c r="D422" s="81">
        <f t="shared" si="39"/>
        <v>1</v>
      </c>
    </row>
    <row r="423" spans="2:4" x14ac:dyDescent="0.25">
      <c r="B423" t="s">
        <v>782</v>
      </c>
      <c r="C423">
        <v>1978</v>
      </c>
      <c r="D423" s="81">
        <f t="shared" si="39"/>
        <v>1</v>
      </c>
    </row>
    <row r="424" spans="2:4" x14ac:dyDescent="0.25">
      <c r="B424" t="s">
        <v>655</v>
      </c>
      <c r="C424">
        <v>2000</v>
      </c>
      <c r="D424" s="81">
        <f t="shared" si="39"/>
        <v>1</v>
      </c>
    </row>
    <row r="425" spans="2:4" x14ac:dyDescent="0.25">
      <c r="B425" t="s">
        <v>916</v>
      </c>
      <c r="C425">
        <v>2003</v>
      </c>
      <c r="D425" s="81">
        <f t="shared" si="39"/>
        <v>1</v>
      </c>
    </row>
    <row r="426" spans="2:4" x14ac:dyDescent="0.25">
      <c r="B426" t="s">
        <v>341</v>
      </c>
      <c r="C426">
        <v>1959</v>
      </c>
      <c r="D426" s="81">
        <f t="shared" si="39"/>
        <v>1</v>
      </c>
    </row>
    <row r="427" spans="2:4" x14ac:dyDescent="0.25">
      <c r="B427" t="s">
        <v>366</v>
      </c>
      <c r="C427">
        <v>2003</v>
      </c>
      <c r="D427" s="81">
        <f t="shared" si="39"/>
        <v>1</v>
      </c>
    </row>
    <row r="428" spans="2:4" x14ac:dyDescent="0.25">
      <c r="B428" t="s">
        <v>554</v>
      </c>
      <c r="C428">
        <v>2000</v>
      </c>
      <c r="D428" s="81">
        <f t="shared" si="39"/>
        <v>1</v>
      </c>
    </row>
    <row r="429" spans="2:4" x14ac:dyDescent="0.25">
      <c r="B429" t="s">
        <v>525</v>
      </c>
      <c r="C429">
        <v>1994</v>
      </c>
      <c r="D429" s="81">
        <f t="shared" si="39"/>
        <v>1</v>
      </c>
    </row>
    <row r="430" spans="2:4" x14ac:dyDescent="0.25">
      <c r="B430" t="s">
        <v>640</v>
      </c>
      <c r="C430">
        <v>2003</v>
      </c>
      <c r="D430" s="81">
        <f t="shared" si="39"/>
        <v>1</v>
      </c>
    </row>
    <row r="431" spans="2:4" x14ac:dyDescent="0.25">
      <c r="B431" t="s">
        <v>558</v>
      </c>
      <c r="C431">
        <v>2003</v>
      </c>
      <c r="D431" s="81">
        <f t="shared" si="39"/>
        <v>1</v>
      </c>
    </row>
    <row r="432" spans="2:4" x14ac:dyDescent="0.25">
      <c r="B432" t="s">
        <v>758</v>
      </c>
      <c r="C432">
        <v>1966</v>
      </c>
      <c r="D432" s="81">
        <f t="shared" si="39"/>
        <v>1</v>
      </c>
    </row>
    <row r="433" spans="2:4" x14ac:dyDescent="0.25">
      <c r="B433" t="s">
        <v>308</v>
      </c>
      <c r="C433">
        <v>1974</v>
      </c>
      <c r="D433" s="81">
        <f t="shared" si="39"/>
        <v>1</v>
      </c>
    </row>
    <row r="434" spans="2:4" x14ac:dyDescent="0.25">
      <c r="B434" t="s">
        <v>144</v>
      </c>
      <c r="C434">
        <v>1964</v>
      </c>
      <c r="D434" s="81">
        <f t="shared" si="39"/>
        <v>1</v>
      </c>
    </row>
    <row r="435" spans="2:4" x14ac:dyDescent="0.25">
      <c r="B435" t="s">
        <v>370</v>
      </c>
      <c r="C435">
        <v>2005</v>
      </c>
      <c r="D435" s="81">
        <f t="shared" si="39"/>
        <v>1</v>
      </c>
    </row>
    <row r="436" spans="2:4" x14ac:dyDescent="0.25">
      <c r="B436" t="s">
        <v>358</v>
      </c>
      <c r="C436">
        <v>2006</v>
      </c>
      <c r="D436" s="81">
        <f t="shared" si="39"/>
        <v>1</v>
      </c>
    </row>
    <row r="437" spans="2:4" x14ac:dyDescent="0.25">
      <c r="B437" t="s">
        <v>941</v>
      </c>
      <c r="C437">
        <v>2008</v>
      </c>
      <c r="D437" s="81">
        <f t="shared" si="39"/>
        <v>1</v>
      </c>
    </row>
    <row r="438" spans="2:4" x14ac:dyDescent="0.25">
      <c r="B438" t="s">
        <v>679</v>
      </c>
      <c r="C438">
        <v>2001</v>
      </c>
      <c r="D438" s="81">
        <f t="shared" si="39"/>
        <v>1</v>
      </c>
    </row>
    <row r="439" spans="2:4" x14ac:dyDescent="0.25">
      <c r="B439" t="s">
        <v>349</v>
      </c>
      <c r="C439">
        <v>2009</v>
      </c>
      <c r="D439" s="81">
        <f t="shared" si="39"/>
        <v>1</v>
      </c>
    </row>
    <row r="440" spans="2:4" x14ac:dyDescent="0.25">
      <c r="B440" t="s">
        <v>490</v>
      </c>
      <c r="C440">
        <v>2006</v>
      </c>
      <c r="D440" s="81">
        <f t="shared" si="39"/>
        <v>1</v>
      </c>
    </row>
    <row r="441" spans="2:4" x14ac:dyDescent="0.25">
      <c r="B441" t="s">
        <v>783</v>
      </c>
      <c r="C441">
        <v>1979</v>
      </c>
      <c r="D441" s="81">
        <f t="shared" si="39"/>
        <v>1</v>
      </c>
    </row>
    <row r="442" spans="2:4" x14ac:dyDescent="0.25">
      <c r="B442" t="s">
        <v>494</v>
      </c>
      <c r="C442">
        <v>2003</v>
      </c>
      <c r="D442" s="81">
        <f t="shared" si="39"/>
        <v>2</v>
      </c>
    </row>
    <row r="443" spans="2:4" x14ac:dyDescent="0.25">
      <c r="B443" t="s">
        <v>494</v>
      </c>
      <c r="C443">
        <v>2006</v>
      </c>
      <c r="D443" s="81">
        <f t="shared" si="39"/>
        <v>2</v>
      </c>
    </row>
    <row r="444" spans="2:4" x14ac:dyDescent="0.25">
      <c r="B444" t="s">
        <v>658</v>
      </c>
      <c r="C444">
        <v>1997</v>
      </c>
      <c r="D444" s="81">
        <f t="shared" ref="D444:D507" si="40">COUNTIF($B$188:$B$584,B444)</f>
        <v>1</v>
      </c>
    </row>
    <row r="445" spans="2:4" x14ac:dyDescent="0.25">
      <c r="B445" t="s">
        <v>571</v>
      </c>
      <c r="C445">
        <v>1997</v>
      </c>
      <c r="D445" s="81">
        <f t="shared" si="40"/>
        <v>1</v>
      </c>
    </row>
    <row r="446" spans="2:4" x14ac:dyDescent="0.25">
      <c r="B446" t="s">
        <v>973</v>
      </c>
      <c r="C446">
        <v>2003</v>
      </c>
      <c r="D446" s="81">
        <f t="shared" si="40"/>
        <v>1</v>
      </c>
    </row>
    <row r="447" spans="2:4" x14ac:dyDescent="0.25">
      <c r="B447" t="s">
        <v>507</v>
      </c>
      <c r="C447">
        <v>1976</v>
      </c>
      <c r="D447" s="81">
        <f t="shared" si="40"/>
        <v>1</v>
      </c>
    </row>
    <row r="448" spans="2:4" x14ac:dyDescent="0.25">
      <c r="B448" t="s">
        <v>891</v>
      </c>
      <c r="C448">
        <v>1998</v>
      </c>
      <c r="D448" s="81">
        <f t="shared" si="40"/>
        <v>1</v>
      </c>
    </row>
    <row r="449" spans="2:4" x14ac:dyDescent="0.25">
      <c r="B449" t="s">
        <v>663</v>
      </c>
      <c r="C449">
        <v>2000</v>
      </c>
      <c r="D449" s="81">
        <f t="shared" si="40"/>
        <v>1</v>
      </c>
    </row>
    <row r="450" spans="2:4" x14ac:dyDescent="0.25">
      <c r="B450" t="s">
        <v>149</v>
      </c>
      <c r="C450">
        <v>1984</v>
      </c>
      <c r="D450" s="81">
        <f t="shared" si="40"/>
        <v>1</v>
      </c>
    </row>
    <row r="451" spans="2:4" x14ac:dyDescent="0.25">
      <c r="B451" t="s">
        <v>150</v>
      </c>
      <c r="C451">
        <v>1939</v>
      </c>
      <c r="D451" s="81">
        <f t="shared" si="40"/>
        <v>1</v>
      </c>
    </row>
    <row r="452" spans="2:4" x14ac:dyDescent="0.25">
      <c r="B452" t="s">
        <v>458</v>
      </c>
      <c r="C452">
        <v>1990</v>
      </c>
      <c r="D452" s="81">
        <f t="shared" si="40"/>
        <v>1</v>
      </c>
    </row>
    <row r="453" spans="2:4" x14ac:dyDescent="0.25">
      <c r="B453" t="s">
        <v>331</v>
      </c>
      <c r="C453">
        <v>1994</v>
      </c>
      <c r="D453" s="81">
        <f t="shared" si="40"/>
        <v>1</v>
      </c>
    </row>
    <row r="454" spans="2:4" x14ac:dyDescent="0.25">
      <c r="B454" t="s">
        <v>564</v>
      </c>
      <c r="C454">
        <v>2001</v>
      </c>
      <c r="D454" s="81">
        <f t="shared" si="40"/>
        <v>1</v>
      </c>
    </row>
    <row r="455" spans="2:4" x14ac:dyDescent="0.25">
      <c r="B455" t="s">
        <v>550</v>
      </c>
      <c r="C455">
        <v>2004</v>
      </c>
      <c r="D455" s="81">
        <f t="shared" si="40"/>
        <v>1</v>
      </c>
    </row>
    <row r="456" spans="2:4" x14ac:dyDescent="0.25">
      <c r="B456" t="s">
        <v>781</v>
      </c>
      <c r="C456">
        <v>1978</v>
      </c>
      <c r="D456" s="81">
        <f t="shared" si="40"/>
        <v>1</v>
      </c>
    </row>
    <row r="457" spans="2:4" x14ac:dyDescent="0.25">
      <c r="B457" t="s">
        <v>272</v>
      </c>
      <c r="C457">
        <v>1964</v>
      </c>
      <c r="D457" s="81">
        <f t="shared" si="40"/>
        <v>1</v>
      </c>
    </row>
    <row r="458" spans="2:4" x14ac:dyDescent="0.25">
      <c r="B458" t="s">
        <v>495</v>
      </c>
      <c r="C458">
        <v>2004</v>
      </c>
      <c r="D458" s="81">
        <f t="shared" si="40"/>
        <v>1</v>
      </c>
    </row>
    <row r="459" spans="2:4" x14ac:dyDescent="0.25">
      <c r="B459" t="s">
        <v>925</v>
      </c>
      <c r="C459">
        <v>2004</v>
      </c>
      <c r="D459" s="81">
        <f t="shared" si="40"/>
        <v>1</v>
      </c>
    </row>
    <row r="460" spans="2:4" x14ac:dyDescent="0.25">
      <c r="B460" t="s">
        <v>510</v>
      </c>
      <c r="C460">
        <v>1974</v>
      </c>
      <c r="D460" s="81">
        <f t="shared" si="40"/>
        <v>1</v>
      </c>
    </row>
    <row r="461" spans="2:4" x14ac:dyDescent="0.25">
      <c r="B461" t="s">
        <v>153</v>
      </c>
      <c r="C461">
        <v>1952</v>
      </c>
      <c r="D461" s="81">
        <f t="shared" si="40"/>
        <v>1</v>
      </c>
    </row>
    <row r="462" spans="2:4" x14ac:dyDescent="0.25">
      <c r="B462" t="s">
        <v>154</v>
      </c>
      <c r="C462">
        <v>1968</v>
      </c>
      <c r="D462" s="81">
        <f t="shared" si="40"/>
        <v>1</v>
      </c>
    </row>
    <row r="463" spans="2:4" x14ac:dyDescent="0.25">
      <c r="B463" t="s">
        <v>461</v>
      </c>
      <c r="C463">
        <v>1993</v>
      </c>
      <c r="D463" s="81">
        <f t="shared" si="40"/>
        <v>1</v>
      </c>
    </row>
    <row r="464" spans="2:4" x14ac:dyDescent="0.25">
      <c r="B464" t="s">
        <v>562</v>
      </c>
      <c r="C464">
        <v>2002</v>
      </c>
      <c r="D464" s="81">
        <f t="shared" si="40"/>
        <v>1</v>
      </c>
    </row>
    <row r="465" spans="2:4" x14ac:dyDescent="0.25">
      <c r="B465" t="s">
        <v>572</v>
      </c>
      <c r="C465">
        <v>1997</v>
      </c>
      <c r="D465" s="81">
        <f t="shared" si="40"/>
        <v>1</v>
      </c>
    </row>
    <row r="466" spans="2:4" x14ac:dyDescent="0.25">
      <c r="B466" t="s">
        <v>577</v>
      </c>
      <c r="C466">
        <v>1998</v>
      </c>
      <c r="D466" s="81">
        <f t="shared" si="40"/>
        <v>1</v>
      </c>
    </row>
    <row r="467" spans="2:4" x14ac:dyDescent="0.25">
      <c r="B467" t="s">
        <v>549</v>
      </c>
      <c r="C467">
        <v>2004</v>
      </c>
      <c r="D467" s="81">
        <f t="shared" si="40"/>
        <v>1</v>
      </c>
    </row>
    <row r="468" spans="2:4" x14ac:dyDescent="0.25">
      <c r="B468" t="s">
        <v>220</v>
      </c>
      <c r="C468">
        <v>1975</v>
      </c>
      <c r="D468" s="81">
        <f t="shared" si="40"/>
        <v>1</v>
      </c>
    </row>
    <row r="469" spans="2:4" x14ac:dyDescent="0.25">
      <c r="B469" t="s">
        <v>307</v>
      </c>
      <c r="C469">
        <v>1977</v>
      </c>
      <c r="D469" s="81">
        <f t="shared" si="40"/>
        <v>1</v>
      </c>
    </row>
    <row r="470" spans="2:4" x14ac:dyDescent="0.25">
      <c r="B470" t="s">
        <v>351</v>
      </c>
      <c r="C470">
        <v>2009</v>
      </c>
      <c r="D470" s="81">
        <f t="shared" si="40"/>
        <v>1</v>
      </c>
    </row>
    <row r="471" spans="2:4" x14ac:dyDescent="0.25">
      <c r="B471" t="s">
        <v>156</v>
      </c>
      <c r="C471">
        <v>1939</v>
      </c>
      <c r="D471" s="81">
        <f t="shared" si="40"/>
        <v>1</v>
      </c>
    </row>
    <row r="472" spans="2:4" x14ac:dyDescent="0.25">
      <c r="B472" t="s">
        <v>455</v>
      </c>
      <c r="C472">
        <v>2000</v>
      </c>
      <c r="D472" s="81">
        <f t="shared" si="40"/>
        <v>1</v>
      </c>
    </row>
    <row r="473" spans="2:4" x14ac:dyDescent="0.25">
      <c r="B473" t="s">
        <v>923</v>
      </c>
      <c r="C473">
        <v>2004</v>
      </c>
      <c r="D473" s="81">
        <f t="shared" si="40"/>
        <v>1</v>
      </c>
    </row>
    <row r="474" spans="2:4" x14ac:dyDescent="0.25">
      <c r="B474" t="s">
        <v>474</v>
      </c>
      <c r="C474">
        <v>1999</v>
      </c>
      <c r="D474" s="81">
        <f t="shared" si="40"/>
        <v>1</v>
      </c>
    </row>
    <row r="475" spans="2:4" x14ac:dyDescent="0.25">
      <c r="B475" t="s">
        <v>157</v>
      </c>
      <c r="C475">
        <v>1987</v>
      </c>
      <c r="D475" s="81">
        <f t="shared" si="40"/>
        <v>1</v>
      </c>
    </row>
    <row r="476" spans="2:4" x14ac:dyDescent="0.25">
      <c r="B476" t="s">
        <v>221</v>
      </c>
      <c r="C476">
        <v>1969</v>
      </c>
      <c r="D476" s="81">
        <f t="shared" si="40"/>
        <v>1</v>
      </c>
    </row>
    <row r="477" spans="2:4" x14ac:dyDescent="0.25">
      <c r="B477" t="s">
        <v>158</v>
      </c>
      <c r="C477">
        <v>1959</v>
      </c>
      <c r="D477" s="81">
        <f t="shared" si="40"/>
        <v>1</v>
      </c>
    </row>
    <row r="478" spans="2:4" x14ac:dyDescent="0.25">
      <c r="B478" t="s">
        <v>364</v>
      </c>
      <c r="C478">
        <v>2005</v>
      </c>
      <c r="D478" s="81">
        <f t="shared" si="40"/>
        <v>1</v>
      </c>
    </row>
    <row r="479" spans="2:4" x14ac:dyDescent="0.25">
      <c r="B479" t="s">
        <v>346</v>
      </c>
      <c r="C479">
        <v>1952</v>
      </c>
      <c r="D479" s="81">
        <f t="shared" si="40"/>
        <v>1</v>
      </c>
    </row>
    <row r="480" spans="2:4" x14ac:dyDescent="0.25">
      <c r="B480" t="s">
        <v>459</v>
      </c>
      <c r="C480">
        <v>1993</v>
      </c>
      <c r="D480" s="81">
        <f t="shared" si="40"/>
        <v>1</v>
      </c>
    </row>
    <row r="481" spans="2:4" x14ac:dyDescent="0.25">
      <c r="B481" t="s">
        <v>469</v>
      </c>
      <c r="C481">
        <v>1996</v>
      </c>
      <c r="D481" s="81">
        <f t="shared" si="40"/>
        <v>1</v>
      </c>
    </row>
    <row r="482" spans="2:4" x14ac:dyDescent="0.25">
      <c r="B482" t="s">
        <v>573</v>
      </c>
      <c r="C482">
        <v>1997</v>
      </c>
      <c r="D482" s="81">
        <f t="shared" si="40"/>
        <v>1</v>
      </c>
    </row>
    <row r="483" spans="2:4" x14ac:dyDescent="0.25">
      <c r="B483" t="s">
        <v>752</v>
      </c>
      <c r="C483">
        <v>1972</v>
      </c>
      <c r="D483" s="81">
        <f t="shared" si="40"/>
        <v>1</v>
      </c>
    </row>
    <row r="484" spans="2:4" x14ac:dyDescent="0.25">
      <c r="B484" t="s">
        <v>908</v>
      </c>
      <c r="C484">
        <v>2002</v>
      </c>
      <c r="D484" s="81">
        <f t="shared" si="40"/>
        <v>1</v>
      </c>
    </row>
    <row r="485" spans="2:4" x14ac:dyDescent="0.25">
      <c r="B485" t="s">
        <v>222</v>
      </c>
      <c r="C485">
        <v>1951</v>
      </c>
      <c r="D485" s="81">
        <f t="shared" si="40"/>
        <v>1</v>
      </c>
    </row>
    <row r="486" spans="2:4" x14ac:dyDescent="0.25">
      <c r="B486" t="s">
        <v>636</v>
      </c>
      <c r="C486">
        <v>1967</v>
      </c>
      <c r="D486" s="81">
        <f t="shared" si="40"/>
        <v>1</v>
      </c>
    </row>
    <row r="487" spans="2:4" x14ac:dyDescent="0.25">
      <c r="B487" t="s">
        <v>893</v>
      </c>
      <c r="C487">
        <v>1999</v>
      </c>
      <c r="D487" s="81">
        <f t="shared" si="40"/>
        <v>1</v>
      </c>
    </row>
    <row r="488" spans="2:4" x14ac:dyDescent="0.25">
      <c r="B488" t="s">
        <v>544</v>
      </c>
      <c r="C488">
        <v>2006</v>
      </c>
      <c r="D488" s="81">
        <f t="shared" si="40"/>
        <v>1</v>
      </c>
    </row>
    <row r="489" spans="2:4" x14ac:dyDescent="0.25">
      <c r="B489" t="s">
        <v>519</v>
      </c>
      <c r="C489">
        <v>1968</v>
      </c>
      <c r="D489" s="81">
        <f t="shared" si="40"/>
        <v>1</v>
      </c>
    </row>
    <row r="490" spans="2:4" x14ac:dyDescent="0.25">
      <c r="B490" t="s">
        <v>428</v>
      </c>
      <c r="C490">
        <v>1971</v>
      </c>
      <c r="D490" s="81">
        <f t="shared" si="40"/>
        <v>1</v>
      </c>
    </row>
    <row r="491" spans="2:4" x14ac:dyDescent="0.25">
      <c r="B491" t="s">
        <v>443</v>
      </c>
      <c r="C491">
        <v>1939</v>
      </c>
      <c r="D491" s="81">
        <f t="shared" si="40"/>
        <v>1</v>
      </c>
    </row>
    <row r="492" spans="2:4" x14ac:dyDescent="0.25">
      <c r="B492" t="s">
        <v>224</v>
      </c>
      <c r="C492">
        <v>1953</v>
      </c>
      <c r="D492" s="81">
        <f t="shared" si="40"/>
        <v>1</v>
      </c>
    </row>
    <row r="493" spans="2:4" x14ac:dyDescent="0.25">
      <c r="B493" t="s">
        <v>672</v>
      </c>
      <c r="C493">
        <v>2001</v>
      </c>
      <c r="D493" s="81">
        <f t="shared" si="40"/>
        <v>1</v>
      </c>
    </row>
    <row r="494" spans="2:4" x14ac:dyDescent="0.25">
      <c r="B494" t="s">
        <v>674</v>
      </c>
      <c r="C494">
        <v>2002</v>
      </c>
      <c r="D494" s="81">
        <f t="shared" si="40"/>
        <v>1</v>
      </c>
    </row>
    <row r="495" spans="2:4" x14ac:dyDescent="0.25">
      <c r="B495" t="s">
        <v>343</v>
      </c>
      <c r="C495">
        <v>1989</v>
      </c>
      <c r="D495" s="81">
        <f t="shared" si="40"/>
        <v>1</v>
      </c>
    </row>
    <row r="496" spans="2:4" x14ac:dyDescent="0.25">
      <c r="B496" t="s">
        <v>329</v>
      </c>
      <c r="C496">
        <v>1973</v>
      </c>
      <c r="D496" s="81">
        <f t="shared" si="40"/>
        <v>1</v>
      </c>
    </row>
    <row r="497" spans="2:4" x14ac:dyDescent="0.25">
      <c r="B497" t="s">
        <v>336</v>
      </c>
      <c r="C497">
        <v>2003</v>
      </c>
      <c r="D497" s="81">
        <f t="shared" si="40"/>
        <v>1</v>
      </c>
    </row>
    <row r="498" spans="2:4" x14ac:dyDescent="0.25">
      <c r="B498" t="s">
        <v>227</v>
      </c>
      <c r="C498">
        <v>2001</v>
      </c>
      <c r="D498" s="81">
        <f t="shared" si="40"/>
        <v>2</v>
      </c>
    </row>
    <row r="499" spans="2:4" x14ac:dyDescent="0.25">
      <c r="B499" t="s">
        <v>227</v>
      </c>
      <c r="C499">
        <v>1977</v>
      </c>
      <c r="D499" s="81">
        <f t="shared" si="40"/>
        <v>2</v>
      </c>
    </row>
    <row r="500" spans="2:4" x14ac:dyDescent="0.25">
      <c r="B500" t="s">
        <v>301</v>
      </c>
      <c r="C500">
        <v>1986</v>
      </c>
      <c r="D500" s="81">
        <f t="shared" si="40"/>
        <v>1</v>
      </c>
    </row>
    <row r="501" spans="2:4" x14ac:dyDescent="0.25">
      <c r="B501" t="s">
        <v>896</v>
      </c>
      <c r="C501">
        <v>1998</v>
      </c>
      <c r="D501" s="81">
        <f t="shared" si="40"/>
        <v>1</v>
      </c>
    </row>
    <row r="502" spans="2:4" x14ac:dyDescent="0.25">
      <c r="B502" t="s">
        <v>363</v>
      </c>
      <c r="C502">
        <v>2004</v>
      </c>
      <c r="D502" s="81">
        <f t="shared" si="40"/>
        <v>1</v>
      </c>
    </row>
    <row r="503" spans="2:4" x14ac:dyDescent="0.25">
      <c r="B503" t="s">
        <v>169</v>
      </c>
      <c r="C503">
        <v>1949</v>
      </c>
      <c r="D503" s="81">
        <f t="shared" si="40"/>
        <v>1</v>
      </c>
    </row>
    <row r="504" spans="2:4" x14ac:dyDescent="0.25">
      <c r="B504" t="s">
        <v>581</v>
      </c>
      <c r="C504">
        <v>1999</v>
      </c>
      <c r="D504" s="81">
        <f t="shared" si="40"/>
        <v>1</v>
      </c>
    </row>
    <row r="505" spans="2:4" x14ac:dyDescent="0.25">
      <c r="B505" t="s">
        <v>524</v>
      </c>
      <c r="C505">
        <v>1978</v>
      </c>
      <c r="D505" s="81">
        <f t="shared" si="40"/>
        <v>1</v>
      </c>
    </row>
    <row r="506" spans="2:4" x14ac:dyDescent="0.25">
      <c r="B506" t="s">
        <v>633</v>
      </c>
      <c r="C506">
        <v>1997</v>
      </c>
      <c r="D506" s="81">
        <f t="shared" si="40"/>
        <v>1</v>
      </c>
    </row>
    <row r="507" spans="2:4" x14ac:dyDescent="0.25">
      <c r="B507" t="s">
        <v>676</v>
      </c>
      <c r="C507">
        <v>2001</v>
      </c>
      <c r="D507" s="81">
        <f t="shared" si="40"/>
        <v>1</v>
      </c>
    </row>
    <row r="508" spans="2:4" x14ac:dyDescent="0.25">
      <c r="B508" t="s">
        <v>229</v>
      </c>
      <c r="C508">
        <v>1981</v>
      </c>
      <c r="D508" s="81">
        <f t="shared" ref="D508:D571" si="41">COUNTIF($B$188:$B$584,B508)</f>
        <v>1</v>
      </c>
    </row>
    <row r="509" spans="2:4" x14ac:dyDescent="0.25">
      <c r="B509" t="s">
        <v>639</v>
      </c>
      <c r="C509">
        <v>1988</v>
      </c>
      <c r="D509" s="81">
        <f t="shared" si="41"/>
        <v>1</v>
      </c>
    </row>
    <row r="510" spans="2:4" x14ac:dyDescent="0.25">
      <c r="B510" t="s">
        <v>161</v>
      </c>
      <c r="C510">
        <v>1966</v>
      </c>
      <c r="D510" s="81">
        <f t="shared" si="41"/>
        <v>1</v>
      </c>
    </row>
    <row r="511" spans="2:4" x14ac:dyDescent="0.25">
      <c r="B511" t="s">
        <v>678</v>
      </c>
      <c r="C511">
        <v>2001</v>
      </c>
      <c r="D511" s="81">
        <f t="shared" si="41"/>
        <v>1</v>
      </c>
    </row>
    <row r="512" spans="2:4" x14ac:dyDescent="0.25">
      <c r="B512" t="s">
        <v>686</v>
      </c>
      <c r="C512">
        <v>2005</v>
      </c>
      <c r="D512" s="81">
        <f t="shared" si="41"/>
        <v>1</v>
      </c>
    </row>
    <row r="513" spans="2:4" x14ac:dyDescent="0.25">
      <c r="B513" t="s">
        <v>338</v>
      </c>
      <c r="C513">
        <v>1964</v>
      </c>
      <c r="D513" s="81">
        <f t="shared" si="41"/>
        <v>1</v>
      </c>
    </row>
    <row r="514" spans="2:4" x14ac:dyDescent="0.25">
      <c r="B514" t="s">
        <v>539</v>
      </c>
      <c r="C514">
        <v>2005</v>
      </c>
      <c r="D514" s="81">
        <f t="shared" si="41"/>
        <v>1</v>
      </c>
    </row>
    <row r="515" spans="2:4" x14ac:dyDescent="0.25">
      <c r="B515" t="s">
        <v>616</v>
      </c>
      <c r="C515">
        <v>1980</v>
      </c>
      <c r="D515" s="81">
        <f t="shared" si="41"/>
        <v>1</v>
      </c>
    </row>
    <row r="516" spans="2:4" x14ac:dyDescent="0.25">
      <c r="B516" t="s">
        <v>431</v>
      </c>
      <c r="C516">
        <v>1980</v>
      </c>
      <c r="D516" s="81">
        <f t="shared" si="41"/>
        <v>1</v>
      </c>
    </row>
    <row r="517" spans="2:4" x14ac:dyDescent="0.25">
      <c r="B517" t="s">
        <v>691</v>
      </c>
      <c r="C517">
        <v>2007</v>
      </c>
      <c r="D517" s="81">
        <f t="shared" si="41"/>
        <v>1</v>
      </c>
    </row>
    <row r="518" spans="2:4" x14ac:dyDescent="0.25">
      <c r="B518" t="s">
        <v>225</v>
      </c>
      <c r="C518">
        <v>1950</v>
      </c>
      <c r="D518" s="81">
        <f t="shared" si="41"/>
        <v>1</v>
      </c>
    </row>
    <row r="519" spans="2:4" x14ac:dyDescent="0.25">
      <c r="B519" t="s">
        <v>166</v>
      </c>
      <c r="C519">
        <v>1941</v>
      </c>
      <c r="D519" s="81">
        <f t="shared" si="41"/>
        <v>1</v>
      </c>
    </row>
    <row r="520" spans="2:4" x14ac:dyDescent="0.25">
      <c r="B520" t="s">
        <v>912</v>
      </c>
      <c r="C520">
        <v>2002</v>
      </c>
      <c r="D520" s="81">
        <f t="shared" si="41"/>
        <v>1</v>
      </c>
    </row>
    <row r="521" spans="2:4" x14ac:dyDescent="0.25">
      <c r="B521" t="s">
        <v>911</v>
      </c>
      <c r="C521">
        <v>2002</v>
      </c>
      <c r="D521" s="81">
        <f t="shared" si="41"/>
        <v>1</v>
      </c>
    </row>
    <row r="522" spans="2:4" x14ac:dyDescent="0.25">
      <c r="B522" t="s">
        <v>753</v>
      </c>
      <c r="C522">
        <v>1976</v>
      </c>
      <c r="D522" s="81">
        <f t="shared" si="41"/>
        <v>1</v>
      </c>
    </row>
    <row r="523" spans="2:4" x14ac:dyDescent="0.25">
      <c r="B523" t="s">
        <v>381</v>
      </c>
      <c r="C523">
        <v>2002</v>
      </c>
      <c r="D523" s="81">
        <f t="shared" si="41"/>
        <v>1</v>
      </c>
    </row>
    <row r="524" spans="2:4" x14ac:dyDescent="0.25">
      <c r="B524" t="s">
        <v>380</v>
      </c>
      <c r="C524">
        <v>2002</v>
      </c>
      <c r="D524" s="81">
        <f t="shared" si="41"/>
        <v>1</v>
      </c>
    </row>
    <row r="525" spans="2:4" x14ac:dyDescent="0.25">
      <c r="B525" t="s">
        <v>168</v>
      </c>
      <c r="C525">
        <v>1966</v>
      </c>
      <c r="D525" s="81">
        <f t="shared" si="41"/>
        <v>1</v>
      </c>
    </row>
    <row r="526" spans="2:4" x14ac:dyDescent="0.25">
      <c r="B526" t="s">
        <v>652</v>
      </c>
      <c r="C526">
        <v>1999</v>
      </c>
      <c r="D526" s="81">
        <f t="shared" si="41"/>
        <v>1</v>
      </c>
    </row>
    <row r="527" spans="2:4" x14ac:dyDescent="0.25">
      <c r="B527" t="s">
        <v>915</v>
      </c>
      <c r="C527">
        <v>2002</v>
      </c>
      <c r="D527" s="81">
        <f t="shared" si="41"/>
        <v>1</v>
      </c>
    </row>
    <row r="528" spans="2:4" x14ac:dyDescent="0.25">
      <c r="B528" t="s">
        <v>902</v>
      </c>
      <c r="C528">
        <v>2001</v>
      </c>
      <c r="D528" s="81">
        <f t="shared" si="41"/>
        <v>1</v>
      </c>
    </row>
    <row r="529" spans="2:4" x14ac:dyDescent="0.25">
      <c r="B529" t="s">
        <v>656</v>
      </c>
      <c r="C529">
        <v>1995</v>
      </c>
      <c r="D529" s="81">
        <f t="shared" si="41"/>
        <v>1</v>
      </c>
    </row>
    <row r="530" spans="2:4" x14ac:dyDescent="0.25">
      <c r="B530" t="s">
        <v>749</v>
      </c>
      <c r="C530">
        <v>1965</v>
      </c>
      <c r="D530" s="81">
        <f t="shared" si="41"/>
        <v>1</v>
      </c>
    </row>
    <row r="531" spans="2:4" x14ac:dyDescent="0.25">
      <c r="B531" t="s">
        <v>929</v>
      </c>
      <c r="C531">
        <v>2007</v>
      </c>
      <c r="D531" s="81">
        <f t="shared" si="41"/>
        <v>1</v>
      </c>
    </row>
    <row r="532" spans="2:4" x14ac:dyDescent="0.25">
      <c r="B532" t="s">
        <v>924</v>
      </c>
      <c r="C532">
        <v>2004</v>
      </c>
      <c r="D532" s="81">
        <f t="shared" si="41"/>
        <v>1</v>
      </c>
    </row>
    <row r="533" spans="2:4" x14ac:dyDescent="0.25">
      <c r="B533" t="s">
        <v>546</v>
      </c>
      <c r="C533">
        <v>2006</v>
      </c>
      <c r="D533" s="81">
        <f t="shared" si="41"/>
        <v>1</v>
      </c>
    </row>
    <row r="534" spans="2:4" x14ac:dyDescent="0.25">
      <c r="B534" t="s">
        <v>634</v>
      </c>
      <c r="C534">
        <v>1984</v>
      </c>
      <c r="D534" s="81">
        <f t="shared" si="41"/>
        <v>1</v>
      </c>
    </row>
    <row r="535" spans="2:4" x14ac:dyDescent="0.25">
      <c r="B535" t="s">
        <v>230</v>
      </c>
      <c r="C535">
        <v>1957</v>
      </c>
      <c r="D535" s="81">
        <f t="shared" si="41"/>
        <v>1</v>
      </c>
    </row>
    <row r="536" spans="2:4" x14ac:dyDescent="0.25">
      <c r="B536" t="s">
        <v>568</v>
      </c>
      <c r="C536">
        <v>1994</v>
      </c>
      <c r="D536" s="81">
        <f t="shared" si="41"/>
        <v>1</v>
      </c>
    </row>
    <row r="537" spans="2:4" x14ac:dyDescent="0.25">
      <c r="B537" t="s">
        <v>480</v>
      </c>
      <c r="C537">
        <v>2001</v>
      </c>
      <c r="D537" s="81">
        <f t="shared" si="41"/>
        <v>1</v>
      </c>
    </row>
    <row r="538" spans="2:4" x14ac:dyDescent="0.25">
      <c r="B538" t="s">
        <v>748</v>
      </c>
      <c r="C538">
        <v>1980</v>
      </c>
      <c r="D538" s="81">
        <f t="shared" si="41"/>
        <v>1</v>
      </c>
    </row>
    <row r="539" spans="2:4" x14ac:dyDescent="0.25">
      <c r="B539" t="s">
        <v>386</v>
      </c>
      <c r="C539">
        <v>1998</v>
      </c>
      <c r="D539" s="81">
        <f t="shared" si="41"/>
        <v>1</v>
      </c>
    </row>
    <row r="540" spans="2:4" x14ac:dyDescent="0.25">
      <c r="B540" t="s">
        <v>939</v>
      </c>
      <c r="C540">
        <v>2004</v>
      </c>
      <c r="D540" s="81">
        <f t="shared" si="41"/>
        <v>1</v>
      </c>
    </row>
    <row r="541" spans="2:4" x14ac:dyDescent="0.25">
      <c r="B541" t="s">
        <v>927</v>
      </c>
      <c r="C541">
        <v>2006</v>
      </c>
      <c r="D541" s="81">
        <f t="shared" si="41"/>
        <v>1</v>
      </c>
    </row>
    <row r="542" spans="2:4" x14ac:dyDescent="0.25">
      <c r="B542" t="s">
        <v>174</v>
      </c>
      <c r="C542">
        <v>1963</v>
      </c>
      <c r="D542" s="81">
        <f t="shared" si="41"/>
        <v>1</v>
      </c>
    </row>
    <row r="543" spans="2:4" x14ac:dyDescent="0.25">
      <c r="B543" t="s">
        <v>465</v>
      </c>
      <c r="C543">
        <v>1994</v>
      </c>
      <c r="D543" s="81">
        <f t="shared" si="41"/>
        <v>1</v>
      </c>
    </row>
    <row r="544" spans="2:4" x14ac:dyDescent="0.25">
      <c r="B544" t="s">
        <v>231</v>
      </c>
      <c r="C544">
        <v>1970</v>
      </c>
      <c r="D544" s="81">
        <f t="shared" si="41"/>
        <v>1</v>
      </c>
    </row>
    <row r="545" spans="2:4" x14ac:dyDescent="0.25">
      <c r="B545" t="s">
        <v>485</v>
      </c>
      <c r="C545">
        <v>2006</v>
      </c>
      <c r="D545" s="81">
        <f t="shared" si="41"/>
        <v>1</v>
      </c>
    </row>
    <row r="546" spans="2:4" x14ac:dyDescent="0.25">
      <c r="B546" t="s">
        <v>920</v>
      </c>
      <c r="C546">
        <v>2002</v>
      </c>
      <c r="D546" s="81">
        <f t="shared" si="41"/>
        <v>1</v>
      </c>
    </row>
    <row r="547" spans="2:4" x14ac:dyDescent="0.25">
      <c r="B547" t="s">
        <v>360</v>
      </c>
      <c r="C547">
        <v>2006</v>
      </c>
      <c r="D547" s="81">
        <f t="shared" si="41"/>
        <v>1</v>
      </c>
    </row>
    <row r="548" spans="2:4" x14ac:dyDescent="0.25">
      <c r="B548" t="s">
        <v>374</v>
      </c>
      <c r="C548">
        <v>2002</v>
      </c>
      <c r="D548" s="81">
        <f t="shared" si="41"/>
        <v>1</v>
      </c>
    </row>
    <row r="549" spans="2:4" x14ac:dyDescent="0.25">
      <c r="B549" t="s">
        <v>383</v>
      </c>
      <c r="C549">
        <v>1999</v>
      </c>
      <c r="D549" s="81">
        <f t="shared" si="41"/>
        <v>1</v>
      </c>
    </row>
    <row r="550" spans="2:4" x14ac:dyDescent="0.25">
      <c r="B550" t="s">
        <v>232</v>
      </c>
      <c r="C550">
        <v>1967</v>
      </c>
      <c r="D550" s="81">
        <f t="shared" si="41"/>
        <v>1</v>
      </c>
    </row>
    <row r="551" spans="2:4" x14ac:dyDescent="0.25">
      <c r="B551" t="s">
        <v>756</v>
      </c>
      <c r="C551">
        <v>1968</v>
      </c>
      <c r="D551" s="81">
        <f t="shared" si="41"/>
        <v>1</v>
      </c>
    </row>
    <row r="552" spans="2:4" x14ac:dyDescent="0.25">
      <c r="B552" t="s">
        <v>780</v>
      </c>
      <c r="C552">
        <v>1961</v>
      </c>
      <c r="D552" s="81">
        <f t="shared" si="41"/>
        <v>1</v>
      </c>
    </row>
    <row r="553" spans="2:4" x14ac:dyDescent="0.25">
      <c r="B553" t="s">
        <v>754</v>
      </c>
      <c r="C553">
        <v>1981</v>
      </c>
      <c r="D553" s="81">
        <f t="shared" si="41"/>
        <v>1</v>
      </c>
    </row>
    <row r="554" spans="2:4" x14ac:dyDescent="0.25">
      <c r="B554" t="s">
        <v>312</v>
      </c>
      <c r="C554">
        <v>1972</v>
      </c>
      <c r="D554" s="81">
        <f t="shared" si="41"/>
        <v>1</v>
      </c>
    </row>
    <row r="555" spans="2:4" x14ac:dyDescent="0.25">
      <c r="B555" t="s">
        <v>180</v>
      </c>
      <c r="C555">
        <v>1975</v>
      </c>
      <c r="D555" s="81">
        <f t="shared" si="41"/>
        <v>1</v>
      </c>
    </row>
    <row r="556" spans="2:4" x14ac:dyDescent="0.25">
      <c r="B556" t="s">
        <v>472</v>
      </c>
      <c r="C556">
        <v>1999</v>
      </c>
      <c r="D556" s="81">
        <f t="shared" si="41"/>
        <v>1</v>
      </c>
    </row>
    <row r="557" spans="2:4" x14ac:dyDescent="0.25">
      <c r="B557" t="s">
        <v>567</v>
      </c>
      <c r="C557">
        <v>1995</v>
      </c>
      <c r="D557" s="81">
        <f t="shared" si="41"/>
        <v>1</v>
      </c>
    </row>
    <row r="558" spans="2:4" x14ac:dyDescent="0.25">
      <c r="B558" t="s">
        <v>653</v>
      </c>
      <c r="C558">
        <v>1999</v>
      </c>
      <c r="D558" s="81">
        <f t="shared" si="41"/>
        <v>1</v>
      </c>
    </row>
    <row r="559" spans="2:4" x14ac:dyDescent="0.25">
      <c r="B559" t="s">
        <v>900</v>
      </c>
      <c r="C559">
        <v>2001</v>
      </c>
      <c r="D559" s="81">
        <f t="shared" si="41"/>
        <v>1</v>
      </c>
    </row>
    <row r="560" spans="2:4" x14ac:dyDescent="0.25">
      <c r="B560" t="s">
        <v>931</v>
      </c>
      <c r="C560">
        <v>2006</v>
      </c>
      <c r="D560" s="81">
        <f t="shared" si="41"/>
        <v>1</v>
      </c>
    </row>
    <row r="561" spans="2:4" x14ac:dyDescent="0.25">
      <c r="B561" t="s">
        <v>237</v>
      </c>
      <c r="C561">
        <v>1973</v>
      </c>
      <c r="D561" s="81">
        <f t="shared" si="41"/>
        <v>1</v>
      </c>
    </row>
    <row r="562" spans="2:4" x14ac:dyDescent="0.25">
      <c r="B562" t="s">
        <v>466</v>
      </c>
      <c r="C562">
        <v>1995</v>
      </c>
      <c r="D562" s="81">
        <f t="shared" si="41"/>
        <v>1</v>
      </c>
    </row>
    <row r="563" spans="2:4" x14ac:dyDescent="0.25">
      <c r="B563" t="s">
        <v>296</v>
      </c>
      <c r="C563">
        <v>1979</v>
      </c>
      <c r="D563" s="81">
        <f t="shared" si="41"/>
        <v>1</v>
      </c>
    </row>
    <row r="564" spans="2:4" x14ac:dyDescent="0.25">
      <c r="B564" t="s">
        <v>467</v>
      </c>
      <c r="C564">
        <v>1995</v>
      </c>
      <c r="D564" s="81">
        <f t="shared" si="41"/>
        <v>1</v>
      </c>
    </row>
    <row r="565" spans="2:4" x14ac:dyDescent="0.25">
      <c r="B565" t="s">
        <v>615</v>
      </c>
      <c r="C565">
        <v>1954</v>
      </c>
      <c r="D565" s="81">
        <f t="shared" si="41"/>
        <v>1</v>
      </c>
    </row>
    <row r="566" spans="2:4" x14ac:dyDescent="0.25">
      <c r="B566" t="s">
        <v>520</v>
      </c>
      <c r="C566">
        <v>1981</v>
      </c>
      <c r="D566" s="81">
        <f t="shared" si="41"/>
        <v>1</v>
      </c>
    </row>
    <row r="567" spans="2:4" x14ac:dyDescent="0.25">
      <c r="B567" t="s">
        <v>238</v>
      </c>
      <c r="C567">
        <v>1962</v>
      </c>
      <c r="D567" s="81">
        <f t="shared" si="41"/>
        <v>1</v>
      </c>
    </row>
    <row r="568" spans="2:4" x14ac:dyDescent="0.25">
      <c r="B568" t="s">
        <v>185</v>
      </c>
      <c r="C568">
        <v>1960</v>
      </c>
      <c r="D568" s="81">
        <f t="shared" si="41"/>
        <v>1</v>
      </c>
    </row>
    <row r="569" spans="2:4" x14ac:dyDescent="0.25">
      <c r="B569" t="s">
        <v>186</v>
      </c>
      <c r="C569">
        <v>1989</v>
      </c>
      <c r="D569" s="81">
        <f t="shared" si="41"/>
        <v>1</v>
      </c>
    </row>
    <row r="570" spans="2:4" x14ac:dyDescent="0.25">
      <c r="B570" t="s">
        <v>187</v>
      </c>
      <c r="C570">
        <v>1962</v>
      </c>
      <c r="D570" s="81">
        <f t="shared" si="41"/>
        <v>1</v>
      </c>
    </row>
    <row r="571" spans="2:4" x14ac:dyDescent="0.25">
      <c r="B571" t="s">
        <v>617</v>
      </c>
      <c r="C571">
        <v>1963</v>
      </c>
      <c r="D571" s="81">
        <f t="shared" si="41"/>
        <v>1</v>
      </c>
    </row>
    <row r="572" spans="2:4" x14ac:dyDescent="0.25">
      <c r="B572" t="s">
        <v>673</v>
      </c>
      <c r="C572">
        <v>2002</v>
      </c>
      <c r="D572" s="81">
        <f t="shared" ref="D572:D584" si="42">COUNTIF($B$188:$B$584,B572)</f>
        <v>1</v>
      </c>
    </row>
    <row r="573" spans="2:4" x14ac:dyDescent="0.25">
      <c r="B573" t="s">
        <v>508</v>
      </c>
      <c r="C573">
        <v>1955</v>
      </c>
      <c r="D573" s="81">
        <f t="shared" si="42"/>
        <v>1</v>
      </c>
    </row>
    <row r="574" spans="2:4" x14ac:dyDescent="0.25">
      <c r="B574" t="s">
        <v>522</v>
      </c>
      <c r="C574">
        <v>1963</v>
      </c>
      <c r="D574" s="81">
        <f t="shared" si="42"/>
        <v>1</v>
      </c>
    </row>
    <row r="575" spans="2:4" x14ac:dyDescent="0.25">
      <c r="B575" t="s">
        <v>513</v>
      </c>
      <c r="C575">
        <v>1953</v>
      </c>
      <c r="D575" s="81">
        <f t="shared" si="42"/>
        <v>1</v>
      </c>
    </row>
    <row r="576" spans="2:4" x14ac:dyDescent="0.25">
      <c r="B576" t="s">
        <v>496</v>
      </c>
      <c r="C576">
        <v>2005</v>
      </c>
      <c r="D576" s="81">
        <f t="shared" si="42"/>
        <v>1</v>
      </c>
    </row>
    <row r="577" spans="2:4" x14ac:dyDescent="0.25">
      <c r="B577" t="s">
        <v>511</v>
      </c>
      <c r="C577">
        <v>1960</v>
      </c>
      <c r="D577" s="81">
        <f t="shared" si="42"/>
        <v>1</v>
      </c>
    </row>
    <row r="578" spans="2:4" x14ac:dyDescent="0.25">
      <c r="B578" t="s">
        <v>514</v>
      </c>
      <c r="C578">
        <v>1963</v>
      </c>
      <c r="D578" s="81">
        <f t="shared" si="42"/>
        <v>1</v>
      </c>
    </row>
    <row r="579" spans="2:4" x14ac:dyDescent="0.25">
      <c r="B579" t="s">
        <v>886</v>
      </c>
      <c r="C579">
        <v>1995</v>
      </c>
      <c r="D579" s="81">
        <f t="shared" si="42"/>
        <v>1</v>
      </c>
    </row>
    <row r="580" spans="2:4" x14ac:dyDescent="0.25">
      <c r="B580" t="s">
        <v>635</v>
      </c>
      <c r="C580">
        <v>1998</v>
      </c>
      <c r="D580" s="81">
        <f t="shared" si="42"/>
        <v>1</v>
      </c>
    </row>
    <row r="581" spans="2:4" x14ac:dyDescent="0.25">
      <c r="B581" t="s">
        <v>657</v>
      </c>
      <c r="C581">
        <v>1998</v>
      </c>
      <c r="D581" s="81">
        <f t="shared" si="42"/>
        <v>1</v>
      </c>
    </row>
    <row r="582" spans="2:4" x14ac:dyDescent="0.25">
      <c r="B582" t="s">
        <v>261</v>
      </c>
      <c r="C582">
        <v>1965</v>
      </c>
      <c r="D582" s="81">
        <f t="shared" si="42"/>
        <v>1</v>
      </c>
    </row>
    <row r="583" spans="2:4" x14ac:dyDescent="0.25">
      <c r="B583" t="s">
        <v>241</v>
      </c>
      <c r="C583">
        <v>1976</v>
      </c>
      <c r="D583" s="81">
        <f t="shared" si="42"/>
        <v>1</v>
      </c>
    </row>
    <row r="584" spans="2:4" x14ac:dyDescent="0.25">
      <c r="B584" t="s">
        <v>446</v>
      </c>
      <c r="C584">
        <v>1978</v>
      </c>
      <c r="D584" s="81">
        <f t="shared" si="42"/>
        <v>1</v>
      </c>
    </row>
  </sheetData>
  <sortState ref="B188:C825">
    <sortCondition ref="B188"/>
  </sortState>
  <pageMargins left="0.7" right="0.7" top="0.78740157499999996" bottom="0.78740157499999996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A2" sqref="A2"/>
    </sheetView>
  </sheetViews>
  <sheetFormatPr defaultRowHeight="15" x14ac:dyDescent="0.25"/>
  <sheetData>
    <row r="1" spans="1:1" x14ac:dyDescent="0.25">
      <c r="A1" t="s">
        <v>980</v>
      </c>
    </row>
    <row r="2" spans="1:1" x14ac:dyDescent="0.25">
      <c r="A2" t="s">
        <v>979</v>
      </c>
    </row>
    <row r="3" spans="1:1" x14ac:dyDescent="0.25">
      <c r="A3" t="s">
        <v>982</v>
      </c>
    </row>
    <row r="4" spans="1:1" x14ac:dyDescent="0.25">
      <c r="A4" t="s">
        <v>991</v>
      </c>
    </row>
  </sheetData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35"/>
  <sheetViews>
    <sheetView showGridLines="0" workbookViewId="0">
      <selection activeCell="A2" sqref="A2"/>
    </sheetView>
  </sheetViews>
  <sheetFormatPr defaultRowHeight="11.25" x14ac:dyDescent="0.2"/>
  <cols>
    <col min="1" max="1" width="2.7109375" style="25" customWidth="1"/>
    <col min="2" max="2" width="6" style="25" customWidth="1"/>
    <col min="3" max="3" width="6.42578125" style="25" bestFit="1" customWidth="1"/>
    <col min="4" max="4" width="13.7109375" style="25" bestFit="1" customWidth="1"/>
    <col min="5" max="5" width="6" style="68" bestFit="1" customWidth="1"/>
    <col min="6" max="6" width="10.140625" style="25" bestFit="1" customWidth="1"/>
    <col min="7" max="7" width="8.5703125" style="25" bestFit="1" customWidth="1"/>
    <col min="8" max="8" width="2.7109375" style="25" customWidth="1"/>
    <col min="9" max="9" width="6" style="25" customWidth="1"/>
    <col min="10" max="10" width="6.42578125" style="25" bestFit="1" customWidth="1"/>
    <col min="11" max="11" width="13.7109375" style="25" bestFit="1" customWidth="1"/>
    <col min="12" max="12" width="6" style="68" bestFit="1" customWidth="1"/>
    <col min="13" max="13" width="10.140625" style="25" bestFit="1" customWidth="1"/>
    <col min="14" max="14" width="8.5703125" style="25" bestFit="1" customWidth="1"/>
    <col min="15" max="15" width="8.7109375" style="25" customWidth="1"/>
    <col min="16" max="16" width="6" style="25" customWidth="1"/>
    <col min="17" max="17" width="6.42578125" style="25" bestFit="1" customWidth="1"/>
    <col min="18" max="18" width="13.7109375" style="25" bestFit="1" customWidth="1"/>
    <col min="19" max="19" width="6" style="68" bestFit="1" customWidth="1"/>
    <col min="20" max="20" width="10.140625" style="25" bestFit="1" customWidth="1"/>
    <col min="21" max="21" width="8.5703125" style="25" bestFit="1" customWidth="1"/>
    <col min="22" max="22" width="2.7109375" style="25" customWidth="1"/>
    <col min="23" max="23" width="6" style="25" customWidth="1"/>
    <col min="24" max="24" width="6.42578125" style="25" bestFit="1" customWidth="1"/>
    <col min="25" max="25" width="13.7109375" style="25" bestFit="1" customWidth="1"/>
    <col min="26" max="26" width="6" style="68" bestFit="1" customWidth="1"/>
    <col min="27" max="27" width="10.140625" style="25" bestFit="1" customWidth="1"/>
    <col min="28" max="28" width="8.5703125" style="25" bestFit="1" customWidth="1"/>
    <col min="29" max="16384" width="9.140625" style="25"/>
  </cols>
  <sheetData>
    <row r="1" spans="2:28" x14ac:dyDescent="0.25">
      <c r="E1" s="25"/>
      <c r="L1" s="25"/>
      <c r="S1" s="25"/>
      <c r="Z1" s="25"/>
    </row>
    <row r="2" spans="2:28" s="57" customFormat="1" ht="15.75" x14ac:dyDescent="0.25">
      <c r="B2" s="58" t="s">
        <v>965</v>
      </c>
      <c r="C2" s="58"/>
      <c r="D2" s="58"/>
      <c r="E2" s="58"/>
      <c r="F2" s="58"/>
      <c r="G2" s="59">
        <v>2014</v>
      </c>
      <c r="I2" s="58" t="s">
        <v>965</v>
      </c>
      <c r="J2" s="58"/>
      <c r="K2" s="58"/>
      <c r="L2" s="58"/>
      <c r="M2" s="58"/>
      <c r="N2" s="59">
        <f>$G$2</f>
        <v>2014</v>
      </c>
      <c r="P2" s="58" t="s">
        <v>965</v>
      </c>
      <c r="Q2" s="58"/>
      <c r="R2" s="58"/>
      <c r="S2" s="58"/>
      <c r="T2" s="58"/>
      <c r="U2" s="59">
        <f>$G$2</f>
        <v>2014</v>
      </c>
      <c r="W2" s="58" t="s">
        <v>965</v>
      </c>
      <c r="X2" s="58"/>
      <c r="Y2" s="58"/>
      <c r="Z2" s="58"/>
      <c r="AA2" s="58"/>
      <c r="AB2" s="59">
        <f>$G$2</f>
        <v>2014</v>
      </c>
    </row>
    <row r="3" spans="2:28" s="70" customFormat="1" ht="12.75" x14ac:dyDescent="0.2">
      <c r="B3" s="60" t="s">
        <v>964</v>
      </c>
      <c r="C3" s="69"/>
      <c r="D3" s="60" t="s">
        <v>411</v>
      </c>
      <c r="E3" s="1"/>
      <c r="F3" s="62" t="s">
        <v>967</v>
      </c>
      <c r="I3" s="60" t="s">
        <v>964</v>
      </c>
      <c r="J3" s="69"/>
      <c r="K3" s="60" t="s">
        <v>411</v>
      </c>
      <c r="L3" s="1"/>
      <c r="M3" s="62" t="s">
        <v>967</v>
      </c>
      <c r="P3" s="60" t="s">
        <v>964</v>
      </c>
      <c r="Q3" s="69"/>
      <c r="R3" s="60" t="s">
        <v>411</v>
      </c>
      <c r="S3" s="1"/>
      <c r="T3" s="62" t="s">
        <v>967</v>
      </c>
      <c r="W3" s="60" t="s">
        <v>964</v>
      </c>
      <c r="X3" s="69"/>
      <c r="Y3" s="60" t="s">
        <v>411</v>
      </c>
      <c r="Z3" s="1"/>
      <c r="AA3" s="62" t="s">
        <v>967</v>
      </c>
    </row>
    <row r="4" spans="2:28" s="70" customFormat="1" ht="12.75" x14ac:dyDescent="0.2">
      <c r="B4" s="60" t="s">
        <v>962</v>
      </c>
      <c r="C4" s="69"/>
      <c r="D4" s="66" t="s">
        <v>958</v>
      </c>
      <c r="E4" s="61"/>
      <c r="F4" s="62" t="s">
        <v>963</v>
      </c>
      <c r="G4" s="62" t="s">
        <v>278</v>
      </c>
      <c r="I4" s="60" t="s">
        <v>962</v>
      </c>
      <c r="J4" s="69"/>
      <c r="K4" s="66" t="s">
        <v>958</v>
      </c>
      <c r="L4" s="61"/>
      <c r="M4" s="62" t="s">
        <v>963</v>
      </c>
      <c r="N4" s="62" t="s">
        <v>438</v>
      </c>
      <c r="P4" s="60" t="s">
        <v>962</v>
      </c>
      <c r="Q4" s="69"/>
      <c r="R4" s="66" t="s">
        <v>959</v>
      </c>
      <c r="S4" s="61"/>
      <c r="T4" s="62" t="s">
        <v>963</v>
      </c>
      <c r="U4" s="62" t="s">
        <v>278</v>
      </c>
      <c r="W4" s="60" t="s">
        <v>962</v>
      </c>
      <c r="X4" s="69"/>
      <c r="Y4" s="66" t="s">
        <v>959</v>
      </c>
      <c r="Z4" s="61"/>
      <c r="AA4" s="62" t="s">
        <v>963</v>
      </c>
      <c r="AB4" s="62" t="s">
        <v>438</v>
      </c>
    </row>
    <row r="5" spans="2:28" x14ac:dyDescent="0.25">
      <c r="D5" s="65">
        <v>6</v>
      </c>
      <c r="E5" s="65">
        <v>7</v>
      </c>
      <c r="F5" s="65">
        <v>8</v>
      </c>
      <c r="K5" s="65">
        <v>6</v>
      </c>
      <c r="L5" s="65">
        <v>7</v>
      </c>
      <c r="M5" s="65">
        <v>8</v>
      </c>
      <c r="R5" s="65">
        <v>6</v>
      </c>
      <c r="S5" s="65">
        <v>7</v>
      </c>
      <c r="T5" s="65">
        <v>8</v>
      </c>
      <c r="Y5" s="65">
        <v>6</v>
      </c>
      <c r="Z5" s="65">
        <v>7</v>
      </c>
      <c r="AA5" s="65">
        <v>8</v>
      </c>
    </row>
    <row r="6" spans="2:28" x14ac:dyDescent="0.25">
      <c r="B6" s="31" t="s">
        <v>403</v>
      </c>
      <c r="C6" s="31" t="s">
        <v>285</v>
      </c>
      <c r="D6" s="31" t="s">
        <v>961</v>
      </c>
      <c r="E6" s="31" t="s">
        <v>590</v>
      </c>
      <c r="F6" s="31" t="s">
        <v>84</v>
      </c>
      <c r="G6" s="31" t="s">
        <v>294</v>
      </c>
      <c r="I6" s="31" t="s">
        <v>403</v>
      </c>
      <c r="J6" s="31" t="s">
        <v>285</v>
      </c>
      <c r="K6" s="31" t="s">
        <v>961</v>
      </c>
      <c r="L6" s="31" t="s">
        <v>590</v>
      </c>
      <c r="M6" s="31" t="s">
        <v>84</v>
      </c>
      <c r="N6" s="31" t="s">
        <v>294</v>
      </c>
      <c r="P6" s="31" t="s">
        <v>403</v>
      </c>
      <c r="Q6" s="31" t="s">
        <v>285</v>
      </c>
      <c r="R6" s="31" t="s">
        <v>961</v>
      </c>
      <c r="S6" s="31" t="s">
        <v>590</v>
      </c>
      <c r="T6" s="31" t="s">
        <v>84</v>
      </c>
      <c r="U6" s="31" t="s">
        <v>294</v>
      </c>
      <c r="W6" s="31" t="s">
        <v>403</v>
      </c>
      <c r="X6" s="31" t="s">
        <v>285</v>
      </c>
      <c r="Y6" s="31" t="s">
        <v>961</v>
      </c>
      <c r="Z6" s="31" t="s">
        <v>590</v>
      </c>
      <c r="AA6" s="31" t="s">
        <v>84</v>
      </c>
      <c r="AB6" s="31" t="s">
        <v>294</v>
      </c>
    </row>
    <row r="7" spans="2:28" ht="12.75" x14ac:dyDescent="0.25">
      <c r="B7" s="30">
        <v>1</v>
      </c>
      <c r="C7" s="32"/>
      <c r="D7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E7" s="32" t="str">
        <f>IF(ISBLANK(Tabulka461115[[#This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F7" s="67" t="str">
        <f>IF(ISBLANK(Tabulka461115[[#This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G7" s="56"/>
      <c r="I7" s="30">
        <v>1</v>
      </c>
      <c r="J7" s="32"/>
      <c r="K7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L7" s="32" t="str">
        <f>IF(ISBLANK(Tabulka4671216[[#This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M7" s="67" t="str">
        <f>IF(ISBLANK(Tabulka4671216[[#This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N7" s="56"/>
      <c r="P7" s="30">
        <v>1</v>
      </c>
      <c r="Q7" s="32"/>
      <c r="R7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S7" s="32" t="str">
        <f>IF(ISBLANK(Tabulka4691317[[#This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T7" s="67" t="str">
        <f>IF(ISBLANK(Tabulka4691317[[#This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U7" s="56"/>
      <c r="W7" s="30">
        <v>1</v>
      </c>
      <c r="X7" s="32"/>
      <c r="Y7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Z7" s="32" t="str">
        <f>IF(ISBLANK(Tabulka467101418[[#This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AA7" s="67" t="str">
        <f>IF(ISBLANK(Tabulka467101418[[#This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AB7" s="56"/>
    </row>
    <row r="8" spans="2:28" ht="12.75" x14ac:dyDescent="0.25">
      <c r="B8" s="30">
        <v>2</v>
      </c>
      <c r="C8" s="32"/>
      <c r="D8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E8" s="32" t="str">
        <f>IF(ISBLANK(Tabulka461115[[#This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F8" s="67" t="str">
        <f>IF(ISBLANK(Tabulka461115[[#This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G8" s="56"/>
      <c r="I8" s="30">
        <v>2</v>
      </c>
      <c r="J8" s="32"/>
      <c r="K8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L8" s="32" t="str">
        <f>IF(ISBLANK(Tabulka4671216[[#This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M8" s="67" t="str">
        <f>IF(ISBLANK(Tabulka4671216[[#This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N8" s="56"/>
      <c r="P8" s="30">
        <v>2</v>
      </c>
      <c r="Q8" s="32"/>
      <c r="R8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S8" s="32" t="str">
        <f>IF(ISBLANK(Tabulka4691317[[#This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T8" s="67" t="str">
        <f>IF(ISBLANK(Tabulka4691317[[#This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U8" s="56"/>
      <c r="W8" s="30">
        <v>2</v>
      </c>
      <c r="X8" s="32"/>
      <c r="Y8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Z8" s="32" t="str">
        <f>IF(ISBLANK(Tabulka467101418[[#This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AA8" s="67" t="str">
        <f>IF(ISBLANK(Tabulka467101418[[#This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AB8" s="56"/>
    </row>
    <row r="9" spans="2:28" ht="12.75" x14ac:dyDescent="0.25">
      <c r="B9" s="30">
        <v>3</v>
      </c>
      <c r="C9" s="32"/>
      <c r="D9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E9" s="32" t="str">
        <f>IF(ISBLANK(Tabulka461115[[#This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F9" s="67" t="str">
        <f>IF(ISBLANK(Tabulka461115[[#This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G9" s="56"/>
      <c r="I9" s="30">
        <v>3</v>
      </c>
      <c r="J9" s="32"/>
      <c r="K9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L9" s="32" t="str">
        <f>IF(ISBLANK(Tabulka4671216[[#This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M9" s="67" t="str">
        <f>IF(ISBLANK(Tabulka4671216[[#This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N9" s="56"/>
      <c r="P9" s="30">
        <v>3</v>
      </c>
      <c r="Q9" s="32"/>
      <c r="R9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S9" s="32" t="str">
        <f>IF(ISBLANK(Tabulka4691317[[#This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T9" s="67" t="str">
        <f>IF(ISBLANK(Tabulka4691317[[#This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U9" s="56"/>
      <c r="W9" s="30">
        <v>3</v>
      </c>
      <c r="X9" s="32"/>
      <c r="Y9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Z9" s="32" t="str">
        <f>IF(ISBLANK(Tabulka467101418[[#This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AA9" s="67" t="str">
        <f>IF(ISBLANK(Tabulka467101418[[#This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AB9" s="56"/>
    </row>
    <row r="10" spans="2:28" ht="12.75" x14ac:dyDescent="0.25">
      <c r="B10" s="30">
        <v>4</v>
      </c>
      <c r="C10" s="32"/>
      <c r="D10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E10" s="32" t="str">
        <f>IF(ISBLANK(Tabulka461115[[#This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F10" s="67" t="str">
        <f>IF(ISBLANK(Tabulka461115[[#This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G10" s="56"/>
      <c r="I10" s="30">
        <v>4</v>
      </c>
      <c r="J10" s="32"/>
      <c r="K10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L10" s="32" t="str">
        <f>IF(ISBLANK(Tabulka4671216[[#This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M10" s="67" t="str">
        <f>IF(ISBLANK(Tabulka4671216[[#This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N10" s="56"/>
      <c r="P10" s="30">
        <v>4</v>
      </c>
      <c r="Q10" s="32"/>
      <c r="R10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S10" s="32" t="str">
        <f>IF(ISBLANK(Tabulka4691317[[#This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T10" s="67" t="str">
        <f>IF(ISBLANK(Tabulka4691317[[#This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U10" s="56"/>
      <c r="W10" s="30">
        <v>4</v>
      </c>
      <c r="X10" s="32"/>
      <c r="Y10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Z10" s="32" t="str">
        <f>IF(ISBLANK(Tabulka467101418[[#This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AA10" s="67" t="str">
        <f>IF(ISBLANK(Tabulka467101418[[#This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AB10" s="56"/>
    </row>
    <row r="11" spans="2:28" ht="12.75" x14ac:dyDescent="0.25">
      <c r="B11" s="30">
        <v>5</v>
      </c>
      <c r="C11" s="32"/>
      <c r="D11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E11" s="32" t="str">
        <f>IF(ISBLANK(Tabulka461115[[#This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F11" s="67" t="str">
        <f>IF(ISBLANK(Tabulka461115[[#This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G11" s="56"/>
      <c r="I11" s="30">
        <v>5</v>
      </c>
      <c r="J11" s="32"/>
      <c r="K11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L11" s="32" t="str">
        <f>IF(ISBLANK(Tabulka4671216[[#This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M11" s="67" t="str">
        <f>IF(ISBLANK(Tabulka4671216[[#This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N11" s="56"/>
      <c r="P11" s="30">
        <v>5</v>
      </c>
      <c r="Q11" s="32"/>
      <c r="R11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S11" s="32" t="str">
        <f>IF(ISBLANK(Tabulka4691317[[#This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T11" s="67" t="str">
        <f>IF(ISBLANK(Tabulka4691317[[#This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U11" s="56"/>
      <c r="W11" s="30">
        <v>5</v>
      </c>
      <c r="X11" s="32"/>
      <c r="Y11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Z11" s="32" t="str">
        <f>IF(ISBLANK(Tabulka467101418[[#This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AA11" s="67" t="str">
        <f>IF(ISBLANK(Tabulka467101418[[#This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AB11" s="56"/>
    </row>
    <row r="12" spans="2:28" ht="12.75" x14ac:dyDescent="0.25">
      <c r="B12" s="30">
        <v>6</v>
      </c>
      <c r="C12" s="32"/>
      <c r="D12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E12" s="32" t="str">
        <f>IF(ISBLANK(Tabulka461115[[#This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F12" s="67" t="str">
        <f>IF(ISBLANK(Tabulka461115[[#This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G12" s="56"/>
      <c r="I12" s="30">
        <v>6</v>
      </c>
      <c r="J12" s="32"/>
      <c r="K12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L12" s="32" t="str">
        <f>IF(ISBLANK(Tabulka4671216[[#This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M12" s="67" t="str">
        <f>IF(ISBLANK(Tabulka4671216[[#This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N12" s="56"/>
      <c r="P12" s="30">
        <v>6</v>
      </c>
      <c r="Q12" s="32"/>
      <c r="R12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S12" s="32" t="str">
        <f>IF(ISBLANK(Tabulka4691317[[#This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T12" s="67" t="str">
        <f>IF(ISBLANK(Tabulka4691317[[#This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U12" s="56"/>
      <c r="W12" s="30">
        <v>6</v>
      </c>
      <c r="X12" s="32"/>
      <c r="Y12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Z12" s="32" t="str">
        <f>IF(ISBLANK(Tabulka467101418[[#This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AA12" s="67" t="str">
        <f>IF(ISBLANK(Tabulka467101418[[#This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AB12" s="56"/>
    </row>
    <row r="13" spans="2:28" ht="12.75" x14ac:dyDescent="0.25">
      <c r="B13" s="30">
        <v>7</v>
      </c>
      <c r="C13" s="32"/>
      <c r="D13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E13" s="32" t="str">
        <f>IF(ISBLANK(Tabulka461115[[#This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F13" s="67" t="str">
        <f>IF(ISBLANK(Tabulka461115[[#This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G13" s="56"/>
      <c r="I13" s="30">
        <v>7</v>
      </c>
      <c r="J13" s="32"/>
      <c r="K13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L13" s="32" t="str">
        <f>IF(ISBLANK(Tabulka4671216[[#This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M13" s="67" t="str">
        <f>IF(ISBLANK(Tabulka4671216[[#This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N13" s="56"/>
      <c r="P13" s="30">
        <v>7</v>
      </c>
      <c r="Q13" s="32"/>
      <c r="R13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S13" s="32" t="str">
        <f>IF(ISBLANK(Tabulka4691317[[#This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T13" s="67" t="str">
        <f>IF(ISBLANK(Tabulka4691317[[#This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U13" s="56"/>
      <c r="W13" s="30">
        <v>7</v>
      </c>
      <c r="X13" s="32"/>
      <c r="Y13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Z13" s="32" t="str">
        <f>IF(ISBLANK(Tabulka467101418[[#This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AA13" s="67" t="str">
        <f>IF(ISBLANK(Tabulka467101418[[#This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AB13" s="56"/>
    </row>
    <row r="14" spans="2:28" ht="12.75" x14ac:dyDescent="0.25">
      <c r="B14" s="30">
        <v>8</v>
      </c>
      <c r="C14" s="32"/>
      <c r="D14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E14" s="32" t="str">
        <f>IF(ISBLANK(Tabulka461115[[#This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F14" s="67" t="str">
        <f>IF(ISBLANK(Tabulka461115[[#This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G14" s="56"/>
      <c r="I14" s="30">
        <v>8</v>
      </c>
      <c r="J14" s="32"/>
      <c r="K14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L14" s="32" t="str">
        <f>IF(ISBLANK(Tabulka4671216[[#This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M14" s="67" t="str">
        <f>IF(ISBLANK(Tabulka4671216[[#This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N14" s="56"/>
      <c r="P14" s="30">
        <v>8</v>
      </c>
      <c r="Q14" s="32"/>
      <c r="R14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S14" s="32" t="str">
        <f>IF(ISBLANK(Tabulka4691317[[#This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T14" s="67" t="str">
        <f>IF(ISBLANK(Tabulka4691317[[#This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U14" s="56"/>
      <c r="W14" s="30">
        <v>8</v>
      </c>
      <c r="X14" s="32"/>
      <c r="Y14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Z14" s="32" t="str">
        <f>IF(ISBLANK(Tabulka467101418[[#This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AA14" s="67" t="str">
        <f>IF(ISBLANK(Tabulka467101418[[#This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AB14" s="56"/>
    </row>
    <row r="15" spans="2:28" ht="12.75" x14ac:dyDescent="0.25">
      <c r="B15" s="30">
        <v>9</v>
      </c>
      <c r="C15" s="32"/>
      <c r="D15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E15" s="32" t="str">
        <f>IF(ISBLANK(Tabulka461115[[#This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F15" s="67" t="str">
        <f>IF(ISBLANK(Tabulka461115[[#This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G15" s="56"/>
      <c r="I15" s="30">
        <v>9</v>
      </c>
      <c r="J15" s="32"/>
      <c r="K15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L15" s="32" t="str">
        <f>IF(ISBLANK(Tabulka4671216[[#This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M15" s="67" t="str">
        <f>IF(ISBLANK(Tabulka4671216[[#This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N15" s="56"/>
      <c r="P15" s="30">
        <v>9</v>
      </c>
      <c r="Q15" s="32"/>
      <c r="R15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S15" s="32" t="str">
        <f>IF(ISBLANK(Tabulka4691317[[#This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T15" s="67" t="str">
        <f>IF(ISBLANK(Tabulka4691317[[#This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U15" s="56"/>
      <c r="W15" s="30">
        <v>9</v>
      </c>
      <c r="X15" s="32"/>
      <c r="Y15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Z15" s="32" t="str">
        <f>IF(ISBLANK(Tabulka467101418[[#This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AA15" s="67" t="str">
        <f>IF(ISBLANK(Tabulka467101418[[#This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AB15" s="56"/>
    </row>
    <row r="16" spans="2:28" ht="12.75" x14ac:dyDescent="0.25">
      <c r="B16" s="30">
        <v>10</v>
      </c>
      <c r="C16" s="32"/>
      <c r="D16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E16" s="32" t="str">
        <f>IF(ISBLANK(Tabulka461115[[#This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F16" s="67" t="str">
        <f>IF(ISBLANK(Tabulka461115[[#This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G16" s="56"/>
      <c r="I16" s="30">
        <v>10</v>
      </c>
      <c r="J16" s="32"/>
      <c r="K16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L16" s="32" t="str">
        <f>IF(ISBLANK(Tabulka4671216[[#This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M16" s="67" t="str">
        <f>IF(ISBLANK(Tabulka4671216[[#This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N16" s="56"/>
      <c r="P16" s="30">
        <v>10</v>
      </c>
      <c r="Q16" s="32"/>
      <c r="R16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S16" s="32" t="str">
        <f>IF(ISBLANK(Tabulka4691317[[#This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T16" s="67" t="str">
        <f>IF(ISBLANK(Tabulka4691317[[#This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U16" s="56"/>
      <c r="W16" s="30">
        <v>10</v>
      </c>
      <c r="X16" s="32"/>
      <c r="Y16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Z16" s="32" t="str">
        <f>IF(ISBLANK(Tabulka467101418[[#This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AA16" s="67" t="str">
        <f>IF(ISBLANK(Tabulka467101418[[#This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AB16" s="56"/>
    </row>
    <row r="17" spans="2:28" ht="12.75" x14ac:dyDescent="0.25">
      <c r="B17" s="30">
        <v>11</v>
      </c>
      <c r="C17" s="32"/>
      <c r="D17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E17" s="32" t="str">
        <f>IF(ISBLANK(Tabulka461115[[#This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F17" s="67" t="str">
        <f>IF(ISBLANK(Tabulka461115[[#This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G17" s="56"/>
      <c r="I17" s="30">
        <v>11</v>
      </c>
      <c r="J17" s="32"/>
      <c r="K17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L17" s="32" t="str">
        <f>IF(ISBLANK(Tabulka4671216[[#This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M17" s="67" t="str">
        <f>IF(ISBLANK(Tabulka4671216[[#This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N17" s="56"/>
      <c r="P17" s="30">
        <v>11</v>
      </c>
      <c r="Q17" s="32"/>
      <c r="R17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S17" s="32" t="str">
        <f>IF(ISBLANK(Tabulka4691317[[#This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T17" s="67" t="str">
        <f>IF(ISBLANK(Tabulka4691317[[#This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U17" s="56"/>
      <c r="W17" s="30">
        <v>11</v>
      </c>
      <c r="X17" s="32"/>
      <c r="Y17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Z17" s="32" t="str">
        <f>IF(ISBLANK(Tabulka467101418[[#This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AA17" s="67" t="str">
        <f>IF(ISBLANK(Tabulka467101418[[#This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AB17" s="56"/>
    </row>
    <row r="18" spans="2:28" ht="12.75" x14ac:dyDescent="0.25">
      <c r="B18" s="30">
        <v>12</v>
      </c>
      <c r="C18" s="32"/>
      <c r="D18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E18" s="32" t="str">
        <f>IF(ISBLANK(Tabulka461115[[#This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F18" s="67" t="str">
        <f>IF(ISBLANK(Tabulka461115[[#This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G18" s="56"/>
      <c r="I18" s="30">
        <v>12</v>
      </c>
      <c r="J18" s="32"/>
      <c r="K18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L18" s="32" t="str">
        <f>IF(ISBLANK(Tabulka4671216[[#This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M18" s="67" t="str">
        <f>IF(ISBLANK(Tabulka4671216[[#This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N18" s="56"/>
      <c r="P18" s="30">
        <v>12</v>
      </c>
      <c r="Q18" s="32"/>
      <c r="R18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S18" s="32" t="str">
        <f>IF(ISBLANK(Tabulka4691317[[#This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T18" s="67" t="str">
        <f>IF(ISBLANK(Tabulka4691317[[#This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U18" s="56"/>
      <c r="W18" s="30">
        <v>12</v>
      </c>
      <c r="X18" s="32"/>
      <c r="Y18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Z18" s="32" t="str">
        <f>IF(ISBLANK(Tabulka467101418[[#This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AA18" s="67" t="str">
        <f>IF(ISBLANK(Tabulka467101418[[#This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AB18" s="56"/>
    </row>
    <row r="19" spans="2:28" ht="12.75" x14ac:dyDescent="0.25">
      <c r="B19" s="30">
        <v>13</v>
      </c>
      <c r="C19" s="32"/>
      <c r="D19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E19" s="32" t="str">
        <f>IF(ISBLANK(Tabulka461115[[#This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F19" s="67" t="str">
        <f>IF(ISBLANK(Tabulka461115[[#This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G19" s="56"/>
      <c r="I19" s="30">
        <v>13</v>
      </c>
      <c r="J19" s="32"/>
      <c r="K19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L19" s="32" t="str">
        <f>IF(ISBLANK(Tabulka4671216[[#This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M19" s="67" t="str">
        <f>IF(ISBLANK(Tabulka4671216[[#This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N19" s="56"/>
      <c r="P19" s="30">
        <v>13</v>
      </c>
      <c r="Q19" s="32"/>
      <c r="R19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S19" s="32" t="str">
        <f>IF(ISBLANK(Tabulka4691317[[#This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T19" s="67" t="str">
        <f>IF(ISBLANK(Tabulka4691317[[#This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U19" s="56"/>
      <c r="W19" s="30">
        <v>13</v>
      </c>
      <c r="X19" s="32"/>
      <c r="Y19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Z19" s="32" t="str">
        <f>IF(ISBLANK(Tabulka467101418[[#This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AA19" s="67" t="str">
        <f>IF(ISBLANK(Tabulka467101418[[#This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AB19" s="56"/>
    </row>
    <row r="20" spans="2:28" ht="12.75" x14ac:dyDescent="0.25">
      <c r="B20" s="30">
        <v>14</v>
      </c>
      <c r="C20" s="32"/>
      <c r="D20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E20" s="32" t="str">
        <f>IF(ISBLANK(Tabulka461115[[#This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F20" s="67" t="str">
        <f>IF(ISBLANK(Tabulka461115[[#This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G20" s="56"/>
      <c r="I20" s="30">
        <v>14</v>
      </c>
      <c r="J20" s="32"/>
      <c r="K20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L20" s="32" t="str">
        <f>IF(ISBLANK(Tabulka4671216[[#This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M20" s="67" t="str">
        <f>IF(ISBLANK(Tabulka4671216[[#This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N20" s="56"/>
      <c r="P20" s="30">
        <v>14</v>
      </c>
      <c r="Q20" s="32"/>
      <c r="R20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S20" s="32" t="str">
        <f>IF(ISBLANK(Tabulka4691317[[#This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T20" s="67" t="str">
        <f>IF(ISBLANK(Tabulka4691317[[#This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U20" s="56"/>
      <c r="W20" s="30">
        <v>14</v>
      </c>
      <c r="X20" s="32"/>
      <c r="Y20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Z20" s="32" t="str">
        <f>IF(ISBLANK(Tabulka467101418[[#This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AA20" s="67" t="str">
        <f>IF(ISBLANK(Tabulka467101418[[#This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AB20" s="56"/>
    </row>
    <row r="21" spans="2:28" ht="12.75" x14ac:dyDescent="0.25">
      <c r="B21" s="30">
        <v>15</v>
      </c>
      <c r="C21" s="32"/>
      <c r="D21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E21" s="32" t="str">
        <f>IF(ISBLANK(Tabulka461115[[#This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F21" s="67" t="str">
        <f>IF(ISBLANK(Tabulka461115[[#This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G21" s="56"/>
      <c r="I21" s="30">
        <v>15</v>
      </c>
      <c r="J21" s="32"/>
      <c r="K21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L21" s="32" t="str">
        <f>IF(ISBLANK(Tabulka4671216[[#This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M21" s="67" t="str">
        <f>IF(ISBLANK(Tabulka4671216[[#This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N21" s="56"/>
      <c r="P21" s="30">
        <v>15</v>
      </c>
      <c r="Q21" s="32"/>
      <c r="R21" s="64" t="str">
        <f>IF(ISBLANK(Tabulka461115[[#This Row],[start_č]]),"-",IF(ISERROR(VLOOKUP(CONCATENATE(G$2,"::",D$3,"::",D$4,"::",G$4,"::",Tabulka461115[[#This Row],[start_č]]),registrace[[ident pro výsledky]:[klub / město]],D$5,0)),"-",VLOOKUP(CONCATENATE(G$2,"::",D$3,"::",D$4,"::",G$4,"::",Tabulka461115[[#This Row],[start_č]]),registrace[[ident pro výsledky]:[klub / město]],D$5,0)))</f>
        <v>-</v>
      </c>
      <c r="S21" s="32" t="str">
        <f>IF(ISBLANK(Tabulka4691317[[#This Row],[start_č]]),"-",IF(ISERROR(VLOOKUP(CONCATENATE(G$2,"::",D$3,"::",D$4,"::",G$4,"::",Tabulka461115[[#This Row],[start_č]]),registrace[[ident pro výsledky]:[klub / město]],E$5,0)),"-",VLOOKUP(CONCATENATE(G$2,"::",D$3,"::",D$4,"::",G$4,"::",Tabulka461115[[#This Row],[start_č]]),registrace[[ident pro výsledky]:[klub / město]],E$5,0)))</f>
        <v>-</v>
      </c>
      <c r="T21" s="67" t="str">
        <f>IF(ISBLANK(Tabulka4691317[[#This Row],[start_č]]),"-",IF(ISERROR(VLOOKUP(CONCATENATE(G$2,"::",D$3,"::",D$4,"::",G$4,"::",Tabulka461115[[#This Row],[start_č]]),registrace[[ident pro výsledky]:[klub / město]],F$5,0)),"-",VLOOKUP(CONCATENATE(G$2,"::",D$3,"::",D$4,"::",G$4,"::",Tabulka461115[[#This Row],[start_č]]),registrace[[ident pro výsledky]:[klub / město]],F$5,0)))</f>
        <v>-</v>
      </c>
      <c r="U21" s="56"/>
      <c r="W21" s="30">
        <v>15</v>
      </c>
      <c r="X21" s="32"/>
      <c r="Y21" s="64" t="str">
        <f>IF(ISBLANK(Tabulka4671216[[#This Row],[start_č]]),"-",IF(ISERROR(VLOOKUP(CONCATENATE(N$2,"::",K$3,"::",K$4,"::",N$4,"::",Tabulka4671216[[#This Row],[start_č]]),registrace[[ident pro výsledky]:[klub / město]],K$5,0)),"-",VLOOKUP(CONCATENATE(N$2,"::",K$3,"::",K$4,"::",N$4,"::",Tabulka4671216[[#This Row],[start_č]]),registrace[[ident pro výsledky]:[klub / město]],K$5,0)))</f>
        <v>-</v>
      </c>
      <c r="Z21" s="32" t="str">
        <f>IF(ISBLANK(Tabulka467101418[[#This Row],[start_č]]),"-",IF(ISERROR(VLOOKUP(CONCATENATE(N$2,"::",K$3,"::",K$4,"::",N$4,"::",Tabulka4671216[[#This Row],[start_č]]),registrace[[ident pro výsledky]:[klub / město]],L$5,0)),"-",VLOOKUP(CONCATENATE(N$2,"::",K$3,"::",K$4,"::",N$4,"::",Tabulka4671216[[#This Row],[start_č]]),registrace[[ident pro výsledky]:[klub / město]],L$5,0)))</f>
        <v>-</v>
      </c>
      <c r="AA21" s="67" t="str">
        <f>IF(ISBLANK(Tabulka467101418[[#This Row],[start_č]]),"-",IF(ISERROR(VLOOKUP(CONCATENATE(N$2,"::",K$3,"::",K$4,"::",N$4,"::",Tabulka4671216[[#This Row],[start_č]]),registrace[[ident pro výsledky]:[klub / město]],M$5,0)),"-",VLOOKUP(CONCATENATE(N$2,"::",K$3,"::",K$4,"::",N$4,"::",Tabulka4671216[[#This Row],[start_č]]),registrace[[ident pro výsledky]:[klub / město]],M$5,0)))</f>
        <v>-</v>
      </c>
      <c r="AB21" s="56"/>
    </row>
    <row r="25" spans="2:28" x14ac:dyDescent="0.25">
      <c r="E25" s="25"/>
      <c r="L25" s="25"/>
      <c r="S25" s="25"/>
      <c r="Z25" s="25"/>
    </row>
    <row r="26" spans="2:28" x14ac:dyDescent="0.25">
      <c r="E26" s="25"/>
      <c r="L26" s="25"/>
      <c r="S26" s="25"/>
      <c r="Z26" s="25"/>
    </row>
    <row r="27" spans="2:28" x14ac:dyDescent="0.25">
      <c r="E27" s="25"/>
      <c r="L27" s="25"/>
      <c r="S27" s="25"/>
      <c r="Z27" s="25"/>
    </row>
    <row r="28" spans="2:28" x14ac:dyDescent="0.25">
      <c r="E28" s="25"/>
      <c r="L28" s="25"/>
      <c r="S28" s="25"/>
      <c r="Z28" s="25"/>
    </row>
    <row r="29" spans="2:28" x14ac:dyDescent="0.25">
      <c r="E29" s="25"/>
      <c r="L29" s="25"/>
      <c r="S29" s="25"/>
      <c r="Z29" s="25"/>
    </row>
    <row r="30" spans="2:28" x14ac:dyDescent="0.25">
      <c r="E30" s="25"/>
      <c r="L30" s="25"/>
      <c r="S30" s="25"/>
      <c r="Z30" s="25"/>
    </row>
    <row r="31" spans="2:28" x14ac:dyDescent="0.25">
      <c r="E31" s="25"/>
      <c r="L31" s="25"/>
      <c r="S31" s="25"/>
      <c r="Z31" s="25"/>
    </row>
    <row r="32" spans="2:28" x14ac:dyDescent="0.25">
      <c r="E32" s="25"/>
      <c r="L32" s="25"/>
      <c r="S32" s="25"/>
      <c r="Z32" s="25"/>
    </row>
    <row r="33" spans="5:26" x14ac:dyDescent="0.25">
      <c r="E33" s="25"/>
      <c r="L33" s="25"/>
      <c r="S33" s="25"/>
      <c r="Z33" s="25"/>
    </row>
    <row r="34" spans="5:26" x14ac:dyDescent="0.25">
      <c r="E34" s="25"/>
      <c r="L34" s="25"/>
      <c r="S34" s="25"/>
      <c r="Z34" s="25"/>
    </row>
    <row r="35" spans="5:26" x14ac:dyDescent="0.25">
      <c r="E35" s="25"/>
      <c r="L35" s="25"/>
      <c r="S35" s="25"/>
      <c r="Z35" s="25"/>
    </row>
  </sheetData>
  <pageMargins left="0" right="0" top="0" bottom="0" header="0.31496062992125984" footer="0.31496062992125984"/>
  <pageSetup paperSize="9" scale="65" orientation="landscape" verticalDpi="0" r:id="rId1"/>
  <tableParts count="4">
    <tablePart r:id="rId2"/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F107"/>
  <sheetViews>
    <sheetView showGridLines="0" workbookViewId="0">
      <selection activeCell="D13" sqref="D13"/>
    </sheetView>
  </sheetViews>
  <sheetFormatPr defaultRowHeight="15" x14ac:dyDescent="0.25"/>
  <cols>
    <col min="1" max="1" width="3.7109375" style="81" customWidth="1"/>
    <col min="2" max="2" width="21.7109375" style="81" customWidth="1"/>
    <col min="3" max="3" width="9.140625" style="189" bestFit="1" customWidth="1"/>
    <col min="4" max="4" width="25.7109375" customWidth="1"/>
    <col min="5" max="5" width="6.140625" customWidth="1"/>
    <col min="6" max="6" width="30" customWidth="1"/>
    <col min="7" max="7" width="15.7109375" customWidth="1"/>
    <col min="8" max="8" width="11.5703125" bestFit="1" customWidth="1"/>
  </cols>
  <sheetData>
    <row r="1" spans="3:6" s="81" customFormat="1" x14ac:dyDescent="0.25">
      <c r="C1" s="189"/>
    </row>
    <row r="2" spans="3:6" x14ac:dyDescent="0.25">
      <c r="C2" s="187" t="s">
        <v>320</v>
      </c>
      <c r="D2" s="81" t="s">
        <v>1026</v>
      </c>
    </row>
    <row r="3" spans="3:6" x14ac:dyDescent="0.25">
      <c r="C3" s="187" t="s">
        <v>83</v>
      </c>
      <c r="D3" s="81" t="s">
        <v>1048</v>
      </c>
    </row>
    <row r="4" spans="3:6" x14ac:dyDescent="0.25">
      <c r="C4" s="187" t="s">
        <v>291</v>
      </c>
      <c r="D4" s="81" t="s">
        <v>1048</v>
      </c>
    </row>
    <row r="6" spans="3:6" x14ac:dyDescent="0.25">
      <c r="C6" s="187" t="s">
        <v>285</v>
      </c>
      <c r="D6" s="184" t="s">
        <v>190</v>
      </c>
      <c r="E6" s="184" t="s">
        <v>286</v>
      </c>
      <c r="F6" s="184" t="s">
        <v>1050</v>
      </c>
    </row>
    <row r="7" spans="3:6" x14ac:dyDescent="0.25">
      <c r="C7" s="188">
        <v>1</v>
      </c>
      <c r="D7" s="81" t="s">
        <v>1068</v>
      </c>
      <c r="E7" s="185">
        <v>1991</v>
      </c>
      <c r="F7" s="81" t="s">
        <v>395</v>
      </c>
    </row>
    <row r="8" spans="3:6" x14ac:dyDescent="0.25">
      <c r="C8" s="188">
        <v>2</v>
      </c>
      <c r="D8" s="81" t="s">
        <v>1069</v>
      </c>
      <c r="E8" s="185">
        <v>1989</v>
      </c>
      <c r="F8" s="81" t="s">
        <v>1070</v>
      </c>
    </row>
    <row r="9" spans="3:6" x14ac:dyDescent="0.25">
      <c r="C9" s="188">
        <v>3</v>
      </c>
      <c r="D9" s="81" t="s">
        <v>1071</v>
      </c>
      <c r="E9" s="185">
        <v>1991</v>
      </c>
      <c r="F9" s="81" t="s">
        <v>395</v>
      </c>
    </row>
    <row r="10" spans="3:6" x14ac:dyDescent="0.25">
      <c r="C10" s="188">
        <v>4</v>
      </c>
      <c r="D10" s="81" t="s">
        <v>523</v>
      </c>
      <c r="E10" s="185">
        <v>1972</v>
      </c>
      <c r="F10" s="81" t="s">
        <v>342</v>
      </c>
    </row>
    <row r="11" spans="3:6" x14ac:dyDescent="0.25">
      <c r="C11" s="188">
        <v>5</v>
      </c>
      <c r="D11" s="81" t="s">
        <v>525</v>
      </c>
      <c r="E11" s="185">
        <v>1994</v>
      </c>
      <c r="F11" s="81" t="s">
        <v>1072</v>
      </c>
    </row>
    <row r="12" spans="3:6" x14ac:dyDescent="0.25">
      <c r="C12" s="188">
        <v>6</v>
      </c>
      <c r="D12" s="81" t="s">
        <v>640</v>
      </c>
      <c r="E12" s="185">
        <v>2003</v>
      </c>
      <c r="F12" s="81" t="s">
        <v>451</v>
      </c>
    </row>
    <row r="13" spans="3:6" x14ac:dyDescent="0.25">
      <c r="C13" s="188">
        <v>7</v>
      </c>
      <c r="D13" s="81" t="s">
        <v>327</v>
      </c>
      <c r="E13" s="185">
        <v>1992</v>
      </c>
      <c r="F13" s="81" t="s">
        <v>1073</v>
      </c>
    </row>
    <row r="14" spans="3:6" x14ac:dyDescent="0.25">
      <c r="C14" s="188">
        <v>8</v>
      </c>
      <c r="D14" s="81" t="s">
        <v>343</v>
      </c>
      <c r="E14" s="185">
        <v>1989</v>
      </c>
      <c r="F14" s="81" t="s">
        <v>304</v>
      </c>
    </row>
    <row r="15" spans="3:6" x14ac:dyDescent="0.25">
      <c r="C15" s="188">
        <v>9</v>
      </c>
      <c r="D15" s="81" t="s">
        <v>1120</v>
      </c>
      <c r="E15" s="185">
        <v>1996</v>
      </c>
      <c r="F15" s="81" t="s">
        <v>304</v>
      </c>
    </row>
    <row r="16" spans="3:6" x14ac:dyDescent="0.25">
      <c r="C16" s="188">
        <v>10</v>
      </c>
      <c r="D16" s="81" t="s">
        <v>336</v>
      </c>
      <c r="E16" s="185">
        <v>2003</v>
      </c>
      <c r="F16" s="81" t="s">
        <v>1115</v>
      </c>
    </row>
    <row r="17" spans="3:6" x14ac:dyDescent="0.25">
      <c r="C17" s="188">
        <v>11</v>
      </c>
      <c r="D17" s="81" t="s">
        <v>301</v>
      </c>
      <c r="E17" s="185">
        <v>1974</v>
      </c>
      <c r="F17" s="81" t="s">
        <v>1115</v>
      </c>
    </row>
    <row r="18" spans="3:6" x14ac:dyDescent="0.25">
      <c r="C18" s="188">
        <v>12</v>
      </c>
      <c r="D18" s="81" t="s">
        <v>347</v>
      </c>
      <c r="E18" s="185">
        <v>1996</v>
      </c>
      <c r="F18" s="81" t="s">
        <v>1115</v>
      </c>
    </row>
    <row r="19" spans="3:6" x14ac:dyDescent="0.25">
      <c r="C19" s="188">
        <v>13</v>
      </c>
      <c r="D19" s="81" t="s">
        <v>340</v>
      </c>
      <c r="E19" s="185">
        <v>2001</v>
      </c>
      <c r="F19" s="81" t="s">
        <v>392</v>
      </c>
    </row>
    <row r="20" spans="3:6" x14ac:dyDescent="0.25">
      <c r="C20" s="188">
        <v>14</v>
      </c>
      <c r="D20" s="81" t="s">
        <v>1074</v>
      </c>
      <c r="E20" s="185">
        <v>1992</v>
      </c>
      <c r="F20" s="81" t="s">
        <v>1075</v>
      </c>
    </row>
    <row r="21" spans="3:6" x14ac:dyDescent="0.25">
      <c r="C21" s="188">
        <v>15</v>
      </c>
      <c r="D21" s="81" t="s">
        <v>1128</v>
      </c>
      <c r="E21" s="185">
        <v>1977</v>
      </c>
      <c r="F21" s="81" t="s">
        <v>1129</v>
      </c>
    </row>
    <row r="22" spans="3:6" x14ac:dyDescent="0.25">
      <c r="C22" s="188">
        <v>16</v>
      </c>
      <c r="D22" s="81" t="s">
        <v>383</v>
      </c>
      <c r="E22" s="185">
        <v>1999</v>
      </c>
      <c r="F22" s="81" t="s">
        <v>392</v>
      </c>
    </row>
    <row r="23" spans="3:6" x14ac:dyDescent="0.25">
      <c r="C23" s="188">
        <v>17</v>
      </c>
      <c r="D23" s="81" t="s">
        <v>382</v>
      </c>
      <c r="E23" s="185">
        <v>2002</v>
      </c>
      <c r="F23" s="81" t="s">
        <v>304</v>
      </c>
    </row>
    <row r="24" spans="3:6" x14ac:dyDescent="0.25">
      <c r="C24" s="188">
        <v>18</v>
      </c>
      <c r="D24" s="81" t="s">
        <v>557</v>
      </c>
      <c r="E24" s="185">
        <v>2002</v>
      </c>
      <c r="F24" s="81" t="s">
        <v>454</v>
      </c>
    </row>
    <row r="25" spans="3:6" x14ac:dyDescent="0.25">
      <c r="C25" s="188">
        <v>19</v>
      </c>
      <c r="D25" s="81" t="s">
        <v>1110</v>
      </c>
      <c r="E25" s="185">
        <v>1998</v>
      </c>
      <c r="F25" s="81" t="s">
        <v>392</v>
      </c>
    </row>
    <row r="26" spans="3:6" x14ac:dyDescent="0.25">
      <c r="C26" s="188">
        <v>20</v>
      </c>
      <c r="D26" s="81" t="s">
        <v>266</v>
      </c>
      <c r="E26" s="185">
        <v>1997</v>
      </c>
      <c r="F26" s="81" t="s">
        <v>10</v>
      </c>
    </row>
    <row r="27" spans="3:6" x14ac:dyDescent="0.25">
      <c r="C27" s="188">
        <v>21</v>
      </c>
      <c r="D27" s="81" t="s">
        <v>1111</v>
      </c>
      <c r="E27" s="185">
        <v>1998</v>
      </c>
      <c r="F27" s="81" t="s">
        <v>407</v>
      </c>
    </row>
    <row r="28" spans="3:6" x14ac:dyDescent="0.25">
      <c r="C28" s="188">
        <v>22</v>
      </c>
      <c r="D28" s="81" t="s">
        <v>216</v>
      </c>
      <c r="E28" s="185">
        <v>1999</v>
      </c>
      <c r="F28" s="81" t="s">
        <v>998</v>
      </c>
    </row>
    <row r="29" spans="3:6" x14ac:dyDescent="0.25">
      <c r="C29" s="188">
        <v>23</v>
      </c>
      <c r="D29" s="81" t="s">
        <v>241</v>
      </c>
      <c r="E29" s="185">
        <v>1976</v>
      </c>
      <c r="F29" s="81" t="s">
        <v>395</v>
      </c>
    </row>
    <row r="30" spans="3:6" x14ac:dyDescent="0.25">
      <c r="C30" s="188">
        <v>24</v>
      </c>
      <c r="D30" s="81" t="s">
        <v>1108</v>
      </c>
      <c r="E30" s="185">
        <v>1979</v>
      </c>
      <c r="F30" s="81" t="s">
        <v>396</v>
      </c>
    </row>
    <row r="31" spans="3:6" x14ac:dyDescent="0.25">
      <c r="C31" s="188">
        <v>25</v>
      </c>
      <c r="D31" s="81" t="s">
        <v>1076</v>
      </c>
      <c r="E31" s="185">
        <v>1989</v>
      </c>
      <c r="F31" s="81" t="s">
        <v>448</v>
      </c>
    </row>
    <row r="32" spans="3:6" x14ac:dyDescent="0.25">
      <c r="C32" s="188">
        <v>26</v>
      </c>
      <c r="D32" s="81" t="s">
        <v>1109</v>
      </c>
      <c r="E32" s="185">
        <v>1975</v>
      </c>
      <c r="F32" s="81" t="s">
        <v>396</v>
      </c>
    </row>
    <row r="33" spans="3:6" x14ac:dyDescent="0.25">
      <c r="C33" s="188">
        <v>27</v>
      </c>
      <c r="D33" s="81" t="s">
        <v>334</v>
      </c>
      <c r="E33" s="185">
        <v>1971</v>
      </c>
      <c r="F33" s="81" t="s">
        <v>1073</v>
      </c>
    </row>
    <row r="34" spans="3:6" x14ac:dyDescent="0.25">
      <c r="C34" s="188">
        <v>28</v>
      </c>
      <c r="D34" s="81" t="s">
        <v>331</v>
      </c>
      <c r="E34" s="185">
        <v>1994</v>
      </c>
      <c r="F34" s="81" t="s">
        <v>1073</v>
      </c>
    </row>
    <row r="35" spans="3:6" x14ac:dyDescent="0.25">
      <c r="C35" s="188">
        <v>29</v>
      </c>
      <c r="D35" s="81" t="s">
        <v>1134</v>
      </c>
      <c r="E35" s="185">
        <v>1962</v>
      </c>
      <c r="F35" s="81" t="s">
        <v>532</v>
      </c>
    </row>
    <row r="36" spans="3:6" x14ac:dyDescent="0.25">
      <c r="C36" s="185">
        <v>30</v>
      </c>
      <c r="D36" s="81" t="s">
        <v>1136</v>
      </c>
      <c r="E36" s="185">
        <v>1994</v>
      </c>
      <c r="F36" s="81" t="s">
        <v>342</v>
      </c>
    </row>
    <row r="37" spans="3:6" x14ac:dyDescent="0.25">
      <c r="C37" s="188">
        <v>31</v>
      </c>
      <c r="D37" s="81" t="s">
        <v>1137</v>
      </c>
      <c r="E37" s="185">
        <v>1990</v>
      </c>
      <c r="F37" s="81" t="s">
        <v>1138</v>
      </c>
    </row>
    <row r="38" spans="3:6" x14ac:dyDescent="0.25">
      <c r="C38" s="188">
        <v>32</v>
      </c>
      <c r="D38" s="81" t="s">
        <v>1139</v>
      </c>
      <c r="E38" s="185">
        <v>1974</v>
      </c>
      <c r="F38" s="81" t="s">
        <v>20</v>
      </c>
    </row>
    <row r="39" spans="3:6" x14ac:dyDescent="0.25">
      <c r="C39" s="188">
        <v>33</v>
      </c>
      <c r="D39" s="81" t="s">
        <v>1140</v>
      </c>
      <c r="E39" s="185">
        <v>1977</v>
      </c>
      <c r="F39" s="81" t="s">
        <v>20</v>
      </c>
    </row>
    <row r="40" spans="3:6" x14ac:dyDescent="0.25">
      <c r="C40" s="188">
        <v>34</v>
      </c>
      <c r="D40" s="81" t="s">
        <v>1141</v>
      </c>
      <c r="E40" s="185">
        <v>1980</v>
      </c>
      <c r="F40" s="81" t="s">
        <v>1142</v>
      </c>
    </row>
    <row r="41" spans="3:6" x14ac:dyDescent="0.25">
      <c r="C41" s="188">
        <v>35</v>
      </c>
      <c r="D41" s="81" t="s">
        <v>1078</v>
      </c>
      <c r="E41" s="185">
        <v>1987</v>
      </c>
      <c r="F41" s="81" t="s">
        <v>396</v>
      </c>
    </row>
    <row r="42" spans="3:6" x14ac:dyDescent="0.25">
      <c r="C42" s="188">
        <v>36</v>
      </c>
      <c r="D42" s="81" t="s">
        <v>229</v>
      </c>
      <c r="E42" s="185">
        <v>1981</v>
      </c>
      <c r="F42" s="81" t="s">
        <v>1064</v>
      </c>
    </row>
    <row r="43" spans="3:6" x14ac:dyDescent="0.25">
      <c r="C43" s="188">
        <v>38</v>
      </c>
      <c r="D43" s="81" t="s">
        <v>1148</v>
      </c>
      <c r="E43" s="185">
        <v>1995</v>
      </c>
      <c r="F43" s="81" t="s">
        <v>1149</v>
      </c>
    </row>
    <row r="44" spans="3:6" x14ac:dyDescent="0.25">
      <c r="C44" s="188">
        <v>39</v>
      </c>
      <c r="D44" s="81" t="s">
        <v>1150</v>
      </c>
      <c r="E44" s="185">
        <v>1999</v>
      </c>
      <c r="F44" s="81" t="s">
        <v>869</v>
      </c>
    </row>
    <row r="45" spans="3:6" x14ac:dyDescent="0.25">
      <c r="C45" s="188">
        <v>40</v>
      </c>
      <c r="D45" s="81" t="s">
        <v>560</v>
      </c>
      <c r="E45" s="185">
        <v>2003</v>
      </c>
      <c r="F45" s="81" t="s">
        <v>451</v>
      </c>
    </row>
    <row r="46" spans="3:6" x14ac:dyDescent="0.25">
      <c r="C46" s="188" t="s">
        <v>595</v>
      </c>
      <c r="D46" s="81" t="s">
        <v>1112</v>
      </c>
      <c r="E46" s="185">
        <v>1971</v>
      </c>
      <c r="F46" s="81" t="s">
        <v>395</v>
      </c>
    </row>
    <row r="47" spans="3:6" x14ac:dyDescent="0.25">
      <c r="C47"/>
    </row>
    <row r="48" spans="3:6" x14ac:dyDescent="0.25">
      <c r="C48"/>
    </row>
    <row r="49" spans="3:3" x14ac:dyDescent="0.25">
      <c r="C49"/>
    </row>
    <row r="50" spans="3:3" x14ac:dyDescent="0.25">
      <c r="C50"/>
    </row>
    <row r="51" spans="3:3" x14ac:dyDescent="0.25">
      <c r="C51"/>
    </row>
    <row r="52" spans="3:3" x14ac:dyDescent="0.25">
      <c r="C52"/>
    </row>
    <row r="53" spans="3:3" x14ac:dyDescent="0.25">
      <c r="C53"/>
    </row>
    <row r="54" spans="3:3" x14ac:dyDescent="0.25">
      <c r="C54"/>
    </row>
    <row r="55" spans="3:3" x14ac:dyDescent="0.25">
      <c r="C55"/>
    </row>
    <row r="56" spans="3:3" x14ac:dyDescent="0.25">
      <c r="C56"/>
    </row>
    <row r="57" spans="3:3" x14ac:dyDescent="0.25">
      <c r="C57"/>
    </row>
    <row r="58" spans="3:3" x14ac:dyDescent="0.25">
      <c r="C58"/>
    </row>
    <row r="59" spans="3:3" x14ac:dyDescent="0.25">
      <c r="C59"/>
    </row>
    <row r="60" spans="3:3" x14ac:dyDescent="0.25">
      <c r="C60"/>
    </row>
    <row r="61" spans="3:3" x14ac:dyDescent="0.25">
      <c r="C61"/>
    </row>
    <row r="62" spans="3:3" x14ac:dyDescent="0.25">
      <c r="C62"/>
    </row>
    <row r="63" spans="3:3" x14ac:dyDescent="0.25">
      <c r="C63"/>
    </row>
    <row r="64" spans="3:3" x14ac:dyDescent="0.25">
      <c r="C64"/>
    </row>
    <row r="65" spans="3:3" x14ac:dyDescent="0.25">
      <c r="C65"/>
    </row>
    <row r="66" spans="3:3" x14ac:dyDescent="0.25">
      <c r="C66"/>
    </row>
    <row r="67" spans="3:3" x14ac:dyDescent="0.25">
      <c r="C67"/>
    </row>
    <row r="68" spans="3:3" x14ac:dyDescent="0.25">
      <c r="C68"/>
    </row>
    <row r="69" spans="3:3" x14ac:dyDescent="0.25">
      <c r="C69"/>
    </row>
    <row r="70" spans="3:3" x14ac:dyDescent="0.25">
      <c r="C70"/>
    </row>
    <row r="71" spans="3:3" x14ac:dyDescent="0.25">
      <c r="C71"/>
    </row>
    <row r="72" spans="3:3" x14ac:dyDescent="0.25">
      <c r="C72"/>
    </row>
    <row r="73" spans="3:3" x14ac:dyDescent="0.25">
      <c r="C73"/>
    </row>
    <row r="74" spans="3:3" x14ac:dyDescent="0.25">
      <c r="C74"/>
    </row>
    <row r="75" spans="3:3" x14ac:dyDescent="0.25">
      <c r="C75"/>
    </row>
    <row r="76" spans="3:3" x14ac:dyDescent="0.25">
      <c r="C76"/>
    </row>
    <row r="77" spans="3:3" x14ac:dyDescent="0.25">
      <c r="C77"/>
    </row>
    <row r="78" spans="3:3" x14ac:dyDescent="0.25">
      <c r="C78"/>
    </row>
    <row r="79" spans="3:3" x14ac:dyDescent="0.25">
      <c r="C79"/>
    </row>
    <row r="80" spans="3:3" x14ac:dyDescent="0.25">
      <c r="C80"/>
    </row>
    <row r="81" spans="3:3" x14ac:dyDescent="0.25">
      <c r="C81"/>
    </row>
    <row r="82" spans="3:3" x14ac:dyDescent="0.25">
      <c r="C82"/>
    </row>
    <row r="83" spans="3:3" x14ac:dyDescent="0.25">
      <c r="C83"/>
    </row>
    <row r="84" spans="3:3" x14ac:dyDescent="0.25">
      <c r="C84"/>
    </row>
    <row r="85" spans="3:3" x14ac:dyDescent="0.25">
      <c r="C85"/>
    </row>
    <row r="86" spans="3:3" x14ac:dyDescent="0.25">
      <c r="C86"/>
    </row>
    <row r="87" spans="3:3" x14ac:dyDescent="0.25">
      <c r="C87"/>
    </row>
    <row r="88" spans="3:3" x14ac:dyDescent="0.25">
      <c r="C88"/>
    </row>
    <row r="89" spans="3:3" x14ac:dyDescent="0.25">
      <c r="C89"/>
    </row>
    <row r="90" spans="3:3" x14ac:dyDescent="0.25">
      <c r="C90"/>
    </row>
    <row r="91" spans="3:3" x14ac:dyDescent="0.25">
      <c r="C91"/>
    </row>
    <row r="92" spans="3:3" x14ac:dyDescent="0.25">
      <c r="C92"/>
    </row>
    <row r="93" spans="3:3" x14ac:dyDescent="0.25">
      <c r="C93"/>
    </row>
    <row r="94" spans="3:3" x14ac:dyDescent="0.25">
      <c r="C94"/>
    </row>
    <row r="95" spans="3:3" x14ac:dyDescent="0.25">
      <c r="C95"/>
    </row>
    <row r="96" spans="3:3" x14ac:dyDescent="0.25">
      <c r="C96"/>
    </row>
    <row r="97" spans="3:3" x14ac:dyDescent="0.25">
      <c r="C97"/>
    </row>
    <row r="98" spans="3:3" x14ac:dyDescent="0.25">
      <c r="C98"/>
    </row>
    <row r="99" spans="3:3" x14ac:dyDescent="0.25">
      <c r="C99"/>
    </row>
    <row r="100" spans="3:3" x14ac:dyDescent="0.25">
      <c r="C100"/>
    </row>
    <row r="101" spans="3:3" x14ac:dyDescent="0.25">
      <c r="C101"/>
    </row>
    <row r="102" spans="3:3" x14ac:dyDescent="0.25">
      <c r="C102"/>
    </row>
    <row r="103" spans="3:3" x14ac:dyDescent="0.25">
      <c r="C103"/>
    </row>
    <row r="104" spans="3:3" x14ac:dyDescent="0.25">
      <c r="C104"/>
    </row>
    <row r="105" spans="3:3" x14ac:dyDescent="0.25">
      <c r="C105"/>
    </row>
    <row r="106" spans="3:3" x14ac:dyDescent="0.25">
      <c r="C106"/>
    </row>
    <row r="107" spans="3:3" x14ac:dyDescent="0.25">
      <c r="C107"/>
    </row>
  </sheetData>
  <sheetProtection pivotTables="0"/>
  <pageMargins left="0" right="0" top="0" bottom="0" header="0.39370078740157483" footer="0"/>
  <pageSetup paperSize="9" fitToHeight="0" orientation="portrait" r:id="rId2"/>
  <headerFooter>
    <oddHeader>&amp;R&amp;G</oddHeader>
  </headerFooter>
  <drawing r:id="rId3"/>
  <legacyDrawingHF r:id="rId4"/>
  <picture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AG644"/>
  <sheetViews>
    <sheetView showGridLines="0" workbookViewId="0">
      <pane ySplit="3" topLeftCell="A4" activePane="bottomLeft" state="frozen"/>
      <selection pane="bottomLeft" activeCell="F486" sqref="F486"/>
    </sheetView>
  </sheetViews>
  <sheetFormatPr defaultRowHeight="15" x14ac:dyDescent="0.25"/>
  <cols>
    <col min="1" max="1" width="2.7109375" style="5" customWidth="1"/>
    <col min="2" max="2" width="25.28515625" style="71" customWidth="1"/>
    <col min="3" max="3" width="7.5703125" style="5" bestFit="1" customWidth="1"/>
    <col min="4" max="4" width="10.85546875" style="99" bestFit="1" customWidth="1"/>
    <col min="5" max="5" width="8.5703125" style="99" customWidth="1"/>
    <col min="6" max="6" width="18" style="99" bestFit="1" customWidth="1"/>
    <col min="7" max="7" width="5.85546875" style="103" bestFit="1" customWidth="1"/>
    <col min="8" max="8" width="28.42578125" bestFit="1" customWidth="1"/>
    <col min="9" max="9" width="6.42578125" bestFit="1" customWidth="1"/>
    <col min="10" max="10" width="8" bestFit="1" customWidth="1"/>
    <col min="11" max="11" width="10.85546875" customWidth="1"/>
    <col min="12" max="12" width="9.5703125" bestFit="1" customWidth="1"/>
    <col min="13" max="13" width="9.42578125" bestFit="1" customWidth="1"/>
    <col min="14" max="14" width="9.28515625" style="81" bestFit="1" customWidth="1"/>
    <col min="15" max="15" width="5.5703125" style="116" bestFit="1" customWidth="1"/>
    <col min="16" max="16" width="19.5703125" style="68" bestFit="1" customWidth="1"/>
    <col min="17" max="17" width="8.28515625" style="68" bestFit="1" customWidth="1"/>
    <col min="18" max="18" width="9.5703125" style="68" bestFit="1" customWidth="1"/>
    <col min="19" max="19" width="24.5703125" style="119" bestFit="1" customWidth="1"/>
    <col min="20" max="20" width="10.28515625" bestFit="1" customWidth="1"/>
    <col min="21" max="21" width="8" style="99" bestFit="1" customWidth="1"/>
    <col min="22" max="22" width="30" style="99" bestFit="1" customWidth="1"/>
    <col min="23" max="23" width="9.5703125" style="5" customWidth="1"/>
    <col min="24" max="24" width="9.42578125" style="54" customWidth="1"/>
    <col min="25" max="25" width="8.7109375" style="54" customWidth="1"/>
    <col min="26" max="26" width="8.28515625" style="6" bestFit="1" customWidth="1"/>
    <col min="27" max="27" width="9.5703125" style="6" bestFit="1" customWidth="1"/>
    <col min="28" max="28" width="24.5703125" style="6" bestFit="1" customWidth="1"/>
    <col min="29" max="29" width="25.5703125" style="6" bestFit="1" customWidth="1"/>
    <col min="30" max="33" width="9.140625" style="11"/>
    <col min="34" max="16384" width="9.140625" style="5"/>
  </cols>
  <sheetData>
    <row r="1" spans="2:33" ht="30" customHeight="1" x14ac:dyDescent="0.4">
      <c r="C1" s="96" t="s">
        <v>1077</v>
      </c>
      <c r="G1" s="99"/>
      <c r="H1" s="99"/>
      <c r="I1" s="99"/>
      <c r="J1" s="99"/>
      <c r="K1" s="99"/>
      <c r="L1" s="5"/>
      <c r="M1" s="54">
        <f>SUMIFS('VÝSLEDKY hist'!B:B,'VÝSLEDKY hist'!D:D,historie_vysledky[[#This Row],[prijmeni a jmeno]],'VÝSLEDKY hist'!F:F,historie_vysledky[[#This Row],[nar]])</f>
        <v>0</v>
      </c>
      <c r="N1" s="54" t="e">
        <f>SUMIFS('VÝSLEDKY hist'!#REF!,'VÝSLEDKY hist'!#REF!,historie_vysledky[[#This Row],[prijmeni a jmeno]],'VÝSLEDKY hist'!#REF!,historie_vysledky[[#This Row],[nar]],'VÝSLEDKY hist'!#REF!,historie_vysledky[[#This Row],[m/ž]],'VÝSLEDKY hist'!#REF!,historie_vysledky[[#This Row],[kat]])</f>
        <v>#REF!</v>
      </c>
      <c r="P1" s="116"/>
      <c r="Q1" s="117"/>
      <c r="R1" s="117"/>
      <c r="S1" s="117"/>
      <c r="T1" s="11"/>
      <c r="U1" s="11"/>
      <c r="V1" s="11"/>
      <c r="W1" s="11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2:33" ht="12.75" x14ac:dyDescent="0.25">
      <c r="B2" s="72" t="s">
        <v>281</v>
      </c>
      <c r="C2" s="4" t="s">
        <v>989</v>
      </c>
      <c r="D2" s="100" t="s">
        <v>290</v>
      </c>
      <c r="E2" s="100" t="s">
        <v>282</v>
      </c>
      <c r="F2" s="100" t="s">
        <v>282</v>
      </c>
      <c r="G2" s="100" t="s">
        <v>282</v>
      </c>
      <c r="H2" s="100" t="s">
        <v>282</v>
      </c>
      <c r="I2" s="100" t="s">
        <v>388</v>
      </c>
      <c r="J2" s="104" t="s">
        <v>388</v>
      </c>
      <c r="K2" s="100" t="s">
        <v>282</v>
      </c>
      <c r="L2" s="4" t="s">
        <v>283</v>
      </c>
      <c r="M2" s="53"/>
      <c r="N2" s="53"/>
      <c r="O2" s="4"/>
      <c r="P2" s="4" t="s">
        <v>978</v>
      </c>
      <c r="Q2" s="4" t="s">
        <v>284</v>
      </c>
      <c r="R2" s="4" t="s">
        <v>284</v>
      </c>
      <c r="S2" s="4" t="s">
        <v>284</v>
      </c>
      <c r="T2" s="4" t="s">
        <v>284</v>
      </c>
      <c r="U2" s="5"/>
      <c r="V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spans="2:33" s="71" customFormat="1" ht="12.75" x14ac:dyDescent="0.25">
      <c r="B3" s="178" t="s">
        <v>994</v>
      </c>
      <c r="C3" s="130" t="s">
        <v>413</v>
      </c>
      <c r="D3" s="9" t="s">
        <v>320</v>
      </c>
      <c r="E3" s="9" t="s">
        <v>285</v>
      </c>
      <c r="F3" s="9" t="s">
        <v>190</v>
      </c>
      <c r="G3" s="9" t="s">
        <v>286</v>
      </c>
      <c r="H3" s="9" t="s">
        <v>84</v>
      </c>
      <c r="I3" s="190" t="s">
        <v>83</v>
      </c>
      <c r="J3" s="105" t="s">
        <v>291</v>
      </c>
      <c r="K3" s="9" t="s">
        <v>288</v>
      </c>
      <c r="L3" s="130" t="s">
        <v>294</v>
      </c>
      <c r="M3" s="191" t="s">
        <v>592</v>
      </c>
      <c r="N3" s="191" t="s">
        <v>593</v>
      </c>
      <c r="O3" s="178" t="s">
        <v>957</v>
      </c>
      <c r="P3" s="178" t="s">
        <v>977</v>
      </c>
      <c r="Q3" s="178" t="s">
        <v>287</v>
      </c>
      <c r="R3" s="178" t="s">
        <v>280</v>
      </c>
      <c r="S3" s="178" t="s">
        <v>289</v>
      </c>
      <c r="T3" s="178" t="s">
        <v>995</v>
      </c>
    </row>
    <row r="4" spans="2:33" ht="15.75" x14ac:dyDescent="0.25">
      <c r="B4" s="40" t="str">
        <f>CONCATENATE(historie_vysledky[[#This Row],[rok]]," :: ",F4," :: ",G4)</f>
        <v>2009 :: Bazaalová Eva :: 1963</v>
      </c>
      <c r="C4" s="115">
        <v>2009</v>
      </c>
      <c r="D4" s="43" t="s">
        <v>293</v>
      </c>
      <c r="E4" s="101"/>
      <c r="F4" s="9" t="s">
        <v>447</v>
      </c>
      <c r="G4" s="7">
        <v>1963</v>
      </c>
      <c r="H4" s="8" t="s">
        <v>395</v>
      </c>
      <c r="I4" s="98" t="str">
        <f>IF(RIGHT(LEFT(historie_vysledky[[#This Row],[prijmeni a jmeno]],SEARCH(" ",historie_vysledky[[#This Row],[prijmeni a jmeno]])-1),1)="á","Z","M")</f>
        <v>Z</v>
      </c>
      <c r="J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4" s="38"/>
      <c r="L4" s="80" t="s">
        <v>326</v>
      </c>
      <c r="M4" s="76" t="s">
        <v>326</v>
      </c>
      <c r="N4" s="77" t="s">
        <v>326</v>
      </c>
      <c r="O4" s="112" t="str">
        <f>LEFT(historie_vysledky[[#This Row],[prijmeni a jmeno]],1)</f>
        <v>B</v>
      </c>
      <c r="P4" s="113" t="str">
        <f>CONCATENATE(historie_vysledky[[#This Row],[prijmeni a jmeno]],", ",historie_vysledky[[#This Row],[nar]])</f>
        <v>Bazaalová Eva, 1963</v>
      </c>
      <c r="Q4" s="92" t="str">
        <f>IF(ISERROR(VLOOKUP(B4,jbp_bezci!B:G,4,0)),"-",IF(VLOOKUP(B4,jbp_bezci!B:G,4,0)=0,"-",VLOOKUP(B4,jbp_bezci!B:G,4,0)))</f>
        <v>-</v>
      </c>
      <c r="R4" s="92" t="str">
        <f>IF(COUNTIF(jbp_bezci[ident],historie_vysledky[[#This Row],[ident jbp]])=1,"přihlášen","ne")</f>
        <v>ne</v>
      </c>
      <c r="S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" s="120">
        <f>COUNTIFS($F3:F$4,F4,$G3:G$4,G4)</f>
        <v>1</v>
      </c>
      <c r="U4" s="5"/>
      <c r="V4" s="5"/>
      <c r="X4" s="5"/>
      <c r="Y4" s="5"/>
      <c r="Z4" s="5"/>
      <c r="AA4" s="5"/>
      <c r="AB4" s="5"/>
      <c r="AC4" s="5"/>
      <c r="AD4" s="5"/>
      <c r="AE4" s="5"/>
      <c r="AF4" s="5"/>
      <c r="AG4" s="5"/>
    </row>
    <row r="5" spans="2:33" ht="15.75" x14ac:dyDescent="0.25">
      <c r="B5" s="40" t="str">
        <f>CONCATENATE(historie_vysledky[[#This Row],[rok]]," :: ",F5," :: ",G5)</f>
        <v>2009 :: Bečvařík Michal :: 1990</v>
      </c>
      <c r="C5" s="115">
        <v>2009</v>
      </c>
      <c r="D5" s="43" t="s">
        <v>293</v>
      </c>
      <c r="E5" s="101"/>
      <c r="F5" s="9" t="s">
        <v>442</v>
      </c>
      <c r="G5" s="7">
        <v>1990</v>
      </c>
      <c r="H5" s="8" t="s">
        <v>440</v>
      </c>
      <c r="I5" s="98" t="str">
        <f>IF(RIGHT(LEFT(historie_vysledky[[#This Row],[prijmeni a jmeno]],SEARCH(" ",historie_vysledky[[#This Row],[prijmeni a jmeno]])-1),1)="á","Z","M")</f>
        <v>M</v>
      </c>
      <c r="J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" s="38"/>
      <c r="L5" s="80">
        <v>1.5972222222222224E-2</v>
      </c>
      <c r="M5" s="76">
        <v>1</v>
      </c>
      <c r="N5" s="77">
        <v>1</v>
      </c>
      <c r="O5" s="112" t="str">
        <f>LEFT(historie_vysledky[[#This Row],[prijmeni a jmeno]],1)</f>
        <v>B</v>
      </c>
      <c r="P5" s="113" t="str">
        <f>CONCATENATE(historie_vysledky[[#This Row],[prijmeni a jmeno]],", ",historie_vysledky[[#This Row],[nar]])</f>
        <v>Bečvařík Michal, 1990</v>
      </c>
      <c r="Q5" s="92" t="str">
        <f>IF(ISERROR(VLOOKUP(B5,jbp_bezci!B:G,4,0)),"-",IF(VLOOKUP(B5,jbp_bezci!B:G,4,0)=0,"-",VLOOKUP(B5,jbp_bezci!B:G,4,0)))</f>
        <v>-</v>
      </c>
      <c r="R5" s="92" t="str">
        <f>IF(COUNTIF(jbp_bezci[ident],historie_vysledky[[#This Row],[ident jbp]])=1,"přihlášen","ne")</f>
        <v>ne</v>
      </c>
      <c r="S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" s="120">
        <f>COUNTIFS($F$4:F4,F5,$G$4:G4,G5)</f>
        <v>0</v>
      </c>
      <c r="U5" s="5"/>
      <c r="V5" s="5"/>
      <c r="X5" s="5"/>
      <c r="Y5" s="5"/>
      <c r="Z5" s="5"/>
      <c r="AA5" s="5"/>
      <c r="AB5" s="5"/>
      <c r="AC5" s="5"/>
      <c r="AD5" s="5"/>
      <c r="AE5" s="5"/>
      <c r="AF5" s="5"/>
      <c r="AG5" s="5"/>
    </row>
    <row r="6" spans="2:33" ht="15.75" x14ac:dyDescent="0.25">
      <c r="B6" s="40" t="str">
        <f>CONCATENATE(historie_vysledky[[#This Row],[rok]]," :: ",F6," :: ",G6)</f>
        <v>2009 :: Duda Jan :: 1979</v>
      </c>
      <c r="C6" s="115">
        <v>2009</v>
      </c>
      <c r="D6" s="43" t="s">
        <v>293</v>
      </c>
      <c r="E6" s="101"/>
      <c r="F6" s="9" t="s">
        <v>444</v>
      </c>
      <c r="G6" s="7">
        <v>1979</v>
      </c>
      <c r="H6" s="8" t="s">
        <v>1002</v>
      </c>
      <c r="I6" s="98" t="str">
        <f>IF(RIGHT(LEFT(historie_vysledky[[#This Row],[prijmeni a jmeno]],SEARCH(" ",historie_vysledky[[#This Row],[prijmeni a jmeno]])-1),1)="á","Z","M")</f>
        <v>M</v>
      </c>
      <c r="J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6" s="38"/>
      <c r="L6" s="80">
        <v>2.0861111111111112E-2</v>
      </c>
      <c r="M6" s="76">
        <v>4</v>
      </c>
      <c r="N6" s="77">
        <v>4</v>
      </c>
      <c r="O6" s="112" t="str">
        <f>LEFT(historie_vysledky[[#This Row],[prijmeni a jmeno]],1)</f>
        <v>D</v>
      </c>
      <c r="P6" s="113" t="str">
        <f>CONCATENATE(historie_vysledky[[#This Row],[prijmeni a jmeno]],", ",historie_vysledky[[#This Row],[nar]])</f>
        <v>Duda Jan, 1979</v>
      </c>
      <c r="Q6" s="92" t="str">
        <f>IF(ISERROR(VLOOKUP(B6,jbp_bezci!B:G,4,0)),"-",IF(VLOOKUP(B6,jbp_bezci!B:G,4,0)=0,"-",VLOOKUP(B6,jbp_bezci!B:G,4,0)))</f>
        <v>-</v>
      </c>
      <c r="R6" s="92" t="str">
        <f>IF(COUNTIF(jbp_bezci[ident],historie_vysledky[[#This Row],[ident jbp]])=1,"přihlášen","ne")</f>
        <v>ne</v>
      </c>
      <c r="S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" s="120">
        <f>COUNTIFS($F$4:F5,F6,$G$4:G5,G6)</f>
        <v>0</v>
      </c>
      <c r="U6" s="5"/>
      <c r="V6" s="5"/>
      <c r="X6" s="5"/>
      <c r="Y6" s="5"/>
      <c r="Z6" s="5"/>
      <c r="AA6" s="5"/>
      <c r="AB6" s="5"/>
      <c r="AC6" s="5"/>
      <c r="AD6" s="5"/>
      <c r="AE6" s="5"/>
      <c r="AF6" s="5"/>
      <c r="AG6" s="5"/>
    </row>
    <row r="7" spans="2:33" ht="15.75" x14ac:dyDescent="0.25">
      <c r="B7" s="40" t="str">
        <f>CONCATENATE(historie_vysledky[[#This Row],[rok]]," :: ",F7," :: ",G7)</f>
        <v>2009 :: Fichtner Milan :: 1953</v>
      </c>
      <c r="C7" s="115">
        <v>2009</v>
      </c>
      <c r="D7" s="43" t="s">
        <v>293</v>
      </c>
      <c r="E7" s="101"/>
      <c r="F7" s="9" t="s">
        <v>445</v>
      </c>
      <c r="G7" s="7">
        <v>1953</v>
      </c>
      <c r="H7" s="8" t="s">
        <v>395</v>
      </c>
      <c r="I7" s="98" t="str">
        <f>IF(RIGHT(LEFT(historie_vysledky[[#This Row],[prijmeni a jmeno]],SEARCH(" ",historie_vysledky[[#This Row],[prijmeni a jmeno]])-1),1)="á","Z","M")</f>
        <v>M</v>
      </c>
      <c r="J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7" s="38"/>
      <c r="L7" s="80">
        <v>2.0888888888888887E-2</v>
      </c>
      <c r="M7" s="76">
        <v>5</v>
      </c>
      <c r="N7" s="77">
        <v>5</v>
      </c>
      <c r="O7" s="112" t="str">
        <f>LEFT(historie_vysledky[[#This Row],[prijmeni a jmeno]],1)</f>
        <v>F</v>
      </c>
      <c r="P7" s="113" t="str">
        <f>CONCATENATE(historie_vysledky[[#This Row],[prijmeni a jmeno]],", ",historie_vysledky[[#This Row],[nar]])</f>
        <v>Fichtner Milan, 1953</v>
      </c>
      <c r="Q7" s="92" t="str">
        <f>IF(ISERROR(VLOOKUP(B7,jbp_bezci!B:G,4,0)),"-",IF(VLOOKUP(B7,jbp_bezci!B:G,4,0)=0,"-",VLOOKUP(B7,jbp_bezci!B:G,4,0)))</f>
        <v>-</v>
      </c>
      <c r="R7" s="92" t="str">
        <f>IF(COUNTIF(jbp_bezci[ident],historie_vysledky[[#This Row],[ident jbp]])=1,"přihlášen","ne")</f>
        <v>ne</v>
      </c>
      <c r="S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7" s="120">
        <f>COUNTIFS($F$4:F6,F7,$G$4:G6,G7)</f>
        <v>0</v>
      </c>
      <c r="U7" s="5"/>
      <c r="V7" s="5"/>
      <c r="X7" s="5"/>
      <c r="Y7" s="5"/>
      <c r="Z7" s="5"/>
      <c r="AA7" s="5"/>
      <c r="AB7" s="5"/>
      <c r="AC7" s="5"/>
      <c r="AD7" s="5"/>
      <c r="AE7" s="5"/>
      <c r="AF7" s="5"/>
      <c r="AG7" s="5"/>
    </row>
    <row r="8" spans="2:33" ht="15.75" x14ac:dyDescent="0.25">
      <c r="B8" s="40" t="str">
        <f>CONCATENATE(historie_vysledky[[#This Row],[rok]]," :: ",F8," :: ",G8)</f>
        <v>2009 :: Mikšl Miroslav :: 1999</v>
      </c>
      <c r="C8" s="115">
        <v>2009</v>
      </c>
      <c r="D8" s="43" t="s">
        <v>293</v>
      </c>
      <c r="E8" s="101"/>
      <c r="F8" s="9" t="s">
        <v>216</v>
      </c>
      <c r="G8" s="7">
        <v>1999</v>
      </c>
      <c r="H8" s="8" t="s">
        <v>395</v>
      </c>
      <c r="I8" s="98" t="str">
        <f>IF(RIGHT(LEFT(historie_vysledky[[#This Row],[prijmeni a jmeno]],SEARCH(" ",historie_vysledky[[#This Row],[prijmeni a jmeno]])-1),1)="á","Z","M")</f>
        <v>M</v>
      </c>
      <c r="J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8" s="38"/>
      <c r="L8" s="80">
        <v>1.6047453703703706E-2</v>
      </c>
      <c r="M8" s="76">
        <v>2</v>
      </c>
      <c r="N8" s="77">
        <v>2</v>
      </c>
      <c r="O8" s="112" t="str">
        <f>LEFT(historie_vysledky[[#This Row],[prijmeni a jmeno]],1)</f>
        <v>M</v>
      </c>
      <c r="P8" s="113" t="str">
        <f>CONCATENATE(historie_vysledky[[#This Row],[prijmeni a jmeno]],", ",historie_vysledky[[#This Row],[nar]])</f>
        <v>Mikšl Miroslav, 1999</v>
      </c>
      <c r="Q8" s="92" t="str">
        <f>IF(ISERROR(VLOOKUP(B8,jbp_bezci!B:G,4,0)),"-",IF(VLOOKUP(B8,jbp_bezci!B:G,4,0)=0,"-",VLOOKUP(B8,jbp_bezci!B:G,4,0)))</f>
        <v>-</v>
      </c>
      <c r="R8" s="92" t="str">
        <f>IF(COUNTIF(jbp_bezci[ident],historie_vysledky[[#This Row],[ident jbp]])=1,"přihlášen","ne")</f>
        <v>ne</v>
      </c>
      <c r="S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8" s="120">
        <f>COUNTIFS($F$4:F7,F8,$G$4:G7,G8)</f>
        <v>0</v>
      </c>
      <c r="U8" s="5"/>
      <c r="V8" s="5"/>
      <c r="X8" s="5"/>
      <c r="Y8" s="5"/>
      <c r="Z8" s="5"/>
      <c r="AA8" s="5"/>
      <c r="AB8" s="5"/>
      <c r="AC8" s="5"/>
      <c r="AD8" s="5"/>
      <c r="AE8" s="5"/>
      <c r="AF8" s="5"/>
      <c r="AG8" s="5"/>
    </row>
    <row r="9" spans="2:33" ht="15.75" x14ac:dyDescent="0.25">
      <c r="B9" s="40" t="str">
        <f>CONCATENATE(historie_vysledky[[#This Row],[rok]]," :: ",F9," :: ",G9)</f>
        <v>2009 :: Sládek Miloslav :: 1939</v>
      </c>
      <c r="C9" s="115">
        <v>2009</v>
      </c>
      <c r="D9" s="43" t="s">
        <v>293</v>
      </c>
      <c r="E9" s="101"/>
      <c r="F9" s="9" t="s">
        <v>443</v>
      </c>
      <c r="G9" s="7">
        <v>1939</v>
      </c>
      <c r="H9" s="8" t="s">
        <v>987</v>
      </c>
      <c r="I9" s="98" t="str">
        <f>IF(RIGHT(LEFT(historie_vysledky[[#This Row],[prijmeni a jmeno]],SEARCH(" ",historie_vysledky[[#This Row],[prijmeni a jmeno]])-1),1)="á","Z","M")</f>
        <v>M</v>
      </c>
      <c r="J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9" s="38"/>
      <c r="L9" s="80">
        <v>1.7454861111111112E-2</v>
      </c>
      <c r="M9" s="76">
        <v>3</v>
      </c>
      <c r="N9" s="77">
        <v>3</v>
      </c>
      <c r="O9" s="112" t="str">
        <f>LEFT(historie_vysledky[[#This Row],[prijmeni a jmeno]],1)</f>
        <v>S</v>
      </c>
      <c r="P9" s="113" t="str">
        <f>CONCATENATE(historie_vysledky[[#This Row],[prijmeni a jmeno]],", ",historie_vysledky[[#This Row],[nar]])</f>
        <v>Sládek Miloslav, 1939</v>
      </c>
      <c r="Q9" s="92" t="str">
        <f>IF(ISERROR(VLOOKUP(B9,jbp_bezci!B:G,4,0)),"-",IF(VLOOKUP(B9,jbp_bezci!B:G,4,0)=0,"-",VLOOKUP(B9,jbp_bezci!B:G,4,0)))</f>
        <v>-</v>
      </c>
      <c r="R9" s="92" t="str">
        <f>IF(COUNTIF(jbp_bezci[ident],historie_vysledky[[#This Row],[ident jbp]])=1,"přihlášen","ne")</f>
        <v>ne</v>
      </c>
      <c r="S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9" s="120">
        <f>COUNTIFS($F$4:F8,F9,$G$4:G8,G9)</f>
        <v>0</v>
      </c>
      <c r="U9" s="5"/>
      <c r="V9" s="5"/>
      <c r="X9" s="5"/>
      <c r="Y9" s="5"/>
      <c r="Z9" s="5"/>
      <c r="AA9" s="5"/>
      <c r="AB9" s="5"/>
      <c r="AC9" s="5"/>
      <c r="AD9" s="5"/>
      <c r="AE9" s="5"/>
      <c r="AF9" s="5"/>
      <c r="AG9" s="5"/>
    </row>
    <row r="10" spans="2:33" ht="15.75" x14ac:dyDescent="0.25">
      <c r="B10" s="40" t="str">
        <f>CONCATENATE(historie_vysledky[[#This Row],[rok]]," :: ",F10," :: ",G10)</f>
        <v>2009 :: Žočková Lucie :: 1978</v>
      </c>
      <c r="C10" s="115">
        <v>2009</v>
      </c>
      <c r="D10" s="43" t="s">
        <v>293</v>
      </c>
      <c r="E10" s="101"/>
      <c r="F10" s="9" t="s">
        <v>446</v>
      </c>
      <c r="G10" s="7">
        <v>1978</v>
      </c>
      <c r="H10" s="8" t="s">
        <v>441</v>
      </c>
      <c r="I10" s="98" t="str">
        <f>IF(RIGHT(LEFT(historie_vysledky[[#This Row],[prijmeni a jmeno]],SEARCH(" ",historie_vysledky[[#This Row],[prijmeni a jmeno]])-1),1)="á","Z","M")</f>
        <v>Z</v>
      </c>
      <c r="J1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10" s="38"/>
      <c r="L10" s="80">
        <v>2.0927083333333332E-2</v>
      </c>
      <c r="M10" s="76">
        <v>6</v>
      </c>
      <c r="N10" s="77">
        <v>1</v>
      </c>
      <c r="O10" s="112" t="str">
        <f>LEFT(historie_vysledky[[#This Row],[prijmeni a jmeno]],1)</f>
        <v>Ž</v>
      </c>
      <c r="P10" s="113" t="str">
        <f>CONCATENATE(historie_vysledky[[#This Row],[prijmeni a jmeno]],", ",historie_vysledky[[#This Row],[nar]])</f>
        <v>Žočková Lucie, 1978</v>
      </c>
      <c r="Q10" s="92" t="str">
        <f>IF(ISERROR(VLOOKUP(B10,jbp_bezci!B:G,4,0)),"-",IF(VLOOKUP(B10,jbp_bezci!B:G,4,0)=0,"-",VLOOKUP(B10,jbp_bezci!B:G,4,0)))</f>
        <v>-</v>
      </c>
      <c r="R10" s="92" t="str">
        <f>IF(COUNTIF(jbp_bezci[ident],historie_vysledky[[#This Row],[ident jbp]])=1,"přihlášen","ne")</f>
        <v>ne</v>
      </c>
      <c r="S1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0" s="120">
        <f>COUNTIFS($F$4:F9,F10,$G$4:G9,G10)</f>
        <v>0</v>
      </c>
      <c r="U10" s="5"/>
      <c r="V10" s="5"/>
      <c r="X10" s="5"/>
      <c r="Y10" s="5"/>
      <c r="Z10" s="5"/>
      <c r="AA10" s="5"/>
      <c r="AB10" s="5"/>
      <c r="AC10" s="5"/>
      <c r="AD10" s="5"/>
      <c r="AE10" s="5"/>
      <c r="AF10" s="5"/>
      <c r="AG10" s="5"/>
    </row>
    <row r="11" spans="2:33" ht="15.75" x14ac:dyDescent="0.25">
      <c r="B11" s="40" t="str">
        <f>CONCATENATE(historie_vysledky[[#This Row],[rok]]," :: ",F11," :: ",G11)</f>
        <v>2009 :: Barták Ondřej :: 2006</v>
      </c>
      <c r="C11" s="115">
        <v>2009</v>
      </c>
      <c r="D11" s="43" t="s">
        <v>411</v>
      </c>
      <c r="E11" s="101"/>
      <c r="F11" s="9" t="s">
        <v>359</v>
      </c>
      <c r="G11" s="7">
        <v>2006</v>
      </c>
      <c r="H11" s="8" t="s">
        <v>350</v>
      </c>
      <c r="I11" s="98" t="str">
        <f>IF(RIGHT(LEFT(historie_vysledky[[#This Row],[prijmeni a jmeno]],SEARCH(" ",historie_vysledky[[#This Row],[prijmeni a jmeno]])-1),1)="á","Z","M")</f>
        <v>M</v>
      </c>
      <c r="J1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1" s="38"/>
      <c r="L11" s="80">
        <v>1.2152777777777778E-3</v>
      </c>
      <c r="M11" s="76"/>
      <c r="N11" s="77">
        <v>10</v>
      </c>
      <c r="O11" s="112" t="str">
        <f>LEFT(historie_vysledky[[#This Row],[prijmeni a jmeno]],1)</f>
        <v>B</v>
      </c>
      <c r="P11" s="113" t="str">
        <f>CONCATENATE(historie_vysledky[[#This Row],[prijmeni a jmeno]],", ",historie_vysledky[[#This Row],[nar]])</f>
        <v>Barták Ondřej, 2006</v>
      </c>
      <c r="Q11" s="92" t="str">
        <f>IF(ISERROR(VLOOKUP(B11,jbp_bezci!B:G,4,0)),"-",IF(VLOOKUP(B11,jbp_bezci!B:G,4,0)=0,"-",VLOOKUP(B11,jbp_bezci!B:G,4,0)))</f>
        <v>-</v>
      </c>
      <c r="R11" s="92" t="str">
        <f>IF(COUNTIF(jbp_bezci[ident],historie_vysledky[[#This Row],[ident jbp]])=1,"přihlášen","ne")</f>
        <v>ne</v>
      </c>
      <c r="S1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1" s="120">
        <f>COUNTIFS($F$4:F10,F11,$G$4:G10,G11)</f>
        <v>0</v>
      </c>
      <c r="U11" s="5"/>
      <c r="V11" s="5"/>
      <c r="X11" s="5"/>
      <c r="Y11" s="5"/>
      <c r="Z11" s="5"/>
      <c r="AA11" s="5"/>
      <c r="AB11" s="5"/>
      <c r="AC11" s="5"/>
      <c r="AD11" s="5"/>
      <c r="AE11" s="5"/>
      <c r="AF11" s="5"/>
      <c r="AG11" s="5"/>
    </row>
    <row r="12" spans="2:33" ht="15.75" x14ac:dyDescent="0.25">
      <c r="B12" s="40" t="str">
        <f>CONCATENATE(historie_vysledky[[#This Row],[rok]]," :: ",F12," :: ",G12)</f>
        <v>2009 :: Baxová Zuzana :: 2001</v>
      </c>
      <c r="C12" s="115">
        <v>2009</v>
      </c>
      <c r="D12" s="43" t="s">
        <v>411</v>
      </c>
      <c r="E12" s="101"/>
      <c r="F12" s="9" t="s">
        <v>481</v>
      </c>
      <c r="G12" s="7">
        <v>2001</v>
      </c>
      <c r="H12" s="8" t="s">
        <v>984</v>
      </c>
      <c r="I12" s="98" t="str">
        <f>IF(RIGHT(LEFT(historie_vysledky[[#This Row],[prijmeni a jmeno]],SEARCH(" ",historie_vysledky[[#This Row],[prijmeni a jmeno]])-1),1)="á","Z","M")</f>
        <v>Z</v>
      </c>
      <c r="J1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07 - 09</v>
      </c>
      <c r="K12" s="38"/>
      <c r="L12" s="80">
        <v>4.7916666666666664E-4</v>
      </c>
      <c r="M12" s="76"/>
      <c r="N12" s="77">
        <v>4</v>
      </c>
      <c r="O12" s="112" t="str">
        <f>LEFT(historie_vysledky[[#This Row],[prijmeni a jmeno]],1)</f>
        <v>B</v>
      </c>
      <c r="P12" s="113" t="str">
        <f>CONCATENATE(historie_vysledky[[#This Row],[prijmeni a jmeno]],", ",historie_vysledky[[#This Row],[nar]])</f>
        <v>Baxová Zuzana, 2001</v>
      </c>
      <c r="Q12" s="92" t="str">
        <f>IF(ISERROR(VLOOKUP(B12,jbp_bezci!B:G,4,0)),"-",IF(VLOOKUP(B12,jbp_bezci!B:G,4,0)=0,"-",VLOOKUP(B12,jbp_bezci!B:G,4,0)))</f>
        <v>-</v>
      </c>
      <c r="R12" s="92" t="str">
        <f>IF(COUNTIF(jbp_bezci[ident],historie_vysledky[[#This Row],[ident jbp]])=1,"přihlášen","ne")</f>
        <v>ne</v>
      </c>
      <c r="S1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2" s="120">
        <f>COUNTIFS($F$4:F11,F12,$G$4:G11,G12)</f>
        <v>0</v>
      </c>
      <c r="U12" s="5"/>
      <c r="V12" s="5"/>
      <c r="X12" s="5"/>
      <c r="Y12" s="5"/>
      <c r="Z12" s="5"/>
      <c r="AA12" s="5"/>
      <c r="AB12" s="5"/>
      <c r="AC12" s="5"/>
      <c r="AD12" s="5"/>
      <c r="AE12" s="5"/>
      <c r="AF12" s="5"/>
      <c r="AG12" s="5"/>
    </row>
    <row r="13" spans="2:33" ht="15.75" x14ac:dyDescent="0.25">
      <c r="B13" s="40" t="str">
        <f>CONCATENATE(historie_vysledky[[#This Row],[rok]]," :: ",F13," :: ",G13)</f>
        <v>2009 :: Bazal Lukáš :: 1994</v>
      </c>
      <c r="C13" s="115">
        <v>2009</v>
      </c>
      <c r="D13" s="43" t="s">
        <v>411</v>
      </c>
      <c r="E13" s="101"/>
      <c r="F13" s="9" t="s">
        <v>464</v>
      </c>
      <c r="G13" s="7">
        <v>1994</v>
      </c>
      <c r="H13" s="8" t="s">
        <v>395</v>
      </c>
      <c r="I13" s="98" t="str">
        <f>IF(RIGHT(LEFT(historie_vysledky[[#This Row],[prijmeni a jmeno]],SEARCH(" ",historie_vysledky[[#This Row],[prijmeni a jmeno]])-1),1)="á","Z","M")</f>
        <v>M</v>
      </c>
      <c r="J1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14 - 15</v>
      </c>
      <c r="K13" s="38"/>
      <c r="L13" s="80">
        <v>3.0601851851851849E-3</v>
      </c>
      <c r="M13" s="76"/>
      <c r="N13" s="77">
        <v>2</v>
      </c>
      <c r="O13" s="112" t="str">
        <f>LEFT(historie_vysledky[[#This Row],[prijmeni a jmeno]],1)</f>
        <v>B</v>
      </c>
      <c r="P13" s="113" t="str">
        <f>CONCATENATE(historie_vysledky[[#This Row],[prijmeni a jmeno]],", ",historie_vysledky[[#This Row],[nar]])</f>
        <v>Bazal Lukáš, 1994</v>
      </c>
      <c r="Q13" s="92" t="str">
        <f>IF(ISERROR(VLOOKUP(B13,jbp_bezci!B:G,4,0)),"-",IF(VLOOKUP(B13,jbp_bezci!B:G,4,0)=0,"-",VLOOKUP(B13,jbp_bezci!B:G,4,0)))</f>
        <v>-</v>
      </c>
      <c r="R13" s="92" t="str">
        <f>IF(COUNTIF(jbp_bezci[ident],historie_vysledky[[#This Row],[ident jbp]])=1,"přihlášen","ne")</f>
        <v>ne</v>
      </c>
      <c r="S1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3" s="120">
        <f>COUNTIFS($F$4:F12,F13,$G$4:G12,G13)</f>
        <v>0</v>
      </c>
      <c r="U13" s="5"/>
      <c r="V13" s="5"/>
      <c r="X13" s="5"/>
      <c r="Y13" s="5"/>
      <c r="Z13" s="5"/>
      <c r="AA13" s="5"/>
      <c r="AB13" s="5"/>
      <c r="AC13" s="5"/>
      <c r="AD13" s="5"/>
      <c r="AE13" s="5"/>
      <c r="AF13" s="5"/>
      <c r="AG13" s="5"/>
    </row>
    <row r="14" spans="2:33" ht="15.75" x14ac:dyDescent="0.25">
      <c r="B14" s="40" t="str">
        <f>CONCATENATE(historie_vysledky[[#This Row],[rok]]," :: ",F14," :: ",G14)</f>
        <v>2009 :: Bělecká Žaneta :: 2004</v>
      </c>
      <c r="C14" s="115">
        <v>2009</v>
      </c>
      <c r="D14" s="43" t="s">
        <v>411</v>
      </c>
      <c r="E14" s="101"/>
      <c r="F14" s="9" t="s">
        <v>492</v>
      </c>
      <c r="G14" s="7">
        <v>2004</v>
      </c>
      <c r="H14" s="8" t="s">
        <v>1007</v>
      </c>
      <c r="I14" s="98" t="str">
        <f>IF(RIGHT(LEFT(historie_vysledky[[#This Row],[prijmeni a jmeno]],SEARCH(" ",historie_vysledky[[#This Row],[prijmeni a jmeno]])-1),1)="á","Z","M")</f>
        <v>Z</v>
      </c>
      <c r="J1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4" s="38"/>
      <c r="L14" s="80">
        <v>5.7407407407407407E-4</v>
      </c>
      <c r="M14" s="76"/>
      <c r="N14" s="77">
        <v>3</v>
      </c>
      <c r="O14" s="112" t="str">
        <f>LEFT(historie_vysledky[[#This Row],[prijmeni a jmeno]],1)</f>
        <v>B</v>
      </c>
      <c r="P14" s="113" t="str">
        <f>CONCATENATE(historie_vysledky[[#This Row],[prijmeni a jmeno]],", ",historie_vysledky[[#This Row],[nar]])</f>
        <v>Bělecká Žaneta, 2004</v>
      </c>
      <c r="Q14" s="92" t="str">
        <f>IF(ISERROR(VLOOKUP(B14,jbp_bezci!B:G,4,0)),"-",IF(VLOOKUP(B14,jbp_bezci!B:G,4,0)=0,"-",VLOOKUP(B14,jbp_bezci!B:G,4,0)))</f>
        <v>-</v>
      </c>
      <c r="R14" s="92" t="str">
        <f>IF(COUNTIF(jbp_bezci[ident],historie_vysledky[[#This Row],[ident jbp]])=1,"přihlášen","ne")</f>
        <v>ne</v>
      </c>
      <c r="S1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4" s="120">
        <f>COUNTIFS($F$4:F13,F14,$G$4:G13,G14)</f>
        <v>0</v>
      </c>
      <c r="U14" s="5"/>
      <c r="V14" s="5"/>
      <c r="X14" s="5"/>
      <c r="Y14" s="5"/>
      <c r="Z14" s="5"/>
      <c r="AA14" s="5"/>
      <c r="AB14" s="5"/>
      <c r="AC14" s="5"/>
      <c r="AD14" s="5"/>
      <c r="AE14" s="5"/>
      <c r="AF14" s="5"/>
      <c r="AG14" s="5"/>
    </row>
    <row r="15" spans="2:33" ht="15.75" x14ac:dyDescent="0.25">
      <c r="B15" s="40" t="str">
        <f>CONCATENATE(historie_vysledky[[#This Row],[rok]]," :: ",F15," :: ",G15)</f>
        <v>2009 :: Bláha Samuel :: 2006</v>
      </c>
      <c r="C15" s="115">
        <v>2009</v>
      </c>
      <c r="D15" s="43" t="s">
        <v>411</v>
      </c>
      <c r="E15" s="101"/>
      <c r="F15" s="9" t="s">
        <v>488</v>
      </c>
      <c r="G15" s="7">
        <v>2006</v>
      </c>
      <c r="H15" s="8" t="s">
        <v>342</v>
      </c>
      <c r="I15" s="98" t="str">
        <f>IF(RIGHT(LEFT(historie_vysledky[[#This Row],[prijmeni a jmeno]],SEARCH(" ",historie_vysledky[[#This Row],[prijmeni a jmeno]])-1),1)="á","Z","M")</f>
        <v>M</v>
      </c>
      <c r="J1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5" s="38"/>
      <c r="L15" s="80">
        <v>1.1192129629629631E-3</v>
      </c>
      <c r="M15" s="76"/>
      <c r="N15" s="77">
        <v>9</v>
      </c>
      <c r="O15" s="112" t="str">
        <f>LEFT(historie_vysledky[[#This Row],[prijmeni a jmeno]],1)</f>
        <v>B</v>
      </c>
      <c r="P15" s="113" t="str">
        <f>CONCATENATE(historie_vysledky[[#This Row],[prijmeni a jmeno]],", ",historie_vysledky[[#This Row],[nar]])</f>
        <v>Bláha Samuel, 2006</v>
      </c>
      <c r="Q15" s="92" t="str">
        <f>IF(ISERROR(VLOOKUP(B15,jbp_bezci!B:G,4,0)),"-",IF(VLOOKUP(B15,jbp_bezci!B:G,4,0)=0,"-",VLOOKUP(B15,jbp_bezci!B:G,4,0)))</f>
        <v>-</v>
      </c>
      <c r="R15" s="92" t="str">
        <f>IF(COUNTIF(jbp_bezci[ident],historie_vysledky[[#This Row],[ident jbp]])=1,"přihlášen","ne")</f>
        <v>ne</v>
      </c>
      <c r="S1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5" s="120">
        <f>COUNTIFS($F$4:F14,F15,$G$4:G14,G15)</f>
        <v>0</v>
      </c>
      <c r="U15" s="5"/>
      <c r="V15" s="5"/>
      <c r="X15" s="5"/>
      <c r="Y15" s="5"/>
      <c r="Z15" s="5"/>
      <c r="AA15" s="5"/>
      <c r="AB15" s="5"/>
      <c r="AC15" s="5"/>
      <c r="AD15" s="5"/>
      <c r="AE15" s="5"/>
      <c r="AF15" s="5"/>
      <c r="AG15" s="5"/>
    </row>
    <row r="16" spans="2:33" ht="15.75" x14ac:dyDescent="0.25">
      <c r="B16" s="40" t="str">
        <f>CONCATENATE(historie_vysledky[[#This Row],[rok]]," :: ",F16," :: ",G16)</f>
        <v>2009 :: Budil Jakub :: 2002</v>
      </c>
      <c r="C16" s="115">
        <v>2009</v>
      </c>
      <c r="D16" s="43" t="s">
        <v>411</v>
      </c>
      <c r="E16" s="101"/>
      <c r="F16" s="9" t="s">
        <v>482</v>
      </c>
      <c r="G16" s="7">
        <v>2002</v>
      </c>
      <c r="H16" s="8" t="s">
        <v>456</v>
      </c>
      <c r="I16" s="98" t="str">
        <f>IF(RIGHT(LEFT(historie_vysledky[[#This Row],[prijmeni a jmeno]],SEARCH(" ",historie_vysledky[[#This Row],[prijmeni a jmeno]])-1),1)="á","Z","M")</f>
        <v>M</v>
      </c>
      <c r="J16" s="78" t="s">
        <v>969</v>
      </c>
      <c r="K16" s="38"/>
      <c r="L16" s="80">
        <v>4.6875000000000004E-4</v>
      </c>
      <c r="M16" s="76"/>
      <c r="N16" s="77">
        <v>1</v>
      </c>
      <c r="O16" s="112" t="str">
        <f>LEFT(historie_vysledky[[#This Row],[prijmeni a jmeno]],1)</f>
        <v>B</v>
      </c>
      <c r="P16" s="113" t="str">
        <f>CONCATENATE(historie_vysledky[[#This Row],[prijmeni a jmeno]],", ",historie_vysledky[[#This Row],[nar]])</f>
        <v>Budil Jakub, 2002</v>
      </c>
      <c r="Q16" s="92" t="str">
        <f>IF(ISERROR(VLOOKUP(B16,jbp_bezci!B:G,4,0)),"-",IF(VLOOKUP(B16,jbp_bezci!B:G,4,0)=0,"-",VLOOKUP(B16,jbp_bezci!B:G,4,0)))</f>
        <v>-</v>
      </c>
      <c r="R16" s="92" t="str">
        <f>IF(COUNTIF(jbp_bezci[ident],historie_vysledky[[#This Row],[ident jbp]])=1,"přihlášen","ne")</f>
        <v>ne</v>
      </c>
      <c r="S1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6" s="120">
        <f>COUNTIFS($F$4:F15,F16,$G$4:G15,G16)</f>
        <v>0</v>
      </c>
      <c r="U16" s="5"/>
      <c r="V16" s="5"/>
      <c r="X16" s="5"/>
      <c r="Y16" s="5"/>
      <c r="Z16" s="5"/>
      <c r="AA16" s="5"/>
      <c r="AB16" s="5"/>
      <c r="AC16" s="5"/>
      <c r="AD16" s="5"/>
      <c r="AE16" s="5"/>
      <c r="AF16" s="5"/>
      <c r="AG16" s="5"/>
    </row>
    <row r="17" spans="2:33" ht="15.75" x14ac:dyDescent="0.25">
      <c r="B17" s="40" t="str">
        <f>CONCATENATE(historie_vysledky[[#This Row],[rok]]," :: ",F17," :: ",G17)</f>
        <v>2009 :: Candra Tomáš :: 2004</v>
      </c>
      <c r="C17" s="115">
        <v>2009</v>
      </c>
      <c r="D17" s="43" t="s">
        <v>411</v>
      </c>
      <c r="E17" s="101"/>
      <c r="F17" s="9" t="s">
        <v>483</v>
      </c>
      <c r="G17" s="7">
        <v>2004</v>
      </c>
      <c r="H17" s="8" t="s">
        <v>414</v>
      </c>
      <c r="I17" s="98" t="str">
        <f>IF(RIGHT(LEFT(historie_vysledky[[#This Row],[prijmeni a jmeno]],SEARCH(" ",historie_vysledky[[#This Row],[prijmeni a jmeno]])-1),1)="á","Z","M")</f>
        <v>M</v>
      </c>
      <c r="J1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7" s="38"/>
      <c r="L17" s="80">
        <v>5.6250000000000007E-4</v>
      </c>
      <c r="M17" s="76"/>
      <c r="N17" s="77">
        <v>2</v>
      </c>
      <c r="O17" s="112" t="str">
        <f>LEFT(historie_vysledky[[#This Row],[prijmeni a jmeno]],1)</f>
        <v>C</v>
      </c>
      <c r="P17" s="113" t="str">
        <f>CONCATENATE(historie_vysledky[[#This Row],[prijmeni a jmeno]],", ",historie_vysledky[[#This Row],[nar]])</f>
        <v>Candra Tomáš, 2004</v>
      </c>
      <c r="Q17" s="92" t="str">
        <f>IF(ISERROR(VLOOKUP(B17,jbp_bezci!B:G,4,0)),"-",IF(VLOOKUP(B17,jbp_bezci!B:G,4,0)=0,"-",VLOOKUP(B17,jbp_bezci!B:G,4,0)))</f>
        <v>-</v>
      </c>
      <c r="R17" s="92" t="str">
        <f>IF(COUNTIF(jbp_bezci[ident],historie_vysledky[[#This Row],[ident jbp]])=1,"přihlášen","ne")</f>
        <v>ne</v>
      </c>
      <c r="S1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7" s="120">
        <f>COUNTIFS($F$4:F16,F17,$G$4:G16,G17)</f>
        <v>0</v>
      </c>
      <c r="U17" s="5"/>
      <c r="V17" s="5"/>
      <c r="X17" s="5"/>
      <c r="Y17" s="5"/>
      <c r="Z17" s="5"/>
      <c r="AA17" s="5"/>
      <c r="AB17" s="5"/>
      <c r="AC17" s="5"/>
      <c r="AD17" s="5"/>
      <c r="AE17" s="5"/>
      <c r="AF17" s="5"/>
      <c r="AG17" s="5"/>
    </row>
    <row r="18" spans="2:33" ht="15.75" x14ac:dyDescent="0.25">
      <c r="B18" s="40" t="str">
        <f>CONCATENATE(historie_vysledky[[#This Row],[rok]]," :: ",F18," :: ",G18)</f>
        <v>2009 :: Candrová Michaela :: 2007</v>
      </c>
      <c r="C18" s="115">
        <v>2009</v>
      </c>
      <c r="D18" s="43" t="s">
        <v>411</v>
      </c>
      <c r="E18" s="101"/>
      <c r="F18" s="9" t="s">
        <v>499</v>
      </c>
      <c r="G18" s="7">
        <v>2007</v>
      </c>
      <c r="H18" s="8" t="s">
        <v>414</v>
      </c>
      <c r="I18" s="98" t="str">
        <f>IF(RIGHT(LEFT(historie_vysledky[[#This Row],[prijmeni a jmeno]],SEARCH(" ",historie_vysledky[[#This Row],[prijmeni a jmeno]])-1),1)="á","Z","M")</f>
        <v>Z</v>
      </c>
      <c r="J1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8" s="38"/>
      <c r="L18" s="80">
        <v>1.4722222222222222E-3</v>
      </c>
      <c r="M18" s="76"/>
      <c r="N18" s="77">
        <v>11</v>
      </c>
      <c r="O18" s="112" t="str">
        <f>LEFT(historie_vysledky[[#This Row],[prijmeni a jmeno]],1)</f>
        <v>C</v>
      </c>
      <c r="P18" s="113" t="str">
        <f>CONCATENATE(historie_vysledky[[#This Row],[prijmeni a jmeno]],", ",historie_vysledky[[#This Row],[nar]])</f>
        <v>Candrová Michaela, 2007</v>
      </c>
      <c r="Q18" s="92" t="str">
        <f>IF(ISERROR(VLOOKUP(B18,jbp_bezci!B:G,4,0)),"-",IF(VLOOKUP(B18,jbp_bezci!B:G,4,0)=0,"-",VLOOKUP(B18,jbp_bezci!B:G,4,0)))</f>
        <v>-</v>
      </c>
      <c r="R18" s="92" t="str">
        <f>IF(COUNTIF(jbp_bezci[ident],historie_vysledky[[#This Row],[ident jbp]])=1,"přihlášen","ne")</f>
        <v>ne</v>
      </c>
      <c r="S1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8" s="120">
        <f>COUNTIFS($F$4:F17,F18,$G$4:G17,G18)</f>
        <v>0</v>
      </c>
      <c r="U18" s="5"/>
      <c r="V18" s="5"/>
      <c r="X18" s="5"/>
      <c r="Y18" s="5"/>
      <c r="Z18" s="5"/>
      <c r="AA18" s="5"/>
      <c r="AB18" s="5"/>
      <c r="AC18" s="5"/>
      <c r="AD18" s="5"/>
      <c r="AE18" s="5"/>
      <c r="AF18" s="5"/>
      <c r="AG18" s="5"/>
    </row>
    <row r="19" spans="2:33" ht="15.75" x14ac:dyDescent="0.25">
      <c r="B19" s="40" t="str">
        <f>CONCATENATE(historie_vysledky[[#This Row],[rok]]," :: ",F19," :: ",G19)</f>
        <v>2009 :: Čutka Václav :: 1991</v>
      </c>
      <c r="C19" s="115">
        <v>2009</v>
      </c>
      <c r="D19" s="43" t="s">
        <v>411</v>
      </c>
      <c r="E19" s="101"/>
      <c r="F19" s="9" t="s">
        <v>334</v>
      </c>
      <c r="G19" s="7">
        <v>1991</v>
      </c>
      <c r="H19" s="8" t="s">
        <v>342</v>
      </c>
      <c r="I19" s="98" t="str">
        <f>IF(RIGHT(LEFT(historie_vysledky[[#This Row],[prijmeni a jmeno]],SEARCH(" ",historie_vysledky[[#This Row],[prijmeni a jmeno]])-1),1)="á","Z","M")</f>
        <v>M</v>
      </c>
      <c r="J1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16 - 18</v>
      </c>
      <c r="K19" s="38"/>
      <c r="L19" s="80">
        <v>4.8379629629629632E-3</v>
      </c>
      <c r="M19" s="76"/>
      <c r="N19" s="77">
        <v>2</v>
      </c>
      <c r="O19" s="112" t="str">
        <f>LEFT(historie_vysledky[[#This Row],[prijmeni a jmeno]],1)</f>
        <v>Č</v>
      </c>
      <c r="P19" s="113" t="str">
        <f>CONCATENATE(historie_vysledky[[#This Row],[prijmeni a jmeno]],", ",historie_vysledky[[#This Row],[nar]])</f>
        <v>Čutka Václav, 1991</v>
      </c>
      <c r="Q19" s="92" t="str">
        <f>IF(ISERROR(VLOOKUP(B19,jbp_bezci!B:G,4,0)),"-",IF(VLOOKUP(B19,jbp_bezci!B:G,4,0)=0,"-",VLOOKUP(B19,jbp_bezci!B:G,4,0)))</f>
        <v>-</v>
      </c>
      <c r="R19" s="92" t="str">
        <f>IF(COUNTIF(jbp_bezci[ident],historie_vysledky[[#This Row],[ident jbp]])=1,"přihlášen","ne")</f>
        <v>ne</v>
      </c>
      <c r="S1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9" s="120">
        <f>COUNTIFS($F$4:F18,F19,$G$4:G18,G19)</f>
        <v>0</v>
      </c>
      <c r="U19" s="5"/>
      <c r="V19" s="5"/>
      <c r="X19" s="5"/>
      <c r="Y19" s="5"/>
      <c r="Z19" s="5"/>
      <c r="AA19" s="5"/>
      <c r="AB19" s="5"/>
      <c r="AC19" s="5"/>
      <c r="AD19" s="5"/>
      <c r="AE19" s="5"/>
      <c r="AF19" s="5"/>
      <c r="AG19" s="5"/>
    </row>
    <row r="20" spans="2:33" ht="15.75" x14ac:dyDescent="0.25">
      <c r="B20" s="40" t="str">
        <f>CONCATENATE(historie_vysledky[[#This Row],[rok]]," :: ",F20," :: ",G20)</f>
        <v>2009 :: Danko Štěpánek :: 2006</v>
      </c>
      <c r="C20" s="115">
        <v>2009</v>
      </c>
      <c r="D20" s="43" t="s">
        <v>411</v>
      </c>
      <c r="E20" s="101"/>
      <c r="F20" s="9" t="s">
        <v>487</v>
      </c>
      <c r="G20" s="7">
        <v>2006</v>
      </c>
      <c r="H20" s="8" t="s">
        <v>448</v>
      </c>
      <c r="I20" s="98" t="str">
        <f>IF(RIGHT(LEFT(historie_vysledky[[#This Row],[prijmeni a jmeno]],SEARCH(" ",historie_vysledky[[#This Row],[prijmeni a jmeno]])-1),1)="á","Z","M")</f>
        <v>M</v>
      </c>
      <c r="J2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20" s="38"/>
      <c r="L20" s="80">
        <v>9.5949074074074068E-4</v>
      </c>
      <c r="M20" s="76"/>
      <c r="N20" s="77">
        <v>8</v>
      </c>
      <c r="O20" s="112" t="str">
        <f>LEFT(historie_vysledky[[#This Row],[prijmeni a jmeno]],1)</f>
        <v>D</v>
      </c>
      <c r="P20" s="113" t="str">
        <f>CONCATENATE(historie_vysledky[[#This Row],[prijmeni a jmeno]],", ",historie_vysledky[[#This Row],[nar]])</f>
        <v>Danko Štěpánek, 2006</v>
      </c>
      <c r="Q20" s="92" t="str">
        <f>IF(ISERROR(VLOOKUP(B20,jbp_bezci!B:G,4,0)),"-",IF(VLOOKUP(B20,jbp_bezci!B:G,4,0)=0,"-",VLOOKUP(B20,jbp_bezci!B:G,4,0)))</f>
        <v>-</v>
      </c>
      <c r="R20" s="92" t="str">
        <f>IF(COUNTIF(jbp_bezci[ident],historie_vysledky[[#This Row],[ident jbp]])=1,"přihlášen","ne")</f>
        <v>ne</v>
      </c>
      <c r="S2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0" s="120">
        <f>COUNTIFS($F$4:F19,F20,$G$4:G19,G20)</f>
        <v>0</v>
      </c>
      <c r="U20" s="5"/>
      <c r="V20" s="5"/>
      <c r="X20" s="5"/>
      <c r="Y20" s="5"/>
      <c r="Z20" s="5"/>
      <c r="AA20" s="5"/>
      <c r="AB20" s="5"/>
      <c r="AC20" s="5"/>
      <c r="AD20" s="5"/>
      <c r="AE20" s="5"/>
      <c r="AF20" s="5"/>
      <c r="AG20" s="5"/>
    </row>
    <row r="21" spans="2:33" ht="15.75" x14ac:dyDescent="0.25">
      <c r="B21" s="40" t="str">
        <f>CONCATENATE(historie_vysledky[[#This Row],[rok]]," :: ",F21," :: ",G21)</f>
        <v>2009 :: Detour Vojta :: 2000</v>
      </c>
      <c r="C21" s="115">
        <v>2009</v>
      </c>
      <c r="D21" s="43" t="s">
        <v>411</v>
      </c>
      <c r="E21" s="101"/>
      <c r="F21" s="9" t="s">
        <v>477</v>
      </c>
      <c r="G21" s="7">
        <v>2000</v>
      </c>
      <c r="H21" s="8" t="s">
        <v>451</v>
      </c>
      <c r="I21" s="98" t="str">
        <f>IF(RIGHT(LEFT(historie_vysledky[[#This Row],[prijmeni a jmeno]],SEARCH(" ",historie_vysledky[[#This Row],[prijmeni a jmeno]])-1),1)="á","Z","M")</f>
        <v>M</v>
      </c>
      <c r="J2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07 - 09</v>
      </c>
      <c r="K21" s="38"/>
      <c r="L21" s="80">
        <v>4.4328703703703701E-4</v>
      </c>
      <c r="M21" s="76"/>
      <c r="N21" s="77">
        <v>3</v>
      </c>
      <c r="O21" s="112" t="str">
        <f>LEFT(historie_vysledky[[#This Row],[prijmeni a jmeno]],1)</f>
        <v>D</v>
      </c>
      <c r="P21" s="113" t="str">
        <f>CONCATENATE(historie_vysledky[[#This Row],[prijmeni a jmeno]],", ",historie_vysledky[[#This Row],[nar]])</f>
        <v>Detour Vojta, 2000</v>
      </c>
      <c r="Q21" s="92" t="str">
        <f>IF(ISERROR(VLOOKUP(B21,jbp_bezci!B:G,4,0)),"-",IF(VLOOKUP(B21,jbp_bezci!B:G,4,0)=0,"-",VLOOKUP(B21,jbp_bezci!B:G,4,0)))</f>
        <v>-</v>
      </c>
      <c r="R21" s="92" t="str">
        <f>IF(COUNTIF(jbp_bezci[ident],historie_vysledky[[#This Row],[ident jbp]])=1,"přihlášen","ne")</f>
        <v>ne</v>
      </c>
      <c r="S2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1" s="120">
        <f>COUNTIFS($F$4:F20,F21,$G$4:G20,G21)</f>
        <v>0</v>
      </c>
      <c r="U21" s="5"/>
      <c r="V21" s="5"/>
      <c r="X21" s="5"/>
      <c r="Y21" s="5"/>
      <c r="Z21" s="5"/>
      <c r="AA21" s="5"/>
      <c r="AB21" s="5"/>
      <c r="AC21" s="5"/>
      <c r="AD21" s="5"/>
      <c r="AE21" s="5"/>
      <c r="AF21" s="5"/>
      <c r="AG21" s="5"/>
    </row>
    <row r="22" spans="2:33" ht="15.75" x14ac:dyDescent="0.25">
      <c r="B22" s="40" t="str">
        <f>CONCATENATE(historie_vysledky[[#This Row],[rok]]," :: ",F22," :: ",G22)</f>
        <v>2009 :: Dočekal Benjamín :: 2005</v>
      </c>
      <c r="C22" s="115">
        <v>2009</v>
      </c>
      <c r="D22" s="43" t="s">
        <v>411</v>
      </c>
      <c r="E22" s="101"/>
      <c r="F22" s="9" t="s">
        <v>484</v>
      </c>
      <c r="G22" s="7">
        <v>2005</v>
      </c>
      <c r="H22" s="8" t="s">
        <v>1016</v>
      </c>
      <c r="I22" s="98" t="str">
        <f>IF(RIGHT(LEFT(historie_vysledky[[#This Row],[prijmeni a jmeno]],SEARCH(" ",historie_vysledky[[#This Row],[prijmeni a jmeno]])-1),1)="á","Z","M")</f>
        <v>M</v>
      </c>
      <c r="J2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22" s="38"/>
      <c r="L22" s="80">
        <v>7.164351851851853E-4</v>
      </c>
      <c r="M22" s="76"/>
      <c r="N22" s="77">
        <v>5</v>
      </c>
      <c r="O22" s="112" t="str">
        <f>LEFT(historie_vysledky[[#This Row],[prijmeni a jmeno]],1)</f>
        <v>D</v>
      </c>
      <c r="P22" s="113" t="str">
        <f>CONCATENATE(historie_vysledky[[#This Row],[prijmeni a jmeno]],", ",historie_vysledky[[#This Row],[nar]])</f>
        <v>Dočekal Benjamín, 2005</v>
      </c>
      <c r="Q22" s="92" t="str">
        <f>IF(ISERROR(VLOOKUP(B22,jbp_bezci!B:G,4,0)),"-",IF(VLOOKUP(B22,jbp_bezci!B:G,4,0)=0,"-",VLOOKUP(B22,jbp_bezci!B:G,4,0)))</f>
        <v>-</v>
      </c>
      <c r="R22" s="92" t="str">
        <f>IF(COUNTIF(jbp_bezci[ident],historie_vysledky[[#This Row],[ident jbp]])=1,"přihlášen","ne")</f>
        <v>ne</v>
      </c>
      <c r="S2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2" s="120">
        <f>COUNTIFS($F$4:F21,F22,$G$4:G21,G22)</f>
        <v>0</v>
      </c>
      <c r="U22" s="5"/>
      <c r="V22" s="5"/>
      <c r="X22" s="5"/>
      <c r="Y22" s="5"/>
      <c r="Z22" s="5"/>
      <c r="AA22" s="5"/>
      <c r="AB22" s="5"/>
      <c r="AC22" s="5"/>
      <c r="AD22" s="5"/>
      <c r="AE22" s="5"/>
      <c r="AF22" s="5"/>
      <c r="AG22" s="5"/>
    </row>
    <row r="23" spans="2:33" ht="15.75" x14ac:dyDescent="0.25">
      <c r="B23" s="40" t="str">
        <f>CONCATENATE(historie_vysledky[[#This Row],[rok]]," :: ",F23," :: ",G23)</f>
        <v>2009 :: Fejfar Miroslav :: 1991</v>
      </c>
      <c r="C23" s="115">
        <v>2009</v>
      </c>
      <c r="D23" s="43" t="s">
        <v>411</v>
      </c>
      <c r="E23" s="101"/>
      <c r="F23" s="9" t="s">
        <v>460</v>
      </c>
      <c r="G23" s="7">
        <v>1991</v>
      </c>
      <c r="H23" s="8" t="s">
        <v>1003</v>
      </c>
      <c r="I23" s="98" t="str">
        <f>IF(RIGHT(LEFT(historie_vysledky[[#This Row],[prijmeni a jmeno]],SEARCH(" ",historie_vysledky[[#This Row],[prijmeni a jmeno]])-1),1)="á","Z","M")</f>
        <v>M</v>
      </c>
      <c r="J2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16 - 18</v>
      </c>
      <c r="K23" s="38"/>
      <c r="L23" s="80">
        <v>5.40162037037037E-3</v>
      </c>
      <c r="M23" s="76"/>
      <c r="N23" s="77">
        <v>4</v>
      </c>
      <c r="O23" s="112" t="str">
        <f>LEFT(historie_vysledky[[#This Row],[prijmeni a jmeno]],1)</f>
        <v>F</v>
      </c>
      <c r="P23" s="113" t="str">
        <f>CONCATENATE(historie_vysledky[[#This Row],[prijmeni a jmeno]],", ",historie_vysledky[[#This Row],[nar]])</f>
        <v>Fejfar Miroslav, 1991</v>
      </c>
      <c r="Q23" s="92" t="str">
        <f>IF(ISERROR(VLOOKUP(B23,jbp_bezci!B:G,4,0)),"-",IF(VLOOKUP(B23,jbp_bezci!B:G,4,0)=0,"-",VLOOKUP(B23,jbp_bezci!B:G,4,0)))</f>
        <v>-</v>
      </c>
      <c r="R23" s="92" t="str">
        <f>IF(COUNTIF(jbp_bezci[ident],historie_vysledky[[#This Row],[ident jbp]])=1,"přihlášen","ne")</f>
        <v>ne</v>
      </c>
      <c r="S2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3" s="120">
        <f>COUNTIFS($F$4:F22,F23,$G$4:G22,G23)</f>
        <v>0</v>
      </c>
      <c r="U23" s="5"/>
      <c r="V23" s="5"/>
      <c r="X23" s="5"/>
      <c r="Y23" s="5"/>
      <c r="Z23" s="5"/>
      <c r="AA23" s="5"/>
      <c r="AB23" s="5"/>
      <c r="AC23" s="5"/>
      <c r="AD23" s="5"/>
      <c r="AE23" s="5"/>
      <c r="AF23" s="5"/>
      <c r="AG23" s="5"/>
    </row>
    <row r="24" spans="2:33" ht="15.75" x14ac:dyDescent="0.25">
      <c r="B24" s="40" t="str">
        <f>CONCATENATE(historie_vysledky[[#This Row],[rok]]," :: ",F24," :: ",G24)</f>
        <v>2009 :: Gazda Jiří :: 1991</v>
      </c>
      <c r="C24" s="115">
        <v>2009</v>
      </c>
      <c r="D24" s="43" t="s">
        <v>411</v>
      </c>
      <c r="E24" s="101"/>
      <c r="F24" s="9" t="s">
        <v>463</v>
      </c>
      <c r="G24" s="7">
        <v>1991</v>
      </c>
      <c r="H24" s="8" t="s">
        <v>1003</v>
      </c>
      <c r="I24" s="98" t="str">
        <f>IF(RIGHT(LEFT(historie_vysledky[[#This Row],[prijmeni a jmeno]],SEARCH(" ",historie_vysledky[[#This Row],[prijmeni a jmeno]])-1),1)="á","Z","M")</f>
        <v>M</v>
      </c>
      <c r="J2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16 - 18</v>
      </c>
      <c r="K24" s="38"/>
      <c r="L24" s="80" t="s">
        <v>326</v>
      </c>
      <c r="M24" s="76"/>
      <c r="N24" s="77" t="s">
        <v>326</v>
      </c>
      <c r="O24" s="112" t="str">
        <f>LEFT(historie_vysledky[[#This Row],[prijmeni a jmeno]],1)</f>
        <v>G</v>
      </c>
      <c r="P24" s="113" t="str">
        <f>CONCATENATE(historie_vysledky[[#This Row],[prijmeni a jmeno]],", ",historie_vysledky[[#This Row],[nar]])</f>
        <v>Gazda Jiří, 1991</v>
      </c>
      <c r="Q24" s="92" t="str">
        <f>IF(ISERROR(VLOOKUP(B24,jbp_bezci!B:G,4,0)),"-",IF(VLOOKUP(B24,jbp_bezci!B:G,4,0)=0,"-",VLOOKUP(B24,jbp_bezci!B:G,4,0)))</f>
        <v>-</v>
      </c>
      <c r="R24" s="92" t="str">
        <f>IF(COUNTIF(jbp_bezci[ident],historie_vysledky[[#This Row],[ident jbp]])=1,"přihlášen","ne")</f>
        <v>ne</v>
      </c>
      <c r="S2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4" s="120">
        <f>COUNTIFS($F$4:F23,F24,$G$4:G23,G24)</f>
        <v>0</v>
      </c>
      <c r="U24" s="5"/>
      <c r="V24" s="5"/>
      <c r="X24" s="5"/>
      <c r="Y24" s="5"/>
      <c r="Z24" s="5"/>
      <c r="AA24" s="5"/>
      <c r="AB24" s="5"/>
      <c r="AC24" s="5"/>
      <c r="AD24" s="5"/>
      <c r="AE24" s="5"/>
      <c r="AF24" s="5"/>
      <c r="AG24" s="5"/>
    </row>
    <row r="25" spans="2:33" ht="15.75" x14ac:dyDescent="0.25">
      <c r="B25" s="40" t="str">
        <f>CONCATENATE(historie_vysledky[[#This Row],[rok]]," :: ",F25," :: ",G25)</f>
        <v>2009 :: Gazda Maxmilián :: 2002</v>
      </c>
      <c r="C25" s="115">
        <v>2009</v>
      </c>
      <c r="D25" s="43" t="s">
        <v>411</v>
      </c>
      <c r="E25" s="101"/>
      <c r="F25" s="9" t="s">
        <v>382</v>
      </c>
      <c r="G25" s="7">
        <v>2002</v>
      </c>
      <c r="H25" s="8" t="s">
        <v>357</v>
      </c>
      <c r="I25" s="98" t="str">
        <f>IF(RIGHT(LEFT(historie_vysledky[[#This Row],[prijmeni a jmeno]],SEARCH(" ",historie_vysledky[[#This Row],[prijmeni a jmeno]])-1),1)="á","Z","M")</f>
        <v>M</v>
      </c>
      <c r="J25" s="78" t="s">
        <v>969</v>
      </c>
      <c r="K25" s="38"/>
      <c r="L25" s="80">
        <v>6.0069444444444439E-4</v>
      </c>
      <c r="M25" s="76"/>
      <c r="N25" s="77">
        <v>3</v>
      </c>
      <c r="O25" s="112" t="str">
        <f>LEFT(historie_vysledky[[#This Row],[prijmeni a jmeno]],1)</f>
        <v>G</v>
      </c>
      <c r="P25" s="113" t="str">
        <f>CONCATENATE(historie_vysledky[[#This Row],[prijmeni a jmeno]],", ",historie_vysledky[[#This Row],[nar]])</f>
        <v>Gazda Maxmilián, 2002</v>
      </c>
      <c r="Q25" s="92" t="str">
        <f>IF(ISERROR(VLOOKUP(B25,jbp_bezci!B:G,4,0)),"-",IF(VLOOKUP(B25,jbp_bezci!B:G,4,0)=0,"-",VLOOKUP(B25,jbp_bezci!B:G,4,0)))</f>
        <v>-</v>
      </c>
      <c r="R25" s="92" t="str">
        <f>IF(COUNTIF(jbp_bezci[ident],historie_vysledky[[#This Row],[ident jbp]])=1,"přihlášen","ne")</f>
        <v>ne</v>
      </c>
      <c r="S2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5" s="120">
        <f>COUNTIFS($F$4:F24,F25,$G$4:G24,G25)</f>
        <v>0</v>
      </c>
      <c r="U25" s="5"/>
      <c r="V25" s="5"/>
      <c r="X25" s="5"/>
      <c r="Y25" s="5"/>
      <c r="Z25" s="5"/>
      <c r="AA25" s="5"/>
      <c r="AB25" s="5"/>
      <c r="AC25" s="5"/>
      <c r="AD25" s="5"/>
      <c r="AE25" s="5"/>
      <c r="AF25" s="5"/>
      <c r="AG25" s="5"/>
    </row>
    <row r="26" spans="2:33" ht="15.75" x14ac:dyDescent="0.25">
      <c r="B26" s="40" t="str">
        <f>CONCATENATE(historie_vysledky[[#This Row],[rok]]," :: ",F26," :: ",G26)</f>
        <v>2009 :: Chladová Dominika :: 2006</v>
      </c>
      <c r="C26" s="115">
        <v>2009</v>
      </c>
      <c r="D26" s="43" t="s">
        <v>411</v>
      </c>
      <c r="E26" s="101"/>
      <c r="F26" s="9" t="s">
        <v>498</v>
      </c>
      <c r="G26" s="7">
        <v>2006</v>
      </c>
      <c r="H26" s="8" t="s">
        <v>985</v>
      </c>
      <c r="I26" s="98" t="str">
        <f>IF(RIGHT(LEFT(historie_vysledky[[#This Row],[prijmeni a jmeno]],SEARCH(" ",historie_vysledky[[#This Row],[prijmeni a jmeno]])-1),1)="á","Z","M")</f>
        <v>Z</v>
      </c>
      <c r="J2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26" s="38"/>
      <c r="L26" s="80">
        <v>1.1747685185185186E-3</v>
      </c>
      <c r="M26" s="76"/>
      <c r="N26" s="77">
        <v>10</v>
      </c>
      <c r="O26" s="112" t="str">
        <f>LEFT(historie_vysledky[[#This Row],[prijmeni a jmeno]],1)</f>
        <v>C</v>
      </c>
      <c r="P26" s="113" t="str">
        <f>CONCATENATE(historie_vysledky[[#This Row],[prijmeni a jmeno]],", ",historie_vysledky[[#This Row],[nar]])</f>
        <v>Chladová Dominika, 2006</v>
      </c>
      <c r="Q26" s="92" t="str">
        <f>IF(ISERROR(VLOOKUP(B26,jbp_bezci!B:G,4,0)),"-",IF(VLOOKUP(B26,jbp_bezci!B:G,4,0)=0,"-",VLOOKUP(B26,jbp_bezci!B:G,4,0)))</f>
        <v>-</v>
      </c>
      <c r="R26" s="92" t="str">
        <f>IF(COUNTIF(jbp_bezci[ident],historie_vysledky[[#This Row],[ident jbp]])=1,"přihlášen","ne")</f>
        <v>ne</v>
      </c>
      <c r="S2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6" s="120">
        <f>COUNTIFS($F$4:F25,F26,$G$4:G25,G26)</f>
        <v>0</v>
      </c>
      <c r="U26" s="5"/>
      <c r="V26" s="5"/>
      <c r="X26" s="5"/>
      <c r="Y26" s="5"/>
      <c r="Z26" s="5"/>
      <c r="AA26" s="5"/>
      <c r="AB26" s="5"/>
      <c r="AC26" s="5"/>
      <c r="AD26" s="5"/>
      <c r="AE26" s="5"/>
      <c r="AF26" s="5"/>
      <c r="AG26" s="5"/>
    </row>
    <row r="27" spans="2:33" ht="15.75" x14ac:dyDescent="0.25">
      <c r="B27" s="40" t="str">
        <f>CONCATENATE(historie_vysledky[[#This Row],[rok]]," :: ",F27," :: ",G27)</f>
        <v>2009 :: Kaiserová Tereza :: 2004</v>
      </c>
      <c r="C27" s="115">
        <v>2009</v>
      </c>
      <c r="D27" s="43" t="s">
        <v>411</v>
      </c>
      <c r="E27" s="101"/>
      <c r="F27" s="9" t="s">
        <v>493</v>
      </c>
      <c r="G27" s="7">
        <v>2004</v>
      </c>
      <c r="H27" s="8" t="s">
        <v>357</v>
      </c>
      <c r="I27" s="98" t="str">
        <f>IF(RIGHT(LEFT(historie_vysledky[[#This Row],[prijmeni a jmeno]],SEARCH(" ",historie_vysledky[[#This Row],[prijmeni a jmeno]])-1),1)="á","Z","M")</f>
        <v>Z</v>
      </c>
      <c r="J2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27" s="38"/>
      <c r="L27" s="80">
        <v>6.2962962962962961E-4</v>
      </c>
      <c r="M27" s="76"/>
      <c r="N27" s="77">
        <v>4</v>
      </c>
      <c r="O27" s="112" t="str">
        <f>LEFT(historie_vysledky[[#This Row],[prijmeni a jmeno]],1)</f>
        <v>K</v>
      </c>
      <c r="P27" s="113" t="str">
        <f>CONCATENATE(historie_vysledky[[#This Row],[prijmeni a jmeno]],", ",historie_vysledky[[#This Row],[nar]])</f>
        <v>Kaiserová Tereza, 2004</v>
      </c>
      <c r="Q27" s="92" t="str">
        <f>IF(ISERROR(VLOOKUP(B27,jbp_bezci!B:G,4,0)),"-",IF(VLOOKUP(B27,jbp_bezci!B:G,4,0)=0,"-",VLOOKUP(B27,jbp_bezci!B:G,4,0)))</f>
        <v>-</v>
      </c>
      <c r="R27" s="92" t="str">
        <f>IF(COUNTIF(jbp_bezci[ident],historie_vysledky[[#This Row],[ident jbp]])=1,"přihlášen","ne")</f>
        <v>ne</v>
      </c>
      <c r="S2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7" s="120">
        <f>COUNTIFS($F$4:F26,F27,$G$4:G26,G27)</f>
        <v>0</v>
      </c>
      <c r="U27" s="5"/>
      <c r="V27" s="5"/>
      <c r="X27" s="5"/>
      <c r="Y27" s="5"/>
      <c r="Z27" s="5"/>
      <c r="AA27" s="5"/>
      <c r="AB27" s="5"/>
      <c r="AC27" s="5"/>
      <c r="AD27" s="5"/>
      <c r="AE27" s="5"/>
      <c r="AF27" s="5"/>
      <c r="AG27" s="5"/>
    </row>
    <row r="28" spans="2:33" ht="15.75" x14ac:dyDescent="0.25">
      <c r="B28" s="40" t="str">
        <f>CONCATENATE(historie_vysledky[[#This Row],[rok]]," :: ",F28," :: ",G28)</f>
        <v>2009 :: Kášek Filip :: 2006</v>
      </c>
      <c r="C28" s="115">
        <v>2009</v>
      </c>
      <c r="D28" s="43" t="s">
        <v>411</v>
      </c>
      <c r="E28" s="101"/>
      <c r="F28" s="9" t="s">
        <v>489</v>
      </c>
      <c r="G28" s="7">
        <v>2006</v>
      </c>
      <c r="H28" s="8" t="s">
        <v>342</v>
      </c>
      <c r="I28" s="98" t="str">
        <f>IF(RIGHT(LEFT(historie_vysledky[[#This Row],[prijmeni a jmeno]],SEARCH(" ",historie_vysledky[[#This Row],[prijmeni a jmeno]])-1),1)="á","Z","M")</f>
        <v>M</v>
      </c>
      <c r="J2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28" s="38"/>
      <c r="L28" s="80">
        <v>1.2731481481481483E-3</v>
      </c>
      <c r="M28" s="76"/>
      <c r="N28" s="77">
        <v>11</v>
      </c>
      <c r="O28" s="112" t="str">
        <f>LEFT(historie_vysledky[[#This Row],[prijmeni a jmeno]],1)</f>
        <v>K</v>
      </c>
      <c r="P28" s="113" t="str">
        <f>CONCATENATE(historie_vysledky[[#This Row],[prijmeni a jmeno]],", ",historie_vysledky[[#This Row],[nar]])</f>
        <v>Kášek Filip, 2006</v>
      </c>
      <c r="Q28" s="92" t="str">
        <f>IF(ISERROR(VLOOKUP(B28,jbp_bezci!B:G,4,0)),"-",IF(VLOOKUP(B28,jbp_bezci!B:G,4,0)=0,"-",VLOOKUP(B28,jbp_bezci!B:G,4,0)))</f>
        <v>-</v>
      </c>
      <c r="R28" s="92" t="str">
        <f>IF(COUNTIF(jbp_bezci[ident],historie_vysledky[[#This Row],[ident jbp]])=1,"přihlášen","ne")</f>
        <v>ne</v>
      </c>
      <c r="S2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8" s="120">
        <f>COUNTIFS($F$4:F27,F28,$G$4:G27,G28)</f>
        <v>0</v>
      </c>
      <c r="U28" s="5"/>
      <c r="V28" s="5"/>
      <c r="X28" s="5"/>
      <c r="Y28" s="5"/>
      <c r="Z28" s="5"/>
      <c r="AA28" s="5"/>
      <c r="AB28" s="5"/>
      <c r="AC28" s="5"/>
      <c r="AD28" s="5"/>
      <c r="AE28" s="5"/>
      <c r="AF28" s="5"/>
      <c r="AG28" s="5"/>
    </row>
    <row r="29" spans="2:33" ht="15.75" x14ac:dyDescent="0.25">
      <c r="B29" s="40" t="str">
        <f>CONCATENATE(historie_vysledky[[#This Row],[rok]]," :: ",F29," :: ",G29)</f>
        <v>2009 :: Kášková Adélka :: 2004</v>
      </c>
      <c r="C29" s="115">
        <v>2009</v>
      </c>
      <c r="D29" s="43" t="s">
        <v>411</v>
      </c>
      <c r="E29" s="101"/>
      <c r="F29" s="9" t="s">
        <v>497</v>
      </c>
      <c r="G29" s="7">
        <v>2004</v>
      </c>
      <c r="H29" s="8" t="s">
        <v>350</v>
      </c>
      <c r="I29" s="98" t="str">
        <f>IF(RIGHT(LEFT(historie_vysledky[[#This Row],[prijmeni a jmeno]],SEARCH(" ",historie_vysledky[[#This Row],[prijmeni a jmeno]])-1),1)="á","Z","M")</f>
        <v>Z</v>
      </c>
      <c r="J2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29" s="38"/>
      <c r="L29" s="80">
        <v>7.6041666666666662E-4</v>
      </c>
      <c r="M29" s="76"/>
      <c r="N29" s="77">
        <v>8</v>
      </c>
      <c r="O29" s="112" t="str">
        <f>LEFT(historie_vysledky[[#This Row],[prijmeni a jmeno]],1)</f>
        <v>K</v>
      </c>
      <c r="P29" s="113" t="str">
        <f>CONCATENATE(historie_vysledky[[#This Row],[prijmeni a jmeno]],", ",historie_vysledky[[#This Row],[nar]])</f>
        <v>Kášková Adélka, 2004</v>
      </c>
      <c r="Q29" s="92" t="str">
        <f>IF(ISERROR(VLOOKUP(B29,jbp_bezci!B:G,4,0)),"-",IF(VLOOKUP(B29,jbp_bezci!B:G,4,0)=0,"-",VLOOKUP(B29,jbp_bezci!B:G,4,0)))</f>
        <v>-</v>
      </c>
      <c r="R29" s="92" t="str">
        <f>IF(COUNTIF(jbp_bezci[ident],historie_vysledky[[#This Row],[ident jbp]])=1,"přihlášen","ne")</f>
        <v>ne</v>
      </c>
      <c r="S2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9" s="120">
        <f>COUNTIFS($F$4:F28,F29,$G$4:G28,G29)</f>
        <v>0</v>
      </c>
      <c r="U29" s="5"/>
      <c r="V29" s="5"/>
      <c r="X29" s="5"/>
      <c r="Y29" s="5"/>
      <c r="Z29" s="5"/>
      <c r="AA29" s="5"/>
      <c r="AB29" s="5"/>
      <c r="AC29" s="5"/>
      <c r="AD29" s="5"/>
      <c r="AE29" s="5"/>
      <c r="AF29" s="5"/>
      <c r="AG29" s="5"/>
    </row>
    <row r="30" spans="2:33" ht="15.75" x14ac:dyDescent="0.25">
      <c r="B30" s="40" t="str">
        <f>CONCATENATE(historie_vysledky[[#This Row],[rok]]," :: ",F30," :: ",G30)</f>
        <v>2009 :: Klopfová Lenka :: 2001</v>
      </c>
      <c r="C30" s="115">
        <v>2009</v>
      </c>
      <c r="D30" s="43" t="s">
        <v>411</v>
      </c>
      <c r="E30" s="101"/>
      <c r="F30" s="9" t="s">
        <v>479</v>
      </c>
      <c r="G30" s="7">
        <v>2001</v>
      </c>
      <c r="H30" s="8" t="s">
        <v>451</v>
      </c>
      <c r="I30" s="98" t="str">
        <f>IF(RIGHT(LEFT(historie_vysledky[[#This Row],[prijmeni a jmeno]],SEARCH(" ",historie_vysledky[[#This Row],[prijmeni a jmeno]])-1),1)="á","Z","M")</f>
        <v>Z</v>
      </c>
      <c r="J3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07 - 09</v>
      </c>
      <c r="K30" s="38"/>
      <c r="L30" s="80">
        <v>4.0046296296296293E-4</v>
      </c>
      <c r="M30" s="76"/>
      <c r="N30" s="77">
        <v>1</v>
      </c>
      <c r="O30" s="112" t="str">
        <f>LEFT(historie_vysledky[[#This Row],[prijmeni a jmeno]],1)</f>
        <v>K</v>
      </c>
      <c r="P30" s="113" t="str">
        <f>CONCATENATE(historie_vysledky[[#This Row],[prijmeni a jmeno]],", ",historie_vysledky[[#This Row],[nar]])</f>
        <v>Klopfová Lenka, 2001</v>
      </c>
      <c r="Q30" s="92" t="str">
        <f>IF(ISERROR(VLOOKUP(B30,jbp_bezci!B:G,4,0)),"-",IF(VLOOKUP(B30,jbp_bezci!B:G,4,0)=0,"-",VLOOKUP(B30,jbp_bezci!B:G,4,0)))</f>
        <v>-</v>
      </c>
      <c r="R30" s="92" t="str">
        <f>IF(COUNTIF(jbp_bezci[ident],historie_vysledky[[#This Row],[ident jbp]])=1,"přihlášen","ne")</f>
        <v>ne</v>
      </c>
      <c r="S3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0" s="120">
        <f>COUNTIFS($F$4:F29,F30,$G$4:G29,G30)</f>
        <v>0</v>
      </c>
      <c r="U30" s="5"/>
      <c r="V30" s="5"/>
      <c r="X30" s="5"/>
      <c r="Y30" s="5"/>
      <c r="Z30" s="5"/>
      <c r="AA30" s="5"/>
      <c r="AB30" s="5"/>
      <c r="AC30" s="5"/>
      <c r="AD30" s="5"/>
      <c r="AE30" s="5"/>
      <c r="AF30" s="5"/>
      <c r="AG30" s="5"/>
    </row>
    <row r="31" spans="2:33" ht="15.75" x14ac:dyDescent="0.25">
      <c r="B31" s="40" t="str">
        <f>CONCATENATE(historie_vysledky[[#This Row],[rok]]," :: ",F31," :: ",G31)</f>
        <v>2009 :: Krnínský Petr :: 2000</v>
      </c>
      <c r="C31" s="115">
        <v>2009</v>
      </c>
      <c r="D31" s="43" t="s">
        <v>411</v>
      </c>
      <c r="E31" s="101"/>
      <c r="F31" s="9" t="s">
        <v>476</v>
      </c>
      <c r="G31" s="7">
        <v>2000</v>
      </c>
      <c r="H31" s="8" t="s">
        <v>453</v>
      </c>
      <c r="I31" s="98" t="str">
        <f>IF(RIGHT(LEFT(historie_vysledky[[#This Row],[prijmeni a jmeno]],SEARCH(" ",historie_vysledky[[#This Row],[prijmeni a jmeno]])-1),1)="á","Z","M")</f>
        <v>M</v>
      </c>
      <c r="J3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07 - 09</v>
      </c>
      <c r="K31" s="38"/>
      <c r="L31" s="80">
        <v>3.6458333333333335E-4</v>
      </c>
      <c r="M31" s="76"/>
      <c r="N31" s="77">
        <v>2</v>
      </c>
      <c r="O31" s="112" t="str">
        <f>LEFT(historie_vysledky[[#This Row],[prijmeni a jmeno]],1)</f>
        <v>K</v>
      </c>
      <c r="P31" s="113" t="str">
        <f>CONCATENATE(historie_vysledky[[#This Row],[prijmeni a jmeno]],", ",historie_vysledky[[#This Row],[nar]])</f>
        <v>Krnínský Petr, 2000</v>
      </c>
      <c r="Q31" s="92" t="str">
        <f>IF(ISERROR(VLOOKUP(B31,jbp_bezci!B:G,4,0)),"-",IF(VLOOKUP(B31,jbp_bezci!B:G,4,0)=0,"-",VLOOKUP(B31,jbp_bezci!B:G,4,0)))</f>
        <v>-</v>
      </c>
      <c r="R31" s="92" t="str">
        <f>IF(COUNTIF(jbp_bezci[ident],historie_vysledky[[#This Row],[ident jbp]])=1,"přihlášen","ne")</f>
        <v>ne</v>
      </c>
      <c r="S3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1" s="120">
        <f>COUNTIFS($F$4:F30,F31,$G$4:G30,G31)</f>
        <v>0</v>
      </c>
      <c r="U31" s="5"/>
      <c r="V31" s="5"/>
      <c r="X31" s="5"/>
      <c r="Y31" s="5"/>
      <c r="Z31" s="5"/>
      <c r="AA31" s="5"/>
      <c r="AB31" s="5"/>
      <c r="AC31" s="5"/>
      <c r="AD31" s="5"/>
      <c r="AE31" s="5"/>
      <c r="AF31" s="5"/>
      <c r="AG31" s="5"/>
    </row>
    <row r="32" spans="2:33" ht="15.75" x14ac:dyDescent="0.25">
      <c r="B32" s="40" t="str">
        <f>CONCATENATE(historie_vysledky[[#This Row],[rok]]," :: ",F32," :: ",G32)</f>
        <v>2009 :: Kučerová Klára :: 1999</v>
      </c>
      <c r="C32" s="115">
        <v>2009</v>
      </c>
      <c r="D32" s="43" t="s">
        <v>411</v>
      </c>
      <c r="E32" s="101"/>
      <c r="F32" s="9" t="s">
        <v>473</v>
      </c>
      <c r="G32" s="7">
        <v>1999</v>
      </c>
      <c r="H32" s="8" t="s">
        <v>453</v>
      </c>
      <c r="I32" s="98" t="str">
        <f>IF(RIGHT(LEFT(historie_vysledky[[#This Row],[prijmeni a jmeno]],SEARCH(" ",historie_vysledky[[#This Row],[prijmeni a jmeno]])-1),1)="á","Z","M")</f>
        <v>Z</v>
      </c>
      <c r="J3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10 - 11</v>
      </c>
      <c r="K32" s="38"/>
      <c r="L32" s="80">
        <v>8.4259259259259259E-4</v>
      </c>
      <c r="M32" s="76"/>
      <c r="N32" s="77">
        <v>2</v>
      </c>
      <c r="O32" s="112" t="str">
        <f>LEFT(historie_vysledky[[#This Row],[prijmeni a jmeno]],1)</f>
        <v>K</v>
      </c>
      <c r="P32" s="113" t="str">
        <f>CONCATENATE(historie_vysledky[[#This Row],[prijmeni a jmeno]],", ",historie_vysledky[[#This Row],[nar]])</f>
        <v>Kučerová Klára, 1999</v>
      </c>
      <c r="Q32" s="92" t="str">
        <f>IF(ISERROR(VLOOKUP(B32,jbp_bezci!B:G,4,0)),"-",IF(VLOOKUP(B32,jbp_bezci!B:G,4,0)=0,"-",VLOOKUP(B32,jbp_bezci!B:G,4,0)))</f>
        <v>-</v>
      </c>
      <c r="R32" s="92" t="str">
        <f>IF(COUNTIF(jbp_bezci[ident],historie_vysledky[[#This Row],[ident jbp]])=1,"přihlášen","ne")</f>
        <v>ne</v>
      </c>
      <c r="S3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2" s="120">
        <f>COUNTIFS($F$4:F31,F32,$G$4:G31,G32)</f>
        <v>0</v>
      </c>
      <c r="U32" s="5"/>
      <c r="V32" s="5"/>
      <c r="X32" s="5"/>
      <c r="Y32" s="5"/>
      <c r="Z32" s="5"/>
      <c r="AA32" s="5"/>
      <c r="AB32" s="5"/>
      <c r="AC32" s="5"/>
      <c r="AD32" s="5"/>
      <c r="AE32" s="5"/>
      <c r="AF32" s="5"/>
      <c r="AG32" s="5"/>
    </row>
    <row r="33" spans="2:33" ht="15.75" x14ac:dyDescent="0.25">
      <c r="B33" s="40" t="str">
        <f>CONCATENATE(historie_vysledky[[#This Row],[rok]]," :: ",F33," :: ",G33)</f>
        <v>2009 :: Lhotský Miloslav :: 1997</v>
      </c>
      <c r="C33" s="115">
        <v>2009</v>
      </c>
      <c r="D33" s="43" t="s">
        <v>411</v>
      </c>
      <c r="E33" s="101"/>
      <c r="F33" s="9" t="s">
        <v>661</v>
      </c>
      <c r="G33" s="7">
        <v>1997</v>
      </c>
      <c r="H33" s="8" t="s">
        <v>448</v>
      </c>
      <c r="I33" s="98" t="str">
        <f>IF(RIGHT(LEFT(historie_vysledky[[#This Row],[prijmeni a jmeno]],SEARCH(" ",historie_vysledky[[#This Row],[prijmeni a jmeno]])-1),1)="á","Z","M")</f>
        <v>M</v>
      </c>
      <c r="J3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12 - 13</v>
      </c>
      <c r="K33" s="38"/>
      <c r="L33" s="80">
        <v>1.4594907407407406E-3</v>
      </c>
      <c r="M33" s="76"/>
      <c r="N33" s="77">
        <v>3</v>
      </c>
      <c r="O33" s="112" t="str">
        <f>LEFT(historie_vysledky[[#This Row],[prijmeni a jmeno]],1)</f>
        <v>L</v>
      </c>
      <c r="P33" s="113" t="str">
        <f>CONCATENATE(historie_vysledky[[#This Row],[prijmeni a jmeno]],", ",historie_vysledky[[#This Row],[nar]])</f>
        <v>Lhotský Miloslav, 1997</v>
      </c>
      <c r="Q33" s="92" t="str">
        <f>IF(ISERROR(VLOOKUP(B33,jbp_bezci!B:G,4,0)),"-",IF(VLOOKUP(B33,jbp_bezci!B:G,4,0)=0,"-",VLOOKUP(B33,jbp_bezci!B:G,4,0)))</f>
        <v>-</v>
      </c>
      <c r="R33" s="92" t="str">
        <f>IF(COUNTIF(jbp_bezci[ident],historie_vysledky[[#This Row],[ident jbp]])=1,"přihlášen","ne")</f>
        <v>ne</v>
      </c>
      <c r="S3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3" s="120">
        <f>COUNTIFS($F$4:F32,F33,$G$4:G32,G33)</f>
        <v>0</v>
      </c>
      <c r="U33" s="5"/>
      <c r="V33" s="5"/>
      <c r="X33" s="5"/>
      <c r="Y33" s="5"/>
      <c r="Z33" s="5"/>
      <c r="AA33" s="5"/>
      <c r="AB33" s="5"/>
      <c r="AC33" s="5"/>
      <c r="AD33" s="5"/>
      <c r="AE33" s="5"/>
      <c r="AF33" s="5"/>
      <c r="AG33" s="5"/>
    </row>
    <row r="34" spans="2:33" ht="15.75" x14ac:dyDescent="0.25">
      <c r="B34" s="40" t="str">
        <f>CONCATENATE(historie_vysledky[[#This Row],[rok]]," :: ",F34," :: ",G34)</f>
        <v>2009 :: Ločárek Mirek :: 2002</v>
      </c>
      <c r="C34" s="115">
        <v>2009</v>
      </c>
      <c r="D34" s="43" t="s">
        <v>411</v>
      </c>
      <c r="E34" s="101"/>
      <c r="F34" s="9" t="s">
        <v>478</v>
      </c>
      <c r="G34" s="7">
        <v>2002</v>
      </c>
      <c r="H34" s="8" t="s">
        <v>454</v>
      </c>
      <c r="I34" s="98" t="str">
        <f>IF(RIGHT(LEFT(historie_vysledky[[#This Row],[prijmeni a jmeno]],SEARCH(" ",historie_vysledky[[#This Row],[prijmeni a jmeno]])-1),1)="á","Z","M")</f>
        <v>M</v>
      </c>
      <c r="J3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07 - 09</v>
      </c>
      <c r="K34" s="38"/>
      <c r="L34" s="80">
        <v>4.5023148148148152E-4</v>
      </c>
      <c r="M34" s="76"/>
      <c r="N34" s="77">
        <v>4</v>
      </c>
      <c r="O34" s="112" t="str">
        <f>LEFT(historie_vysledky[[#This Row],[prijmeni a jmeno]],1)</f>
        <v>L</v>
      </c>
      <c r="P34" s="113" t="str">
        <f>CONCATENATE(historie_vysledky[[#This Row],[prijmeni a jmeno]],", ",historie_vysledky[[#This Row],[nar]])</f>
        <v>Ločárek Mirek, 2002</v>
      </c>
      <c r="Q34" s="92" t="str">
        <f>IF(ISERROR(VLOOKUP(B34,jbp_bezci!B:G,4,0)),"-",IF(VLOOKUP(B34,jbp_bezci!B:G,4,0)=0,"-",VLOOKUP(B34,jbp_bezci!B:G,4,0)))</f>
        <v>-</v>
      </c>
      <c r="R34" s="92" t="str">
        <f>IF(COUNTIF(jbp_bezci[ident],historie_vysledky[[#This Row],[ident jbp]])=1,"přihlášen","ne")</f>
        <v>ne</v>
      </c>
      <c r="S3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4" s="120">
        <f>COUNTIFS($F$4:F33,F34,$G$4:G33,G34)</f>
        <v>0</v>
      </c>
      <c r="U34" s="5"/>
      <c r="V34" s="5"/>
      <c r="X34" s="5"/>
      <c r="Y34" s="5"/>
      <c r="Z34" s="5"/>
      <c r="AA34" s="5"/>
      <c r="AB34" s="5"/>
      <c r="AC34" s="5"/>
      <c r="AD34" s="5"/>
      <c r="AE34" s="5"/>
      <c r="AF34" s="5"/>
      <c r="AG34" s="5"/>
    </row>
    <row r="35" spans="2:33" ht="15.75" x14ac:dyDescent="0.25">
      <c r="B35" s="40" t="str">
        <f>CONCATENATE(historie_vysledky[[#This Row],[rok]]," :: ",F35," :: ",G35)</f>
        <v>2009 :: Lukš Jan :: 1998</v>
      </c>
      <c r="C35" s="115">
        <v>2009</v>
      </c>
      <c r="D35" s="43" t="s">
        <v>411</v>
      </c>
      <c r="E35" s="101"/>
      <c r="F35" s="9" t="s">
        <v>470</v>
      </c>
      <c r="G35" s="7">
        <v>1998</v>
      </c>
      <c r="H35" s="8" t="s">
        <v>1015</v>
      </c>
      <c r="I35" s="98" t="str">
        <f>IF(RIGHT(LEFT(historie_vysledky[[#This Row],[prijmeni a jmeno]],SEARCH(" ",historie_vysledky[[#This Row],[prijmeni a jmeno]])-1),1)="á","Z","M")</f>
        <v>M</v>
      </c>
      <c r="J35" s="78" t="s">
        <v>584</v>
      </c>
      <c r="K35" s="38"/>
      <c r="L35" s="80">
        <v>1.2847222222222223E-3</v>
      </c>
      <c r="M35" s="76"/>
      <c r="N35" s="77">
        <v>1</v>
      </c>
      <c r="O35" s="112" t="str">
        <f>LEFT(historie_vysledky[[#This Row],[prijmeni a jmeno]],1)</f>
        <v>L</v>
      </c>
      <c r="P35" s="113" t="str">
        <f>CONCATENATE(historie_vysledky[[#This Row],[prijmeni a jmeno]],", ",historie_vysledky[[#This Row],[nar]])</f>
        <v>Lukš Jan, 1998</v>
      </c>
      <c r="Q35" s="92" t="str">
        <f>IF(ISERROR(VLOOKUP(B35,jbp_bezci!B:G,4,0)),"-",IF(VLOOKUP(B35,jbp_bezci!B:G,4,0)=0,"-",VLOOKUP(B35,jbp_bezci!B:G,4,0)))</f>
        <v>-</v>
      </c>
      <c r="R35" s="92" t="str">
        <f>IF(COUNTIF(jbp_bezci[ident],historie_vysledky[[#This Row],[ident jbp]])=1,"přihlášen","ne")</f>
        <v>ne</v>
      </c>
      <c r="S3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5" s="120">
        <f>COUNTIFS($F$4:F34,F35,$G$4:G34,G35)</f>
        <v>0</v>
      </c>
      <c r="U35" s="5"/>
      <c r="V35" s="5"/>
      <c r="X35" s="5"/>
      <c r="Y35" s="5"/>
      <c r="Z35" s="5"/>
      <c r="AA35" s="5"/>
      <c r="AB35" s="5"/>
      <c r="AC35" s="5"/>
      <c r="AD35" s="5"/>
      <c r="AE35" s="5"/>
      <c r="AF35" s="5"/>
      <c r="AG35" s="5"/>
    </row>
    <row r="36" spans="2:33" ht="15.75" x14ac:dyDescent="0.25">
      <c r="B36" s="40" t="str">
        <f>CONCATENATE(historie_vysledky[[#This Row],[rok]]," :: ",F36," :: ",G36)</f>
        <v>2009 :: Lukšová Kristýna :: 1996</v>
      </c>
      <c r="C36" s="115">
        <v>2009</v>
      </c>
      <c r="D36" s="43" t="s">
        <v>411</v>
      </c>
      <c r="E36" s="101"/>
      <c r="F36" s="9" t="s">
        <v>468</v>
      </c>
      <c r="G36" s="7">
        <v>1996</v>
      </c>
      <c r="H36" s="8" t="s">
        <v>1015</v>
      </c>
      <c r="I36" s="98" t="str">
        <f>IF(RIGHT(LEFT(historie_vysledky[[#This Row],[prijmeni a jmeno]],SEARCH(" ",historie_vysledky[[#This Row],[prijmeni a jmeno]])-1),1)="á","Z","M")</f>
        <v>Z</v>
      </c>
      <c r="J3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12 - 13</v>
      </c>
      <c r="K36" s="38"/>
      <c r="L36" s="80">
        <v>1.224537037037037E-3</v>
      </c>
      <c r="M36" s="76"/>
      <c r="N36" s="77">
        <v>2</v>
      </c>
      <c r="O36" s="112" t="str">
        <f>LEFT(historie_vysledky[[#This Row],[prijmeni a jmeno]],1)</f>
        <v>L</v>
      </c>
      <c r="P36" s="113" t="str">
        <f>CONCATENATE(historie_vysledky[[#This Row],[prijmeni a jmeno]],", ",historie_vysledky[[#This Row],[nar]])</f>
        <v>Lukšová Kristýna, 1996</v>
      </c>
      <c r="Q36" s="92" t="str">
        <f>IF(ISERROR(VLOOKUP(B36,jbp_bezci!B:G,4,0)),"-",IF(VLOOKUP(B36,jbp_bezci!B:G,4,0)=0,"-",VLOOKUP(B36,jbp_bezci!B:G,4,0)))</f>
        <v>-</v>
      </c>
      <c r="R36" s="92" t="str">
        <f>IF(COUNTIF(jbp_bezci[ident],historie_vysledky[[#This Row],[ident jbp]])=1,"přihlášen","ne")</f>
        <v>ne</v>
      </c>
      <c r="S3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6" s="120">
        <f>COUNTIFS($F$4:F35,F36,$G$4:G35,G36)</f>
        <v>0</v>
      </c>
      <c r="U36" s="5"/>
      <c r="V36" s="5"/>
      <c r="X36" s="5"/>
      <c r="Y36" s="5"/>
      <c r="Z36" s="5"/>
      <c r="AA36" s="5"/>
      <c r="AB36" s="5"/>
      <c r="AC36" s="5"/>
      <c r="AD36" s="5"/>
      <c r="AE36" s="5"/>
      <c r="AF36" s="5"/>
      <c r="AG36" s="5"/>
    </row>
    <row r="37" spans="2:33" ht="15.75" x14ac:dyDescent="0.25">
      <c r="B37" s="40" t="str">
        <f>CONCATENATE(historie_vysledky[[#This Row],[rok]]," :: ",F37," :: ",G37)</f>
        <v>2009 :: Lukšová Natálka :: 2003</v>
      </c>
      <c r="C37" s="115">
        <v>2009</v>
      </c>
      <c r="D37" s="43" t="s">
        <v>411</v>
      </c>
      <c r="E37" s="101">
        <v>3</v>
      </c>
      <c r="F37" s="9" t="s">
        <v>491</v>
      </c>
      <c r="G37" s="7">
        <v>2003</v>
      </c>
      <c r="H37" s="8" t="s">
        <v>1015</v>
      </c>
      <c r="I37" s="98" t="str">
        <f>IF(RIGHT(LEFT(historie_vysledky[[#This Row],[prijmeni a jmeno]],SEARCH(" ",historie_vysledky[[#This Row],[prijmeni a jmeno]])-1),1)="á","Z","M")</f>
        <v>Z</v>
      </c>
      <c r="J3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37" s="38"/>
      <c r="L37" s="80">
        <v>5.4745370370370375E-4</v>
      </c>
      <c r="M37" s="76"/>
      <c r="N37" s="77">
        <v>1</v>
      </c>
      <c r="O37" s="112" t="str">
        <f>LEFT(historie_vysledky[[#This Row],[prijmeni a jmeno]],1)</f>
        <v>L</v>
      </c>
      <c r="P37" s="113" t="str">
        <f>CONCATENATE(historie_vysledky[[#This Row],[prijmeni a jmeno]],", ",historie_vysledky[[#This Row],[nar]])</f>
        <v>Lukšová Natálka, 2003</v>
      </c>
      <c r="Q37" s="92" t="str">
        <f>IF(ISERROR(VLOOKUP(B37,jbp_bezci!B:G,4,0)),"-",IF(VLOOKUP(B37,jbp_bezci!B:G,4,0)=0,"-",VLOOKUP(B37,jbp_bezci!B:G,4,0)))</f>
        <v>-</v>
      </c>
      <c r="R37" s="92" t="str">
        <f>IF(COUNTIF(jbp_bezci[ident],historie_vysledky[[#This Row],[ident jbp]])=1,"přihlášen","ne")</f>
        <v>ne</v>
      </c>
      <c r="S3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7" s="120">
        <f>COUNTIFS($F$4:F36,F37,$G$4:G36,G37)</f>
        <v>0</v>
      </c>
      <c r="U37" s="5"/>
      <c r="V37" s="5"/>
      <c r="X37" s="5"/>
      <c r="Y37" s="5"/>
      <c r="Z37" s="5"/>
      <c r="AA37" s="5"/>
      <c r="AB37" s="5"/>
      <c r="AC37" s="5"/>
      <c r="AD37" s="5"/>
      <c r="AE37" s="5"/>
      <c r="AF37" s="5"/>
      <c r="AG37" s="5"/>
    </row>
    <row r="38" spans="2:33" ht="15.75" x14ac:dyDescent="0.25">
      <c r="B38" s="40" t="str">
        <f>CONCATENATE(historie_vysledky[[#This Row],[rok]]," :: ",F38," :: ",G38)</f>
        <v>2009 :: Mach Karel :: 2001</v>
      </c>
      <c r="C38" s="115">
        <v>2009</v>
      </c>
      <c r="D38" s="43" t="s">
        <v>411</v>
      </c>
      <c r="E38" s="101"/>
      <c r="F38" s="9" t="s">
        <v>475</v>
      </c>
      <c r="G38" s="7">
        <v>2001</v>
      </c>
      <c r="H38" s="8" t="s">
        <v>451</v>
      </c>
      <c r="I38" s="98" t="str">
        <f>IF(RIGHT(LEFT(historie_vysledky[[#This Row],[prijmeni a jmeno]],SEARCH(" ",historie_vysledky[[#This Row],[prijmeni a jmeno]])-1),1)="á","Z","M")</f>
        <v>M</v>
      </c>
      <c r="J3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07 - 09</v>
      </c>
      <c r="K38" s="38"/>
      <c r="L38" s="80">
        <v>3.4722222222222224E-4</v>
      </c>
      <c r="M38" s="76"/>
      <c r="N38" s="77">
        <v>1</v>
      </c>
      <c r="O38" s="112" t="str">
        <f>LEFT(historie_vysledky[[#This Row],[prijmeni a jmeno]],1)</f>
        <v>M</v>
      </c>
      <c r="P38" s="113" t="str">
        <f>CONCATENATE(historie_vysledky[[#This Row],[prijmeni a jmeno]],", ",historie_vysledky[[#This Row],[nar]])</f>
        <v>Mach Karel, 2001</v>
      </c>
      <c r="Q38" s="92" t="str">
        <f>IF(ISERROR(VLOOKUP(B38,jbp_bezci!B:G,4,0)),"-",IF(VLOOKUP(B38,jbp_bezci!B:G,4,0)=0,"-",VLOOKUP(B38,jbp_bezci!B:G,4,0)))</f>
        <v>-</v>
      </c>
      <c r="R38" s="92" t="str">
        <f>IF(COUNTIF(jbp_bezci[ident],historie_vysledky[[#This Row],[ident jbp]])=1,"přihlášen","ne")</f>
        <v>ne</v>
      </c>
      <c r="S3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8" s="120">
        <f>COUNTIFS($F$4:F37,F38,$G$4:G37,G38)</f>
        <v>0</v>
      </c>
      <c r="U38" s="5"/>
      <c r="V38" s="5"/>
      <c r="X38" s="5"/>
      <c r="Y38" s="5"/>
      <c r="Z38" s="5"/>
      <c r="AA38" s="5"/>
      <c r="AB38" s="5"/>
      <c r="AC38" s="5"/>
      <c r="AD38" s="5"/>
      <c r="AE38" s="5"/>
      <c r="AF38" s="5"/>
      <c r="AG38" s="5"/>
    </row>
    <row r="39" spans="2:33" ht="15.75" x14ac:dyDescent="0.25">
      <c r="B39" s="40" t="str">
        <f>CONCATENATE(historie_vysledky[[#This Row],[rok]]," :: ",F39," :: ",G39)</f>
        <v>2009 :: Mašek František :: 2005</v>
      </c>
      <c r="C39" s="115">
        <v>2009</v>
      </c>
      <c r="D39" s="43" t="s">
        <v>411</v>
      </c>
      <c r="E39" s="101"/>
      <c r="F39" s="9" t="s">
        <v>486</v>
      </c>
      <c r="G39" s="7">
        <v>2005</v>
      </c>
      <c r="H39" s="8" t="s">
        <v>357</v>
      </c>
      <c r="I39" s="98" t="str">
        <f>IF(RIGHT(LEFT(historie_vysledky[[#This Row],[prijmeni a jmeno]],SEARCH(" ",historie_vysledky[[#This Row],[prijmeni a jmeno]])-1),1)="á","Z","M")</f>
        <v>M</v>
      </c>
      <c r="J3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39" s="38"/>
      <c r="L39" s="80">
        <v>9.5138888888888888E-4</v>
      </c>
      <c r="M39" s="76"/>
      <c r="N39" s="77">
        <v>7</v>
      </c>
      <c r="O39" s="112" t="str">
        <f>LEFT(historie_vysledky[[#This Row],[prijmeni a jmeno]],1)</f>
        <v>M</v>
      </c>
      <c r="P39" s="113" t="str">
        <f>CONCATENATE(historie_vysledky[[#This Row],[prijmeni a jmeno]],", ",historie_vysledky[[#This Row],[nar]])</f>
        <v>Mašek František, 2005</v>
      </c>
      <c r="Q39" s="92" t="str">
        <f>IF(ISERROR(VLOOKUP(B39,jbp_bezci!B:G,4,0)),"-",IF(VLOOKUP(B39,jbp_bezci!B:G,4,0)=0,"-",VLOOKUP(B39,jbp_bezci!B:G,4,0)))</f>
        <v>-</v>
      </c>
      <c r="R39" s="92" t="str">
        <f>IF(COUNTIF(jbp_bezci[ident],historie_vysledky[[#This Row],[ident jbp]])=1,"přihlášen","ne")</f>
        <v>ne</v>
      </c>
      <c r="S3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9" s="120">
        <f>COUNTIFS($F$4:F38,F39,$G$4:G38,G39)</f>
        <v>0</v>
      </c>
      <c r="U39" s="5"/>
      <c r="V39" s="5"/>
      <c r="X39" s="5"/>
      <c r="Y39" s="5"/>
      <c r="Z39" s="5"/>
      <c r="AA39" s="5"/>
      <c r="AB39" s="5"/>
      <c r="AC39" s="5"/>
      <c r="AD39" s="5"/>
      <c r="AE39" s="5"/>
      <c r="AF39" s="5"/>
      <c r="AG39" s="5"/>
    </row>
    <row r="40" spans="2:33" ht="15.75" x14ac:dyDescent="0.25">
      <c r="B40" s="40" t="str">
        <f>CONCATENATE(historie_vysledky[[#This Row],[rok]]," :: ",F40," :: ",G40)</f>
        <v>2009 :: Mihalik David :: 1996</v>
      </c>
      <c r="C40" s="115">
        <v>2009</v>
      </c>
      <c r="D40" s="43" t="s">
        <v>411</v>
      </c>
      <c r="E40" s="101"/>
      <c r="F40" s="9" t="s">
        <v>471</v>
      </c>
      <c r="G40" s="7">
        <v>1996</v>
      </c>
      <c r="H40" s="8" t="s">
        <v>450</v>
      </c>
      <c r="I40" s="98" t="str">
        <f>IF(RIGHT(LEFT(historie_vysledky[[#This Row],[prijmeni a jmeno]],SEARCH(" ",historie_vysledky[[#This Row],[prijmeni a jmeno]])-1),1)="á","Z","M")</f>
        <v>M</v>
      </c>
      <c r="J4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12 - 13</v>
      </c>
      <c r="K40" s="38"/>
      <c r="L40" s="80">
        <v>1.2997685185185185E-3</v>
      </c>
      <c r="M40" s="76"/>
      <c r="N40" s="77">
        <v>2</v>
      </c>
      <c r="O40" s="112" t="str">
        <f>LEFT(historie_vysledky[[#This Row],[prijmeni a jmeno]],1)</f>
        <v>M</v>
      </c>
      <c r="P40" s="113" t="str">
        <f>CONCATENATE(historie_vysledky[[#This Row],[prijmeni a jmeno]],", ",historie_vysledky[[#This Row],[nar]])</f>
        <v>Mihalik David, 1996</v>
      </c>
      <c r="Q40" s="92" t="str">
        <f>IF(ISERROR(VLOOKUP(B40,jbp_bezci!B:G,4,0)),"-",IF(VLOOKUP(B40,jbp_bezci!B:G,4,0)=0,"-",VLOOKUP(B40,jbp_bezci!B:G,4,0)))</f>
        <v>-</v>
      </c>
      <c r="R40" s="92" t="str">
        <f>IF(COUNTIF(jbp_bezci[ident],historie_vysledky[[#This Row],[ident jbp]])=1,"přihlášen","ne")</f>
        <v>ne</v>
      </c>
      <c r="S4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0" s="120">
        <f>COUNTIFS($F$4:F39,F40,$G$4:G39,G40)</f>
        <v>0</v>
      </c>
      <c r="U40" s="5"/>
      <c r="V40" s="5"/>
      <c r="X40" s="5"/>
      <c r="Y40" s="5"/>
      <c r="Z40" s="5"/>
      <c r="AA40" s="5"/>
      <c r="AB40" s="5"/>
      <c r="AC40" s="5"/>
      <c r="AD40" s="5"/>
      <c r="AE40" s="5"/>
      <c r="AF40" s="5"/>
      <c r="AG40" s="5"/>
    </row>
    <row r="41" spans="2:33" ht="15.75" x14ac:dyDescent="0.25">
      <c r="B41" s="40" t="str">
        <f>CONCATENATE(historie_vysledky[[#This Row],[rok]]," :: ",F41," :: ",G41)</f>
        <v>2009 :: Mihalik Zdeněk :: 1991</v>
      </c>
      <c r="C41" s="115">
        <v>2009</v>
      </c>
      <c r="D41" s="43" t="s">
        <v>411</v>
      </c>
      <c r="E41" s="101"/>
      <c r="F41" s="9" t="s">
        <v>462</v>
      </c>
      <c r="G41" s="7">
        <v>1991</v>
      </c>
      <c r="H41" s="8" t="s">
        <v>450</v>
      </c>
      <c r="I41" s="98" t="str">
        <f>IF(RIGHT(LEFT(historie_vysledky[[#This Row],[prijmeni a jmeno]],SEARCH(" ",historie_vysledky[[#This Row],[prijmeni a jmeno]])-1),1)="á","Z","M")</f>
        <v>M</v>
      </c>
      <c r="J4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16 - 18</v>
      </c>
      <c r="K41" s="38"/>
      <c r="L41" s="80">
        <v>5.6296296296296303E-3</v>
      </c>
      <c r="M41" s="76"/>
      <c r="N41" s="77">
        <v>6</v>
      </c>
      <c r="O41" s="112" t="str">
        <f>LEFT(historie_vysledky[[#This Row],[prijmeni a jmeno]],1)</f>
        <v>M</v>
      </c>
      <c r="P41" s="113" t="str">
        <f>CONCATENATE(historie_vysledky[[#This Row],[prijmeni a jmeno]],", ",historie_vysledky[[#This Row],[nar]])</f>
        <v>Mihalik Zdeněk, 1991</v>
      </c>
      <c r="Q41" s="92" t="str">
        <f>IF(ISERROR(VLOOKUP(B41,jbp_bezci!B:G,4,0)),"-",IF(VLOOKUP(B41,jbp_bezci!B:G,4,0)=0,"-",VLOOKUP(B41,jbp_bezci!B:G,4,0)))</f>
        <v>-</v>
      </c>
      <c r="R41" s="92" t="str">
        <f>IF(COUNTIF(jbp_bezci[ident],historie_vysledky[[#This Row],[ident jbp]])=1,"přihlášen","ne")</f>
        <v>ne</v>
      </c>
      <c r="S4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1" s="120">
        <f>COUNTIFS($F$4:F40,F41,$G$4:G40,G41)</f>
        <v>0</v>
      </c>
      <c r="U41" s="5"/>
      <c r="V41" s="5"/>
      <c r="X41" s="5"/>
      <c r="Y41" s="5"/>
      <c r="Z41" s="5"/>
      <c r="AA41" s="5"/>
      <c r="AB41" s="5"/>
      <c r="AC41" s="5"/>
      <c r="AD41" s="5"/>
      <c r="AE41" s="5"/>
      <c r="AF41" s="5"/>
      <c r="AG41" s="5"/>
    </row>
    <row r="42" spans="2:33" ht="15.75" x14ac:dyDescent="0.25">
      <c r="B42" s="40" t="str">
        <f>CONCATENATE(historie_vysledky[[#This Row],[rok]]," :: ",F42," :: ",G42)</f>
        <v>2009 :: Mikšl Rostislav :: 2005</v>
      </c>
      <c r="C42" s="115">
        <v>2009</v>
      </c>
      <c r="D42" s="43" t="s">
        <v>411</v>
      </c>
      <c r="E42" s="101"/>
      <c r="F42" s="9" t="s">
        <v>142</v>
      </c>
      <c r="G42" s="7">
        <v>2005</v>
      </c>
      <c r="H42" s="8" t="s">
        <v>395</v>
      </c>
      <c r="I42" s="98" t="str">
        <f>IF(RIGHT(LEFT(historie_vysledky[[#This Row],[prijmeni a jmeno]],SEARCH(" ",historie_vysledky[[#This Row],[prijmeni a jmeno]])-1),1)="á","Z","M")</f>
        <v>M</v>
      </c>
      <c r="J4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42" s="38"/>
      <c r="L42" s="80">
        <v>6.7361111111111126E-4</v>
      </c>
      <c r="M42" s="76"/>
      <c r="N42" s="77">
        <v>4</v>
      </c>
      <c r="O42" s="112" t="str">
        <f>LEFT(historie_vysledky[[#This Row],[prijmeni a jmeno]],1)</f>
        <v>M</v>
      </c>
      <c r="P42" s="113" t="str">
        <f>CONCATENATE(historie_vysledky[[#This Row],[prijmeni a jmeno]],", ",historie_vysledky[[#This Row],[nar]])</f>
        <v>Mikšl Rostislav, 2005</v>
      </c>
      <c r="Q42" s="92" t="str">
        <f>IF(ISERROR(VLOOKUP(B42,jbp_bezci!B:G,4,0)),"-",IF(VLOOKUP(B42,jbp_bezci!B:G,4,0)=0,"-",VLOOKUP(B42,jbp_bezci!B:G,4,0)))</f>
        <v>-</v>
      </c>
      <c r="R42" s="92" t="str">
        <f>IF(COUNTIF(jbp_bezci[ident],historie_vysledky[[#This Row],[ident jbp]])=1,"přihlášen","ne")</f>
        <v>ne</v>
      </c>
      <c r="S4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2" s="120">
        <f>COUNTIFS($F$4:F41,F42,$G$4:G41,G42)</f>
        <v>0</v>
      </c>
      <c r="U42" s="5"/>
      <c r="V42" s="5"/>
      <c r="X42" s="5"/>
      <c r="Y42" s="5"/>
      <c r="Z42" s="5"/>
      <c r="AA42" s="5"/>
      <c r="AB42" s="5"/>
      <c r="AC42" s="5"/>
      <c r="AD42" s="5"/>
      <c r="AE42" s="5"/>
      <c r="AF42" s="5"/>
      <c r="AG42" s="5"/>
    </row>
    <row r="43" spans="2:33" ht="15.75" x14ac:dyDescent="0.25">
      <c r="B43" s="40" t="str">
        <f>CONCATENATE(historie_vysledky[[#This Row],[rok]]," :: ",F43," :: ",G43)</f>
        <v>2009 :: Nováková Kristýna :: 2006</v>
      </c>
      <c r="C43" s="115">
        <v>2009</v>
      </c>
      <c r="D43" s="43" t="s">
        <v>411</v>
      </c>
      <c r="E43" s="101"/>
      <c r="F43" s="9" t="s">
        <v>490</v>
      </c>
      <c r="G43" s="7">
        <v>2006</v>
      </c>
      <c r="H43" s="8" t="s">
        <v>1016</v>
      </c>
      <c r="I43" s="98" t="str">
        <f>IF(RIGHT(LEFT(historie_vysledky[[#This Row],[prijmeni a jmeno]],SEARCH(" ",historie_vysledky[[#This Row],[prijmeni a jmeno]])-1),1)="á","Z","M")</f>
        <v>Z</v>
      </c>
      <c r="J4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43" s="38"/>
      <c r="L43" s="80">
        <v>1.1006944444444443E-3</v>
      </c>
      <c r="M43" s="76"/>
      <c r="N43" s="77">
        <v>9</v>
      </c>
      <c r="O43" s="112" t="str">
        <f>LEFT(historie_vysledky[[#This Row],[prijmeni a jmeno]],1)</f>
        <v>N</v>
      </c>
      <c r="P43" s="113" t="str">
        <f>CONCATENATE(historie_vysledky[[#This Row],[prijmeni a jmeno]],", ",historie_vysledky[[#This Row],[nar]])</f>
        <v>Nováková Kristýna, 2006</v>
      </c>
      <c r="Q43" s="92" t="str">
        <f>IF(ISERROR(VLOOKUP(B43,jbp_bezci!B:G,4,0)),"-",IF(VLOOKUP(B43,jbp_bezci!B:G,4,0)=0,"-",VLOOKUP(B43,jbp_bezci!B:G,4,0)))</f>
        <v>-</v>
      </c>
      <c r="R43" s="92" t="str">
        <f>IF(COUNTIF(jbp_bezci[ident],historie_vysledky[[#This Row],[ident jbp]])=1,"přihlášen","ne")</f>
        <v>ne</v>
      </c>
      <c r="S4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3" s="120">
        <f>COUNTIFS($F$4:F42,F43,$G$4:G42,G43)</f>
        <v>0</v>
      </c>
      <c r="U43" s="5"/>
      <c r="V43" s="5"/>
      <c r="X43" s="5"/>
      <c r="Y43" s="5"/>
      <c r="Z43" s="5"/>
      <c r="AA43" s="5"/>
      <c r="AB43" s="5"/>
      <c r="AC43" s="5"/>
      <c r="AD43" s="5"/>
      <c r="AE43" s="5"/>
      <c r="AF43" s="5"/>
      <c r="AG43" s="5"/>
    </row>
    <row r="44" spans="2:33" ht="15.75" x14ac:dyDescent="0.25">
      <c r="B44" s="40" t="str">
        <f>CONCATENATE(historie_vysledky[[#This Row],[rok]]," :: ",F44," :: ",G44)</f>
        <v>2009 :: Nováková Markéta :: 2003</v>
      </c>
      <c r="C44" s="115">
        <v>2009</v>
      </c>
      <c r="D44" s="43" t="s">
        <v>411</v>
      </c>
      <c r="E44" s="101"/>
      <c r="F44" s="9" t="s">
        <v>494</v>
      </c>
      <c r="G44" s="7">
        <v>2003</v>
      </c>
      <c r="H44" s="8" t="s">
        <v>1016</v>
      </c>
      <c r="I44" s="98" t="str">
        <f>IF(RIGHT(LEFT(historie_vysledky[[#This Row],[prijmeni a jmeno]],SEARCH(" ",historie_vysledky[[#This Row],[prijmeni a jmeno]])-1),1)="á","Z","M")</f>
        <v>Z</v>
      </c>
      <c r="J4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44" s="38"/>
      <c r="L44" s="80">
        <v>6.4004629629629622E-4</v>
      </c>
      <c r="M44" s="76"/>
      <c r="N44" s="77">
        <v>5</v>
      </c>
      <c r="O44" s="112" t="str">
        <f>LEFT(historie_vysledky[[#This Row],[prijmeni a jmeno]],1)</f>
        <v>N</v>
      </c>
      <c r="P44" s="113" t="str">
        <f>CONCATENATE(historie_vysledky[[#This Row],[prijmeni a jmeno]],", ",historie_vysledky[[#This Row],[nar]])</f>
        <v>Nováková Markéta, 2003</v>
      </c>
      <c r="Q44" s="92" t="str">
        <f>IF(ISERROR(VLOOKUP(B44,jbp_bezci!B:G,4,0)),"-",IF(VLOOKUP(B44,jbp_bezci!B:G,4,0)=0,"-",VLOOKUP(B44,jbp_bezci!B:G,4,0)))</f>
        <v>-</v>
      </c>
      <c r="R44" s="92" t="str">
        <f>IF(COUNTIF(jbp_bezci[ident],historie_vysledky[[#This Row],[ident jbp]])=1,"přihlášen","ne")</f>
        <v>ne</v>
      </c>
      <c r="S4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4" s="120">
        <f>COUNTIFS($F$4:F43,F44,$G$4:G43,G44)</f>
        <v>0</v>
      </c>
      <c r="U44" s="5"/>
      <c r="V44" s="5"/>
      <c r="X44" s="5"/>
      <c r="Y44" s="5"/>
      <c r="Z44" s="5"/>
      <c r="AA44" s="5"/>
      <c r="AB44" s="5"/>
      <c r="AC44" s="5"/>
      <c r="AD44" s="5"/>
      <c r="AE44" s="5"/>
      <c r="AF44" s="5"/>
      <c r="AG44" s="5"/>
    </row>
    <row r="45" spans="2:33" ht="15.75" x14ac:dyDescent="0.25">
      <c r="B45" s="40" t="str">
        <f>CONCATENATE(historie_vysledky[[#This Row],[rok]]," :: ",F45," :: ",G45)</f>
        <v>2009 :: Nováková Týnka :: 2003</v>
      </c>
      <c r="C45" s="115">
        <v>2009</v>
      </c>
      <c r="D45" s="43" t="s">
        <v>411</v>
      </c>
      <c r="E45" s="101"/>
      <c r="F45" s="9" t="s">
        <v>973</v>
      </c>
      <c r="G45" s="7">
        <v>2003</v>
      </c>
      <c r="H45" s="8" t="s">
        <v>357</v>
      </c>
      <c r="I45" s="98" t="str">
        <f>IF(RIGHT(LEFT(historie_vysledky[[#This Row],[prijmeni a jmeno]],SEARCH(" ",historie_vysledky[[#This Row],[prijmeni a jmeno]])-1),1)="á","Z","M")</f>
        <v>Z</v>
      </c>
      <c r="J4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45" s="38"/>
      <c r="L45" s="80">
        <v>5.2662037037037033E-4</v>
      </c>
      <c r="M45" s="76"/>
      <c r="N45" s="77">
        <v>2</v>
      </c>
      <c r="O45" s="112" t="str">
        <f>LEFT(historie_vysledky[[#This Row],[prijmeni a jmeno]],1)</f>
        <v>N</v>
      </c>
      <c r="P45" s="113" t="str">
        <f>CONCATENATE(historie_vysledky[[#This Row],[prijmeni a jmeno]],", ",historie_vysledky[[#This Row],[nar]])</f>
        <v>Nováková Týnka, 2003</v>
      </c>
      <c r="Q45" s="92" t="str">
        <f>IF(ISERROR(VLOOKUP(B45,jbp_bezci!B:G,4,0)),"-",IF(VLOOKUP(B45,jbp_bezci!B:G,4,0)=0,"-",VLOOKUP(B45,jbp_bezci!B:G,4,0)))</f>
        <v>-</v>
      </c>
      <c r="R45" s="92" t="str">
        <f>IF(COUNTIF(jbp_bezci[ident],historie_vysledky[[#This Row],[ident jbp]])=1,"přihlášen","ne")</f>
        <v>ne</v>
      </c>
      <c r="S4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5" s="120">
        <f>COUNTIFS($F$4:F44,F45,$G$4:G44,G45)</f>
        <v>0</v>
      </c>
      <c r="U45" s="5"/>
      <c r="V45" s="5"/>
      <c r="X45" s="5"/>
      <c r="Y45" s="5"/>
      <c r="Z45" s="5"/>
      <c r="AA45" s="5"/>
      <c r="AB45" s="5"/>
      <c r="AC45" s="5"/>
      <c r="AD45" s="5"/>
      <c r="AE45" s="5"/>
      <c r="AF45" s="5"/>
      <c r="AG45" s="5"/>
    </row>
    <row r="46" spans="2:33" ht="15.75" x14ac:dyDescent="0.25">
      <c r="B46" s="40" t="str">
        <f>CONCATENATE(historie_vysledky[[#This Row],[rok]]," :: ",F46," :: ",G46)</f>
        <v>2009 :: Papoušek Lukáš :: 1990</v>
      </c>
      <c r="C46" s="115">
        <v>2009</v>
      </c>
      <c r="D46" s="43" t="s">
        <v>411</v>
      </c>
      <c r="E46" s="101"/>
      <c r="F46" s="9" t="s">
        <v>458</v>
      </c>
      <c r="G46" s="7">
        <v>1990</v>
      </c>
      <c r="H46" s="8" t="s">
        <v>342</v>
      </c>
      <c r="I46" s="98" t="str">
        <f>IF(RIGHT(LEFT(historie_vysledky[[#This Row],[prijmeni a jmeno]],SEARCH(" ",historie_vysledky[[#This Row],[prijmeni a jmeno]])-1),1)="á","Z","M")</f>
        <v>M</v>
      </c>
      <c r="J46" s="78" t="s">
        <v>583</v>
      </c>
      <c r="K46" s="38"/>
      <c r="L46" s="80">
        <v>4.7615740740740735E-3</v>
      </c>
      <c r="M46" s="76"/>
      <c r="N46" s="77">
        <v>1</v>
      </c>
      <c r="O46" s="112" t="str">
        <f>LEFT(historie_vysledky[[#This Row],[prijmeni a jmeno]],1)</f>
        <v>P</v>
      </c>
      <c r="P46" s="113" t="str">
        <f>CONCATENATE(historie_vysledky[[#This Row],[prijmeni a jmeno]],", ",historie_vysledky[[#This Row],[nar]])</f>
        <v>Papoušek Lukáš, 1990</v>
      </c>
      <c r="Q46" s="92" t="str">
        <f>IF(ISERROR(VLOOKUP(B46,jbp_bezci!B:G,4,0)),"-",IF(VLOOKUP(B46,jbp_bezci!B:G,4,0)=0,"-",VLOOKUP(B46,jbp_bezci!B:G,4,0)))</f>
        <v>-</v>
      </c>
      <c r="R46" s="92" t="str">
        <f>IF(COUNTIF(jbp_bezci[ident],historie_vysledky[[#This Row],[ident jbp]])=1,"přihlášen","ne")</f>
        <v>ne</v>
      </c>
      <c r="S4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6" s="120">
        <f>COUNTIFS($F$4:F45,F46,$G$4:G45,G46)</f>
        <v>0</v>
      </c>
      <c r="U46" s="5"/>
      <c r="V46" s="5"/>
      <c r="X46" s="5"/>
      <c r="Y46" s="5"/>
      <c r="Z46" s="5"/>
      <c r="AA46" s="5"/>
      <c r="AB46" s="5"/>
      <c r="AC46" s="5"/>
      <c r="AD46" s="5"/>
      <c r="AE46" s="5"/>
      <c r="AF46" s="5"/>
      <c r="AG46" s="5"/>
    </row>
    <row r="47" spans="2:33" ht="15.75" x14ac:dyDescent="0.25">
      <c r="B47" s="40" t="str">
        <f>CONCATENATE(historie_vysledky[[#This Row],[rok]]," :: ",F47," :: ",G47)</f>
        <v>2009 :: Petroušková Zuzana :: 2004</v>
      </c>
      <c r="C47" s="115">
        <v>2009</v>
      </c>
      <c r="D47" s="43" t="s">
        <v>411</v>
      </c>
      <c r="E47" s="101"/>
      <c r="F47" s="9" t="s">
        <v>495</v>
      </c>
      <c r="G47" s="7">
        <v>2004</v>
      </c>
      <c r="H47" s="8" t="s">
        <v>357</v>
      </c>
      <c r="I47" s="98" t="str">
        <f>IF(RIGHT(LEFT(historie_vysledky[[#This Row],[prijmeni a jmeno]],SEARCH(" ",historie_vysledky[[#This Row],[prijmeni a jmeno]])-1),1)="á","Z","M")</f>
        <v>Z</v>
      </c>
      <c r="J4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47" s="38"/>
      <c r="L47" s="80">
        <v>7.0949074074074068E-4</v>
      </c>
      <c r="M47" s="76"/>
      <c r="N47" s="77">
        <v>6</v>
      </c>
      <c r="O47" s="112" t="str">
        <f>LEFT(historie_vysledky[[#This Row],[prijmeni a jmeno]],1)</f>
        <v>P</v>
      </c>
      <c r="P47" s="113" t="str">
        <f>CONCATENATE(historie_vysledky[[#This Row],[prijmeni a jmeno]],", ",historie_vysledky[[#This Row],[nar]])</f>
        <v>Petroušková Zuzana, 2004</v>
      </c>
      <c r="Q47" s="92" t="str">
        <f>IF(ISERROR(VLOOKUP(B47,jbp_bezci!B:G,4,0)),"-",IF(VLOOKUP(B47,jbp_bezci!B:G,4,0)=0,"-",VLOOKUP(B47,jbp_bezci!B:G,4,0)))</f>
        <v>-</v>
      </c>
      <c r="R47" s="92" t="str">
        <f>IF(COUNTIF(jbp_bezci[ident],historie_vysledky[[#This Row],[ident jbp]])=1,"přihlášen","ne")</f>
        <v>ne</v>
      </c>
      <c r="S4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7" s="120">
        <f>COUNTIFS($F$4:F46,F47,$G$4:G46,G47)</f>
        <v>0</v>
      </c>
      <c r="U47" s="5"/>
      <c r="V47" s="5"/>
      <c r="X47" s="5"/>
      <c r="Y47" s="5"/>
      <c r="Z47" s="5"/>
      <c r="AA47" s="5"/>
      <c r="AB47" s="5"/>
      <c r="AC47" s="5"/>
      <c r="AD47" s="5"/>
      <c r="AE47" s="5"/>
      <c r="AF47" s="5"/>
      <c r="AG47" s="5"/>
    </row>
    <row r="48" spans="2:33" ht="15.75" x14ac:dyDescent="0.25">
      <c r="B48" s="40" t="str">
        <f>CONCATENATE(historie_vysledky[[#This Row],[rok]]," :: ",F48," :: ",G48)</f>
        <v>2009 :: Plosz Lukáš :: 1993</v>
      </c>
      <c r="C48" s="115">
        <v>2009</v>
      </c>
      <c r="D48" s="43" t="s">
        <v>411</v>
      </c>
      <c r="E48" s="101"/>
      <c r="F48" s="9" t="s">
        <v>461</v>
      </c>
      <c r="G48" s="7">
        <v>1993</v>
      </c>
      <c r="H48" s="8" t="s">
        <v>448</v>
      </c>
      <c r="I48" s="98" t="str">
        <f>IF(RIGHT(LEFT(historie_vysledky[[#This Row],[prijmeni a jmeno]],SEARCH(" ",historie_vysledky[[#This Row],[prijmeni a jmeno]])-1),1)="á","Z","M")</f>
        <v>M</v>
      </c>
      <c r="J4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16 - 18</v>
      </c>
      <c r="K48" s="38"/>
      <c r="L48" s="80">
        <v>5.612268518518519E-3</v>
      </c>
      <c r="M48" s="76"/>
      <c r="N48" s="77">
        <v>5</v>
      </c>
      <c r="O48" s="112" t="str">
        <f>LEFT(historie_vysledky[[#This Row],[prijmeni a jmeno]],1)</f>
        <v>P</v>
      </c>
      <c r="P48" s="113" t="str">
        <f>CONCATENATE(historie_vysledky[[#This Row],[prijmeni a jmeno]],", ",historie_vysledky[[#This Row],[nar]])</f>
        <v>Plosz Lukáš, 1993</v>
      </c>
      <c r="Q48" s="92" t="str">
        <f>IF(ISERROR(VLOOKUP(B48,jbp_bezci!B:G,4,0)),"-",IF(VLOOKUP(B48,jbp_bezci!B:G,4,0)=0,"-",VLOOKUP(B48,jbp_bezci!B:G,4,0)))</f>
        <v>-</v>
      </c>
      <c r="R48" s="92" t="str">
        <f>IF(COUNTIF(jbp_bezci[ident],historie_vysledky[[#This Row],[ident jbp]])=1,"přihlášen","ne")</f>
        <v>ne</v>
      </c>
      <c r="S4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8" s="120">
        <f>COUNTIFS($F$4:F47,F48,$G$4:G47,G48)</f>
        <v>0</v>
      </c>
      <c r="U48" s="5"/>
      <c r="V48" s="5"/>
      <c r="X48" s="5"/>
      <c r="Y48" s="5"/>
      <c r="Z48" s="5"/>
      <c r="AA48" s="5"/>
      <c r="AB48" s="5"/>
      <c r="AC48" s="5"/>
      <c r="AD48" s="5"/>
      <c r="AE48" s="5"/>
      <c r="AF48" s="5"/>
      <c r="AG48" s="5"/>
    </row>
    <row r="49" spans="2:33" ht="15.75" x14ac:dyDescent="0.25">
      <c r="B49" s="40" t="str">
        <f>CONCATENATE(historie_vysledky[[#This Row],[rok]]," :: ",F49," :: ",G49)</f>
        <v>2009 :: Rada Josef :: 2000</v>
      </c>
      <c r="C49" s="115">
        <v>2009</v>
      </c>
      <c r="D49" s="43" t="s">
        <v>411</v>
      </c>
      <c r="E49" s="101"/>
      <c r="F49" s="9" t="s">
        <v>455</v>
      </c>
      <c r="G49" s="7">
        <v>2000</v>
      </c>
      <c r="H49" s="8" t="s">
        <v>984</v>
      </c>
      <c r="I49" s="98" t="str">
        <f>IF(RIGHT(LEFT(historie_vysledky[[#This Row],[prijmeni a jmeno]],SEARCH(" ",historie_vysledky[[#This Row],[prijmeni a jmeno]])-1),1)="á","Z","M")</f>
        <v>M</v>
      </c>
      <c r="J4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07 - 09</v>
      </c>
      <c r="K49" s="38" t="s">
        <v>500</v>
      </c>
      <c r="L49" s="80">
        <v>4.5486111111111102E-4</v>
      </c>
      <c r="M49" s="76"/>
      <c r="N49" s="77">
        <v>5</v>
      </c>
      <c r="O49" s="112" t="str">
        <f>LEFT(historie_vysledky[[#This Row],[prijmeni a jmeno]],1)</f>
        <v>R</v>
      </c>
      <c r="P49" s="113" t="str">
        <f>CONCATENATE(historie_vysledky[[#This Row],[prijmeni a jmeno]],", ",historie_vysledky[[#This Row],[nar]])</f>
        <v>Rada Josef, 2000</v>
      </c>
      <c r="Q49" s="92" t="str">
        <f>IF(ISERROR(VLOOKUP(B49,jbp_bezci!B:G,4,0)),"-",IF(VLOOKUP(B49,jbp_bezci!B:G,4,0)=0,"-",VLOOKUP(B49,jbp_bezci!B:G,4,0)))</f>
        <v>-</v>
      </c>
      <c r="R49" s="92" t="str">
        <f>IF(COUNTIF(jbp_bezci[ident],historie_vysledky[[#This Row],[ident jbp]])=1,"přihlášen","ne")</f>
        <v>ne</v>
      </c>
      <c r="S4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9" s="120">
        <f>COUNTIFS($F$4:F48,F49,$G$4:G48,G49)</f>
        <v>0</v>
      </c>
      <c r="U49" s="5"/>
      <c r="V49" s="5"/>
      <c r="X49" s="5"/>
      <c r="Y49" s="5"/>
      <c r="Z49" s="5"/>
      <c r="AA49" s="5"/>
      <c r="AB49" s="5"/>
      <c r="AC49" s="5"/>
      <c r="AD49" s="5"/>
      <c r="AE49" s="5"/>
      <c r="AF49" s="5"/>
      <c r="AG49" s="5"/>
    </row>
    <row r="50" spans="2:33" ht="15.75" x14ac:dyDescent="0.25">
      <c r="B50" s="40" t="str">
        <f>CONCATENATE(historie_vysledky[[#This Row],[rok]]," :: ",F50," :: ",G50)</f>
        <v>2009 :: Radová Kristýna :: 1999</v>
      </c>
      <c r="C50" s="115">
        <v>2009</v>
      </c>
      <c r="D50" s="43" t="s">
        <v>411</v>
      </c>
      <c r="E50" s="101"/>
      <c r="F50" s="9" t="s">
        <v>474</v>
      </c>
      <c r="G50" s="7">
        <v>1999</v>
      </c>
      <c r="H50" s="8" t="s">
        <v>453</v>
      </c>
      <c r="I50" s="98" t="str">
        <f>IF(RIGHT(LEFT(historie_vysledky[[#This Row],[prijmeni a jmeno]],SEARCH(" ",historie_vysledky[[#This Row],[prijmeni a jmeno]])-1),1)="á","Z","M")</f>
        <v>Z</v>
      </c>
      <c r="J5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10 - 11</v>
      </c>
      <c r="K50" s="38"/>
      <c r="L50" s="80">
        <v>8.6226851851851861E-4</v>
      </c>
      <c r="M50" s="76"/>
      <c r="N50" s="77">
        <v>3</v>
      </c>
      <c r="O50" s="112" t="str">
        <f>LEFT(historie_vysledky[[#This Row],[prijmeni a jmeno]],1)</f>
        <v>R</v>
      </c>
      <c r="P50" s="113" t="str">
        <f>CONCATENATE(historie_vysledky[[#This Row],[prijmeni a jmeno]],", ",historie_vysledky[[#This Row],[nar]])</f>
        <v>Radová Kristýna, 1999</v>
      </c>
      <c r="Q50" s="92" t="str">
        <f>IF(ISERROR(VLOOKUP(B50,jbp_bezci!B:G,4,0)),"-",IF(VLOOKUP(B50,jbp_bezci!B:G,4,0)=0,"-",VLOOKUP(B50,jbp_bezci!B:G,4,0)))</f>
        <v>-</v>
      </c>
      <c r="R50" s="92" t="str">
        <f>IF(COUNTIF(jbp_bezci[ident],historie_vysledky[[#This Row],[ident jbp]])=1,"přihlášen","ne")</f>
        <v>ne</v>
      </c>
      <c r="S5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0" s="120">
        <f>COUNTIFS($F$4:F49,F50,$G$4:G49,G50)</f>
        <v>0</v>
      </c>
      <c r="U50" s="5"/>
      <c r="V50" s="5"/>
      <c r="X50" s="5"/>
      <c r="Y50" s="5"/>
      <c r="Z50" s="5"/>
      <c r="AA50" s="5"/>
      <c r="AB50" s="5"/>
      <c r="AC50" s="5"/>
      <c r="AD50" s="5"/>
      <c r="AE50" s="5"/>
      <c r="AF50" s="5"/>
      <c r="AG50" s="5"/>
    </row>
    <row r="51" spans="2:33" ht="15.75" x14ac:dyDescent="0.25">
      <c r="B51" s="40" t="str">
        <f>CONCATENATE(historie_vysledky[[#This Row],[rok]]," :: ",F51," :: ",G51)</f>
        <v>2009 :: Salva Petr :: 1993</v>
      </c>
      <c r="C51" s="115">
        <v>2009</v>
      </c>
      <c r="D51" s="43" t="s">
        <v>411</v>
      </c>
      <c r="E51" s="101"/>
      <c r="F51" s="9" t="s">
        <v>459</v>
      </c>
      <c r="G51" s="7">
        <v>1993</v>
      </c>
      <c r="H51" s="8" t="s">
        <v>448</v>
      </c>
      <c r="I51" s="98" t="str">
        <f>IF(RIGHT(LEFT(historie_vysledky[[#This Row],[prijmeni a jmeno]],SEARCH(" ",historie_vysledky[[#This Row],[prijmeni a jmeno]])-1),1)="á","Z","M")</f>
        <v>M</v>
      </c>
      <c r="J5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16 - 18</v>
      </c>
      <c r="K51" s="38"/>
      <c r="L51" s="80">
        <v>5.0706018518518522E-3</v>
      </c>
      <c r="M51" s="76"/>
      <c r="N51" s="77">
        <v>3</v>
      </c>
      <c r="O51" s="112" t="str">
        <f>LEFT(historie_vysledky[[#This Row],[prijmeni a jmeno]],1)</f>
        <v>S</v>
      </c>
      <c r="P51" s="113" t="str">
        <f>CONCATENATE(historie_vysledky[[#This Row],[prijmeni a jmeno]],", ",historie_vysledky[[#This Row],[nar]])</f>
        <v>Salva Petr, 1993</v>
      </c>
      <c r="Q51" s="92" t="str">
        <f>IF(ISERROR(VLOOKUP(B51,jbp_bezci!B:G,4,0)),"-",IF(VLOOKUP(B51,jbp_bezci!B:G,4,0)=0,"-",VLOOKUP(B51,jbp_bezci!B:G,4,0)))</f>
        <v>-</v>
      </c>
      <c r="R51" s="92" t="str">
        <f>IF(COUNTIF(jbp_bezci[ident],historie_vysledky[[#This Row],[ident jbp]])=1,"přihlášen","ne")</f>
        <v>ne</v>
      </c>
      <c r="S5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1" s="120">
        <f>COUNTIFS($F$4:F50,F51,$G$4:G50,G51)</f>
        <v>0</v>
      </c>
      <c r="U51" s="5"/>
      <c r="V51" s="5"/>
      <c r="X51" s="5"/>
      <c r="Y51" s="5"/>
      <c r="Z51" s="5"/>
      <c r="AA51" s="5"/>
      <c r="AB51" s="5"/>
      <c r="AC51" s="5"/>
      <c r="AD51" s="5"/>
      <c r="AE51" s="5"/>
      <c r="AF51" s="5"/>
      <c r="AG51" s="5"/>
    </row>
    <row r="52" spans="2:33" ht="15.75" x14ac:dyDescent="0.25">
      <c r="B52" s="40" t="str">
        <f>CONCATENATE(historie_vysledky[[#This Row],[rok]]," :: ",F52," :: ",G52)</f>
        <v>2009 :: Salvová Marcela :: 1996</v>
      </c>
      <c r="C52" s="115">
        <v>2009</v>
      </c>
      <c r="D52" s="43" t="s">
        <v>411</v>
      </c>
      <c r="E52" s="101"/>
      <c r="F52" s="9" t="s">
        <v>469</v>
      </c>
      <c r="G52" s="7">
        <v>1996</v>
      </c>
      <c r="H52" s="8" t="s">
        <v>448</v>
      </c>
      <c r="I52" s="98" t="str">
        <f>IF(RIGHT(LEFT(historie_vysledky[[#This Row],[prijmeni a jmeno]],SEARCH(" ",historie_vysledky[[#This Row],[prijmeni a jmeno]])-1),1)="á","Z","M")</f>
        <v>Z</v>
      </c>
      <c r="J5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12 - 13</v>
      </c>
      <c r="K52" s="38" t="s">
        <v>500</v>
      </c>
      <c r="L52" s="80">
        <v>1.8807870370370369E-3</v>
      </c>
      <c r="M52" s="76"/>
      <c r="N52" s="77">
        <v>3</v>
      </c>
      <c r="O52" s="112" t="str">
        <f>LEFT(historie_vysledky[[#This Row],[prijmeni a jmeno]],1)</f>
        <v>S</v>
      </c>
      <c r="P52" s="113" t="str">
        <f>CONCATENATE(historie_vysledky[[#This Row],[prijmeni a jmeno]],", ",historie_vysledky[[#This Row],[nar]])</f>
        <v>Salvová Marcela, 1996</v>
      </c>
      <c r="Q52" s="92" t="str">
        <f>IF(ISERROR(VLOOKUP(B52,jbp_bezci!B:G,4,0)),"-",IF(VLOOKUP(B52,jbp_bezci!B:G,4,0)=0,"-",VLOOKUP(B52,jbp_bezci!B:G,4,0)))</f>
        <v>-</v>
      </c>
      <c r="R52" s="92" t="str">
        <f>IF(COUNTIF(jbp_bezci[ident],historie_vysledky[[#This Row],[ident jbp]])=1,"přihlášen","ne")</f>
        <v>ne</v>
      </c>
      <c r="S5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2" s="120">
        <f>COUNTIFS($F$4:F51,F52,$G$4:G51,G52)</f>
        <v>0</v>
      </c>
      <c r="U52" s="5"/>
      <c r="V52" s="5"/>
      <c r="X52" s="5"/>
      <c r="Y52" s="5"/>
      <c r="Z52" s="5"/>
      <c r="AA52" s="5"/>
      <c r="AB52" s="5"/>
      <c r="AC52" s="5"/>
      <c r="AD52" s="5"/>
      <c r="AE52" s="5"/>
      <c r="AF52" s="5"/>
      <c r="AG52" s="5"/>
    </row>
    <row r="53" spans="2:33" ht="15.75" x14ac:dyDescent="0.25">
      <c r="B53" s="40" t="str">
        <f>CONCATENATE(historie_vysledky[[#This Row],[rok]]," :: ",F53," :: ",G53)</f>
        <v>2009 :: Tomka Bartoloměj :: 1994</v>
      </c>
      <c r="C53" s="115">
        <v>2009</v>
      </c>
      <c r="D53" s="43" t="s">
        <v>411</v>
      </c>
      <c r="E53" s="101"/>
      <c r="F53" s="9" t="s">
        <v>568</v>
      </c>
      <c r="G53" s="7">
        <v>1994</v>
      </c>
      <c r="H53" s="8" t="s">
        <v>1013</v>
      </c>
      <c r="I53" s="98" t="str">
        <f>IF(RIGHT(LEFT(historie_vysledky[[#This Row],[prijmeni a jmeno]],SEARCH(" ",historie_vysledky[[#This Row],[prijmeni a jmeno]])-1),1)="á","Z","M")</f>
        <v>M</v>
      </c>
      <c r="J5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14 - 15</v>
      </c>
      <c r="K53" s="38"/>
      <c r="L53" s="80">
        <v>2.9965277777777781E-3</v>
      </c>
      <c r="M53" s="76"/>
      <c r="N53" s="77">
        <v>1</v>
      </c>
      <c r="O53" s="112" t="str">
        <f>LEFT(historie_vysledky[[#This Row],[prijmeni a jmeno]],1)</f>
        <v>T</v>
      </c>
      <c r="P53" s="113" t="str">
        <f>CONCATENATE(historie_vysledky[[#This Row],[prijmeni a jmeno]],", ",historie_vysledky[[#This Row],[nar]])</f>
        <v>Tomka Bartoloměj, 1994</v>
      </c>
      <c r="Q53" s="92" t="str">
        <f>IF(ISERROR(VLOOKUP(B53,jbp_bezci!B:G,4,0)),"-",IF(VLOOKUP(B53,jbp_bezci!B:G,4,0)=0,"-",VLOOKUP(B53,jbp_bezci!B:G,4,0)))</f>
        <v>-</v>
      </c>
      <c r="R53" s="92" t="str">
        <f>IF(COUNTIF(jbp_bezci[ident],historie_vysledky[[#This Row],[ident jbp]])=1,"přihlášen","ne")</f>
        <v>ne</v>
      </c>
      <c r="S5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3" s="120">
        <f>COUNTIFS($F$4:F52,F53,$G$4:G52,G53)</f>
        <v>0</v>
      </c>
      <c r="U53" s="5"/>
      <c r="V53" s="5"/>
      <c r="X53" s="5"/>
      <c r="Y53" s="5"/>
      <c r="Z53" s="5"/>
      <c r="AA53" s="5"/>
      <c r="AB53" s="5"/>
      <c r="AC53" s="5"/>
      <c r="AD53" s="5"/>
      <c r="AE53" s="5"/>
      <c r="AF53" s="5"/>
      <c r="AG53" s="5"/>
    </row>
    <row r="54" spans="2:33" ht="15.75" x14ac:dyDescent="0.25">
      <c r="B54" s="40" t="str">
        <f>CONCATENATE(historie_vysledky[[#This Row],[rok]]," :: ",F54," :: ",G54)</f>
        <v>2009 :: Toncarová Barbora :: 2001</v>
      </c>
      <c r="C54" s="115">
        <v>2009</v>
      </c>
      <c r="D54" s="43" t="s">
        <v>411</v>
      </c>
      <c r="E54" s="101"/>
      <c r="F54" s="9" t="s">
        <v>480</v>
      </c>
      <c r="G54" s="7">
        <v>2001</v>
      </c>
      <c r="H54" s="8" t="s">
        <v>1015</v>
      </c>
      <c r="I54" s="98" t="str">
        <f>IF(RIGHT(LEFT(historie_vysledky[[#This Row],[prijmeni a jmeno]],SEARCH(" ",historie_vysledky[[#This Row],[prijmeni a jmeno]])-1),1)="á","Z","M")</f>
        <v>Z</v>
      </c>
      <c r="J5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07 - 09</v>
      </c>
      <c r="K54" s="38" t="s">
        <v>500</v>
      </c>
      <c r="L54" s="80">
        <v>4.3981481481481481E-4</v>
      </c>
      <c r="M54" s="76"/>
      <c r="N54" s="77">
        <v>3</v>
      </c>
      <c r="O54" s="112" t="str">
        <f>LEFT(historie_vysledky[[#This Row],[prijmeni a jmeno]],1)</f>
        <v>T</v>
      </c>
      <c r="P54" s="113" t="str">
        <f>CONCATENATE(historie_vysledky[[#This Row],[prijmeni a jmeno]],", ",historie_vysledky[[#This Row],[nar]])</f>
        <v>Toncarová Barbora, 2001</v>
      </c>
      <c r="Q54" s="92" t="str">
        <f>IF(ISERROR(VLOOKUP(B54,jbp_bezci!B:G,4,0)),"-",IF(VLOOKUP(B54,jbp_bezci!B:G,4,0)=0,"-",VLOOKUP(B54,jbp_bezci!B:G,4,0)))</f>
        <v>-</v>
      </c>
      <c r="R54" s="92" t="str">
        <f>IF(COUNTIF(jbp_bezci[ident],historie_vysledky[[#This Row],[ident jbp]])=1,"přihlášen","ne")</f>
        <v>ne</v>
      </c>
      <c r="S5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4" s="120">
        <f>COUNTIFS($F$4:F53,F54,$G$4:G53,G54)</f>
        <v>0</v>
      </c>
      <c r="U54" s="5"/>
      <c r="V54" s="5"/>
      <c r="X54" s="5"/>
      <c r="Y54" s="5"/>
      <c r="Z54" s="5"/>
      <c r="AA54" s="5"/>
      <c r="AB54" s="5"/>
      <c r="AC54" s="5"/>
      <c r="AD54" s="5"/>
      <c r="AE54" s="5"/>
      <c r="AF54" s="5"/>
      <c r="AG54" s="5"/>
    </row>
    <row r="55" spans="2:33" ht="15.75" x14ac:dyDescent="0.25">
      <c r="B55" s="40" t="str">
        <f>CONCATENATE(historie_vysledky[[#This Row],[rok]]," :: ",F55," :: ",G55)</f>
        <v>2009 :: Tunhofer Jan :: 1994</v>
      </c>
      <c r="C55" s="115">
        <v>2009</v>
      </c>
      <c r="D55" s="43" t="s">
        <v>411</v>
      </c>
      <c r="E55" s="101"/>
      <c r="F55" s="9" t="s">
        <v>465</v>
      </c>
      <c r="G55" s="7">
        <v>1994</v>
      </c>
      <c r="H55" s="8" t="s">
        <v>448</v>
      </c>
      <c r="I55" s="98" t="str">
        <f>IF(RIGHT(LEFT(historie_vysledky[[#This Row],[prijmeni a jmeno]],SEARCH(" ",historie_vysledky[[#This Row],[prijmeni a jmeno]])-1),1)="á","Z","M")</f>
        <v>M</v>
      </c>
      <c r="J5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14 - 15</v>
      </c>
      <c r="K55" s="38"/>
      <c r="L55" s="80">
        <v>3.9710648148148153E-3</v>
      </c>
      <c r="M55" s="76"/>
      <c r="N55" s="77">
        <v>3</v>
      </c>
      <c r="O55" s="112" t="str">
        <f>LEFT(historie_vysledky[[#This Row],[prijmeni a jmeno]],1)</f>
        <v>T</v>
      </c>
      <c r="P55" s="113" t="str">
        <f>CONCATENATE(historie_vysledky[[#This Row],[prijmeni a jmeno]],", ",historie_vysledky[[#This Row],[nar]])</f>
        <v>Tunhofer Jan, 1994</v>
      </c>
      <c r="Q55" s="92" t="str">
        <f>IF(ISERROR(VLOOKUP(B55,jbp_bezci!B:G,4,0)),"-",IF(VLOOKUP(B55,jbp_bezci!B:G,4,0)=0,"-",VLOOKUP(B55,jbp_bezci!B:G,4,0)))</f>
        <v>-</v>
      </c>
      <c r="R55" s="92" t="str">
        <f>IF(COUNTIF(jbp_bezci[ident],historie_vysledky[[#This Row],[ident jbp]])=1,"přihlášen","ne")</f>
        <v>ne</v>
      </c>
      <c r="S5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5" s="120">
        <f>COUNTIFS($F$4:F54,F55,$G$4:G54,G55)</f>
        <v>0</v>
      </c>
      <c r="U55" s="5"/>
      <c r="V55" s="5"/>
      <c r="X55" s="5"/>
      <c r="Y55" s="5"/>
      <c r="Z55" s="5"/>
      <c r="AA55" s="5"/>
      <c r="AB55" s="5"/>
      <c r="AC55" s="5"/>
      <c r="AD55" s="5"/>
      <c r="AE55" s="5"/>
      <c r="AF55" s="5"/>
      <c r="AG55" s="5"/>
    </row>
    <row r="56" spans="2:33" ht="15.75" x14ac:dyDescent="0.25">
      <c r="B56" s="40" t="str">
        <f>CONCATENATE(historie_vysledky[[#This Row],[rok]]," :: ",F56," :: ",G56)</f>
        <v>2009 :: Turz Jan :: 2006</v>
      </c>
      <c r="C56" s="115">
        <v>2009</v>
      </c>
      <c r="D56" s="43" t="s">
        <v>411</v>
      </c>
      <c r="E56" s="101"/>
      <c r="F56" s="9" t="s">
        <v>485</v>
      </c>
      <c r="G56" s="7">
        <v>2006</v>
      </c>
      <c r="H56" s="8" t="s">
        <v>1060</v>
      </c>
      <c r="I56" s="98" t="str">
        <f>IF(RIGHT(LEFT(historie_vysledky[[#This Row],[prijmeni a jmeno]],SEARCH(" ",historie_vysledky[[#This Row],[prijmeni a jmeno]])-1),1)="á","Z","M")</f>
        <v>M</v>
      </c>
      <c r="J5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56" s="38"/>
      <c r="L56" s="80">
        <v>9.4560185185185188E-4</v>
      </c>
      <c r="M56" s="76"/>
      <c r="N56" s="77">
        <v>6</v>
      </c>
      <c r="O56" s="112" t="str">
        <f>LEFT(historie_vysledky[[#This Row],[prijmeni a jmeno]],1)</f>
        <v>T</v>
      </c>
      <c r="P56" s="113" t="str">
        <f>CONCATENATE(historie_vysledky[[#This Row],[prijmeni a jmeno]],", ",historie_vysledky[[#This Row],[nar]])</f>
        <v>Turz Jan, 2006</v>
      </c>
      <c r="Q56" s="92" t="str">
        <f>IF(ISERROR(VLOOKUP(B56,jbp_bezci!B:G,4,0)),"-",IF(VLOOKUP(B56,jbp_bezci!B:G,4,0)=0,"-",VLOOKUP(B56,jbp_bezci!B:G,4,0)))</f>
        <v>-</v>
      </c>
      <c r="R56" s="92" t="str">
        <f>IF(COUNTIF(jbp_bezci[ident],historie_vysledky[[#This Row],[ident jbp]])=1,"přihlášen","ne")</f>
        <v>ne</v>
      </c>
      <c r="S5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6" s="120">
        <f>COUNTIFS($F$4:F55,F56,$G$4:G55,G56)</f>
        <v>0</v>
      </c>
      <c r="U56" s="5"/>
      <c r="V56" s="5"/>
      <c r="X56" s="5"/>
      <c r="Y56" s="5"/>
      <c r="Z56" s="5"/>
      <c r="AA56" s="5"/>
      <c r="AB56" s="5"/>
      <c r="AC56" s="5"/>
      <c r="AD56" s="5"/>
      <c r="AE56" s="5"/>
      <c r="AF56" s="5"/>
      <c r="AG56" s="5"/>
    </row>
    <row r="57" spans="2:33" ht="15.75" x14ac:dyDescent="0.25">
      <c r="B57" s="40" t="str">
        <f>CONCATENATE(historie_vysledky[[#This Row],[rok]]," :: ",F57," :: ",G57)</f>
        <v>2009 :: Tvrzová Gabriela :: 2002</v>
      </c>
      <c r="C57" s="115">
        <v>2009</v>
      </c>
      <c r="D57" s="43" t="s">
        <v>411</v>
      </c>
      <c r="E57" s="101"/>
      <c r="F57" s="9" t="s">
        <v>374</v>
      </c>
      <c r="G57" s="7">
        <v>2002</v>
      </c>
      <c r="H57" s="8" t="s">
        <v>1060</v>
      </c>
      <c r="I57" s="98" t="str">
        <f>IF(RIGHT(LEFT(historie_vysledky[[#This Row],[prijmeni a jmeno]],SEARCH(" ",historie_vysledky[[#This Row],[prijmeni a jmeno]])-1),1)="á","Z","M")</f>
        <v>Z</v>
      </c>
      <c r="J5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07 - 09</v>
      </c>
      <c r="K57" s="38"/>
      <c r="L57" s="80">
        <v>4.259259259259259E-4</v>
      </c>
      <c r="M57" s="76"/>
      <c r="N57" s="77">
        <v>2</v>
      </c>
      <c r="O57" s="112" t="str">
        <f>LEFT(historie_vysledky[[#This Row],[prijmeni a jmeno]],1)</f>
        <v>T</v>
      </c>
      <c r="P57" s="113" t="str">
        <f>CONCATENATE(historie_vysledky[[#This Row],[prijmeni a jmeno]],", ",historie_vysledky[[#This Row],[nar]])</f>
        <v>Tvrzová Gabriela, 2002</v>
      </c>
      <c r="Q57" s="92" t="str">
        <f>IF(ISERROR(VLOOKUP(B57,jbp_bezci!B:G,4,0)),"-",IF(VLOOKUP(B57,jbp_bezci!B:G,4,0)=0,"-",VLOOKUP(B57,jbp_bezci!B:G,4,0)))</f>
        <v>-</v>
      </c>
      <c r="R57" s="92" t="str">
        <f>IF(COUNTIF(jbp_bezci[ident],historie_vysledky[[#This Row],[ident jbp]])=1,"přihlášen","ne")</f>
        <v>ne</v>
      </c>
      <c r="S5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7" s="120">
        <f>COUNTIFS($F$4:F56,F57,$G$4:G56,G57)</f>
        <v>0</v>
      </c>
      <c r="U57" s="5"/>
      <c r="V57" s="5"/>
      <c r="X57" s="5"/>
      <c r="Y57" s="5"/>
      <c r="Z57" s="5"/>
      <c r="AA57" s="5"/>
      <c r="AB57" s="5"/>
      <c r="AC57" s="5"/>
      <c r="AD57" s="5"/>
      <c r="AE57" s="5"/>
      <c r="AF57" s="5"/>
      <c r="AG57" s="5"/>
    </row>
    <row r="58" spans="2:33" ht="15.75" x14ac:dyDescent="0.25">
      <c r="B58" s="40" t="str">
        <f>CONCATENATE(historie_vysledky[[#This Row],[rok]]," :: ",F58," :: ",G58)</f>
        <v>2009 :: Tvrzová Veronika :: 1999</v>
      </c>
      <c r="C58" s="115">
        <v>2009</v>
      </c>
      <c r="D58" s="43" t="s">
        <v>411</v>
      </c>
      <c r="E58" s="101"/>
      <c r="F58" s="9" t="s">
        <v>383</v>
      </c>
      <c r="G58" s="7">
        <v>1999</v>
      </c>
      <c r="H58" s="8" t="s">
        <v>1060</v>
      </c>
      <c r="I58" s="98" t="str">
        <f>IF(RIGHT(LEFT(historie_vysledky[[#This Row],[prijmeni a jmeno]],SEARCH(" ",historie_vysledky[[#This Row],[prijmeni a jmeno]])-1),1)="á","Z","M")</f>
        <v>Z</v>
      </c>
      <c r="J5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10 - 11</v>
      </c>
      <c r="K58" s="38"/>
      <c r="L58" s="80">
        <v>7.6041666666666662E-4</v>
      </c>
      <c r="M58" s="76"/>
      <c r="N58" s="77">
        <v>1</v>
      </c>
      <c r="O58" s="112" t="str">
        <f>LEFT(historie_vysledky[[#This Row],[prijmeni a jmeno]],1)</f>
        <v>T</v>
      </c>
      <c r="P58" s="113" t="str">
        <f>CONCATENATE(historie_vysledky[[#This Row],[prijmeni a jmeno]],", ",historie_vysledky[[#This Row],[nar]])</f>
        <v>Tvrzová Veronika, 1999</v>
      </c>
      <c r="Q58" s="92" t="str">
        <f>IF(ISERROR(VLOOKUP(B58,jbp_bezci!B:G,4,0)),"-",IF(VLOOKUP(B58,jbp_bezci!B:G,4,0)=0,"-",VLOOKUP(B58,jbp_bezci!B:G,4,0)))</f>
        <v>-</v>
      </c>
      <c r="R58" s="92" t="str">
        <f>IF(COUNTIF(jbp_bezci[ident],historie_vysledky[[#This Row],[ident jbp]])=1,"přihlášen","ne")</f>
        <v>ne</v>
      </c>
      <c r="S5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8" s="120">
        <f>COUNTIFS($F$4:F57,F58,$G$4:G57,G58)</f>
        <v>0</v>
      </c>
      <c r="U58" s="5"/>
      <c r="V58" s="5"/>
      <c r="X58" s="5"/>
      <c r="Y58" s="5"/>
      <c r="Z58" s="5"/>
      <c r="AA58" s="5"/>
      <c r="AB58" s="5"/>
      <c r="AC58" s="5"/>
      <c r="AD58" s="5"/>
      <c r="AE58" s="5"/>
      <c r="AF58" s="5"/>
      <c r="AG58" s="5"/>
    </row>
    <row r="59" spans="2:33" ht="15.75" x14ac:dyDescent="0.25">
      <c r="B59" s="40" t="str">
        <f>CONCATENATE(historie_vysledky[[#This Row],[rok]]," :: ",F59," :: ",G59)</f>
        <v>2009 :: Vaněček David :: 1999</v>
      </c>
      <c r="C59" s="115">
        <v>2009</v>
      </c>
      <c r="D59" s="43" t="s">
        <v>411</v>
      </c>
      <c r="E59" s="101"/>
      <c r="F59" s="9" t="s">
        <v>472</v>
      </c>
      <c r="G59" s="7">
        <v>1999</v>
      </c>
      <c r="H59" s="8" t="s">
        <v>451</v>
      </c>
      <c r="I59" s="98" t="str">
        <f>IF(RIGHT(LEFT(historie_vysledky[[#This Row],[prijmeni a jmeno]],SEARCH(" ",historie_vysledky[[#This Row],[prijmeni a jmeno]])-1),1)="á","Z","M")</f>
        <v>M</v>
      </c>
      <c r="J5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10 - 11</v>
      </c>
      <c r="K59" s="38"/>
      <c r="L59" s="80">
        <v>8.6921296296296302E-4</v>
      </c>
      <c r="M59" s="76"/>
      <c r="N59" s="77">
        <v>1</v>
      </c>
      <c r="O59" s="112" t="str">
        <f>LEFT(historie_vysledky[[#This Row],[prijmeni a jmeno]],1)</f>
        <v>V</v>
      </c>
      <c r="P59" s="113" t="str">
        <f>CONCATENATE(historie_vysledky[[#This Row],[prijmeni a jmeno]],", ",historie_vysledky[[#This Row],[nar]])</f>
        <v>Vaněček David, 1999</v>
      </c>
      <c r="Q59" s="92" t="str">
        <f>IF(ISERROR(VLOOKUP(B59,jbp_bezci!B:G,4,0)),"-",IF(VLOOKUP(B59,jbp_bezci!B:G,4,0)=0,"-",VLOOKUP(B59,jbp_bezci!B:G,4,0)))</f>
        <v>-</v>
      </c>
      <c r="R59" s="92" t="str">
        <f>IF(COUNTIF(jbp_bezci[ident],historie_vysledky[[#This Row],[ident jbp]])=1,"přihlášen","ne")</f>
        <v>ne</v>
      </c>
      <c r="S5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9" s="120">
        <f>COUNTIFS($F$4:F58,F59,$G$4:G58,G59)</f>
        <v>0</v>
      </c>
      <c r="U59" s="5"/>
      <c r="V59" s="5"/>
      <c r="X59" s="5"/>
      <c r="Y59" s="5"/>
      <c r="Z59" s="5"/>
      <c r="AA59" s="5"/>
      <c r="AB59" s="5"/>
      <c r="AC59" s="5"/>
      <c r="AD59" s="5"/>
      <c r="AE59" s="5"/>
      <c r="AF59" s="5"/>
      <c r="AG59" s="5"/>
    </row>
    <row r="60" spans="2:33" ht="15.75" x14ac:dyDescent="0.25">
      <c r="B60" s="40" t="str">
        <f>CONCATENATE(historie_vysledky[[#This Row],[rok]]," :: ",F60," :: ",G60)</f>
        <v>2009 :: Vašák Martin :: 1995</v>
      </c>
      <c r="C60" s="115">
        <v>2009</v>
      </c>
      <c r="D60" s="43" t="s">
        <v>411</v>
      </c>
      <c r="E60" s="101"/>
      <c r="F60" s="9" t="s">
        <v>466</v>
      </c>
      <c r="G60" s="7">
        <v>1995</v>
      </c>
      <c r="H60" s="8" t="s">
        <v>448</v>
      </c>
      <c r="I60" s="98" t="str">
        <f>IF(RIGHT(LEFT(historie_vysledky[[#This Row],[prijmeni a jmeno]],SEARCH(" ",historie_vysledky[[#This Row],[prijmeni a jmeno]])-1),1)="á","Z","M")</f>
        <v>M</v>
      </c>
      <c r="J6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14 - 15</v>
      </c>
      <c r="K60" s="38"/>
      <c r="L60" s="80">
        <v>3.9722222222222216E-3</v>
      </c>
      <c r="M60" s="76"/>
      <c r="N60" s="77">
        <v>4</v>
      </c>
      <c r="O60" s="112" t="str">
        <f>LEFT(historie_vysledky[[#This Row],[prijmeni a jmeno]],1)</f>
        <v>V</v>
      </c>
      <c r="P60" s="113" t="str">
        <f>CONCATENATE(historie_vysledky[[#This Row],[prijmeni a jmeno]],", ",historie_vysledky[[#This Row],[nar]])</f>
        <v>Vašák Martin, 1995</v>
      </c>
      <c r="Q60" s="92" t="str">
        <f>IF(ISERROR(VLOOKUP(B60,jbp_bezci!B:G,4,0)),"-",IF(VLOOKUP(B60,jbp_bezci!B:G,4,0)=0,"-",VLOOKUP(B60,jbp_bezci!B:G,4,0)))</f>
        <v>-</v>
      </c>
      <c r="R60" s="92" t="str">
        <f>IF(COUNTIF(jbp_bezci[ident],historie_vysledky[[#This Row],[ident jbp]])=1,"přihlášen","ne")</f>
        <v>ne</v>
      </c>
      <c r="S6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0" s="120">
        <f>COUNTIFS($F$4:F59,F60,$G$4:G59,G60)</f>
        <v>0</v>
      </c>
      <c r="U60" s="5"/>
      <c r="V60" s="5"/>
      <c r="X60" s="5"/>
      <c r="Y60" s="5"/>
      <c r="Z60" s="5"/>
      <c r="AA60" s="5"/>
      <c r="AB60" s="5"/>
      <c r="AC60" s="5"/>
      <c r="AD60" s="5"/>
      <c r="AE60" s="5"/>
      <c r="AF60" s="5"/>
      <c r="AG60" s="5"/>
    </row>
    <row r="61" spans="2:33" ht="15.75" x14ac:dyDescent="0.25">
      <c r="B61" s="40" t="str">
        <f>CONCATENATE(historie_vysledky[[#This Row],[rok]]," :: ",F61," :: ",G61)</f>
        <v>2009 :: Vodňanská Kristýna :: 1995</v>
      </c>
      <c r="C61" s="115">
        <v>2009</v>
      </c>
      <c r="D61" s="43" t="s">
        <v>411</v>
      </c>
      <c r="E61" s="101"/>
      <c r="F61" s="9" t="s">
        <v>467</v>
      </c>
      <c r="G61" s="7">
        <v>1995</v>
      </c>
      <c r="H61" s="8" t="s">
        <v>449</v>
      </c>
      <c r="I61" s="98" t="str">
        <f>IF(RIGHT(LEFT(historie_vysledky[[#This Row],[prijmeni a jmeno]],SEARCH(" ",historie_vysledky[[#This Row],[prijmeni a jmeno]])-1),1)="á","Z","M")</f>
        <v>Z</v>
      </c>
      <c r="J61" s="78" t="s">
        <v>584</v>
      </c>
      <c r="K61" s="38"/>
      <c r="L61" s="80">
        <v>1.164351851851852E-3</v>
      </c>
      <c r="M61" s="76"/>
      <c r="N61" s="77">
        <v>1</v>
      </c>
      <c r="O61" s="112" t="str">
        <f>LEFT(historie_vysledky[[#This Row],[prijmeni a jmeno]],1)</f>
        <v>V</v>
      </c>
      <c r="P61" s="113" t="str">
        <f>CONCATENATE(historie_vysledky[[#This Row],[prijmeni a jmeno]],", ",historie_vysledky[[#This Row],[nar]])</f>
        <v>Vodňanská Kristýna, 1995</v>
      </c>
      <c r="Q61" s="92" t="str">
        <f>IF(ISERROR(VLOOKUP(B61,jbp_bezci!B:G,4,0)),"-",IF(VLOOKUP(B61,jbp_bezci!B:G,4,0)=0,"-",VLOOKUP(B61,jbp_bezci!B:G,4,0)))</f>
        <v>-</v>
      </c>
      <c r="R61" s="92" t="str">
        <f>IF(COUNTIF(jbp_bezci[ident],historie_vysledky[[#This Row],[ident jbp]])=1,"přihlášen","ne")</f>
        <v>ne</v>
      </c>
      <c r="S6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1" s="120">
        <f>COUNTIFS($F$4:F60,F61,$G$4:G60,G61)</f>
        <v>0</v>
      </c>
      <c r="U61" s="5"/>
      <c r="V61" s="5"/>
      <c r="X61" s="5"/>
      <c r="Y61" s="5"/>
      <c r="Z61" s="5"/>
      <c r="AA61" s="5"/>
      <c r="AB61" s="5"/>
      <c r="AC61" s="5"/>
      <c r="AD61" s="5"/>
      <c r="AE61" s="5"/>
      <c r="AF61" s="5"/>
      <c r="AG61" s="5"/>
    </row>
    <row r="62" spans="2:33" ht="15.75" x14ac:dyDescent="0.25">
      <c r="B62" s="40" t="str">
        <f>CONCATENATE(historie_vysledky[[#This Row],[rok]]," :: ",F62," :: ",G62)</f>
        <v>2009 :: Welserová Karolína :: 2005</v>
      </c>
      <c r="C62" s="115">
        <v>2009</v>
      </c>
      <c r="D62" s="43" t="s">
        <v>411</v>
      </c>
      <c r="E62" s="101"/>
      <c r="F62" s="9" t="s">
        <v>496</v>
      </c>
      <c r="G62" s="7">
        <v>2005</v>
      </c>
      <c r="H62" s="8" t="s">
        <v>457</v>
      </c>
      <c r="I62" s="98" t="str">
        <f>IF(RIGHT(LEFT(historie_vysledky[[#This Row],[prijmeni a jmeno]],SEARCH(" ",historie_vysledky[[#This Row],[prijmeni a jmeno]])-1),1)="á","Z","M")</f>
        <v>Z</v>
      </c>
      <c r="J6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62" s="38"/>
      <c r="L62" s="80">
        <v>7.349537037037037E-4</v>
      </c>
      <c r="M62" s="76"/>
      <c r="N62" s="77">
        <v>7</v>
      </c>
      <c r="O62" s="112" t="str">
        <f>LEFT(historie_vysledky[[#This Row],[prijmeni a jmeno]],1)</f>
        <v>W</v>
      </c>
      <c r="P62" s="113" t="str">
        <f>CONCATENATE(historie_vysledky[[#This Row],[prijmeni a jmeno]],", ",historie_vysledky[[#This Row],[nar]])</f>
        <v>Welserová Karolína, 2005</v>
      </c>
      <c r="Q62" s="92" t="str">
        <f>IF(ISERROR(VLOOKUP(B62,jbp_bezci!B:G,4,0)),"-",IF(VLOOKUP(B62,jbp_bezci!B:G,4,0)=0,"-",VLOOKUP(B62,jbp_bezci!B:G,4,0)))</f>
        <v>-</v>
      </c>
      <c r="R62" s="92" t="str">
        <f>IF(COUNTIF(jbp_bezci[ident],historie_vysledky[[#This Row],[ident jbp]])=1,"přihlášen","ne")</f>
        <v>ne</v>
      </c>
      <c r="S6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2" s="120">
        <f>COUNTIFS($F$4:F61,F62,$G$4:G61,G62)</f>
        <v>0</v>
      </c>
      <c r="U62" s="5"/>
      <c r="V62" s="5"/>
      <c r="X62" s="5"/>
      <c r="Y62" s="5"/>
      <c r="Z62" s="5"/>
      <c r="AA62" s="5"/>
      <c r="AB62" s="5"/>
      <c r="AC62" s="5"/>
      <c r="AD62" s="5"/>
      <c r="AE62" s="5"/>
      <c r="AF62" s="5"/>
      <c r="AG62" s="5"/>
    </row>
    <row r="63" spans="2:33" ht="15.75" x14ac:dyDescent="0.25">
      <c r="B63" s="40" t="str">
        <f>CONCATENATE(historie_vysledky[[#This Row],[rok]]," :: ",F63," :: ",G63)</f>
        <v>2009 :: Bubal Milan :: 1976</v>
      </c>
      <c r="C63" s="115">
        <v>2009</v>
      </c>
      <c r="D63" s="43" t="s">
        <v>292</v>
      </c>
      <c r="E63" s="101"/>
      <c r="F63" s="9" t="s">
        <v>432</v>
      </c>
      <c r="G63" s="7">
        <v>1976</v>
      </c>
      <c r="H63" s="8" t="s">
        <v>395</v>
      </c>
      <c r="I63" s="98" t="str">
        <f>IF(RIGHT(LEFT(historie_vysledky[[#This Row],[prijmeni a jmeno]],SEARCH(" ",historie_vysledky[[#This Row],[prijmeni a jmeno]])-1),1)="á","Z","M")</f>
        <v>M</v>
      </c>
      <c r="J6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63" s="38"/>
      <c r="L63" s="80">
        <v>4.9768518518518517E-2</v>
      </c>
      <c r="M63" s="76">
        <v>17</v>
      </c>
      <c r="N63" s="77">
        <v>10</v>
      </c>
      <c r="O63" s="112" t="str">
        <f>LEFT(historie_vysledky[[#This Row],[prijmeni a jmeno]],1)</f>
        <v>B</v>
      </c>
      <c r="P63" s="113" t="str">
        <f>CONCATENATE(historie_vysledky[[#This Row],[prijmeni a jmeno]],", ",historie_vysledky[[#This Row],[nar]])</f>
        <v>Bubal Milan, 1976</v>
      </c>
      <c r="Q63" s="92" t="str">
        <f>IF(ISERROR(VLOOKUP(B63,jbp_bezci!B:G,4,0)),"-",IF(VLOOKUP(B63,jbp_bezci!B:G,4,0)=0,"-",VLOOKUP(B63,jbp_bezci!B:G,4,0)))</f>
        <v>-</v>
      </c>
      <c r="R63" s="92" t="str">
        <f>IF(COUNTIF(jbp_bezci[ident],historie_vysledky[[#This Row],[ident jbp]])=1,"přihlášen","ne")</f>
        <v>ne</v>
      </c>
      <c r="S6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3" s="120">
        <f>COUNTIFS($F$4:F62,F63,$G$4:G62,G63)</f>
        <v>0</v>
      </c>
      <c r="U63" s="5"/>
      <c r="V63" s="5"/>
      <c r="X63" s="5"/>
      <c r="Y63" s="5"/>
      <c r="Z63" s="5"/>
      <c r="AA63" s="5"/>
      <c r="AB63" s="5"/>
      <c r="AC63" s="5"/>
      <c r="AD63" s="5"/>
      <c r="AE63" s="5"/>
      <c r="AF63" s="5"/>
      <c r="AG63" s="5"/>
    </row>
    <row r="64" spans="2:33" ht="15.75" x14ac:dyDescent="0.25">
      <c r="B64" s="40" t="str">
        <f>CONCATENATE(historie_vysledky[[#This Row],[rok]]," :: ",F64," :: ",G64)</f>
        <v>2009 :: Budil Roman :: 1969</v>
      </c>
      <c r="C64" s="115">
        <v>2009</v>
      </c>
      <c r="D64" s="43" t="s">
        <v>292</v>
      </c>
      <c r="E64" s="101"/>
      <c r="F64" s="9" t="s">
        <v>266</v>
      </c>
      <c r="G64" s="7">
        <v>1969</v>
      </c>
      <c r="H64" s="8" t="s">
        <v>420</v>
      </c>
      <c r="I64" s="98" t="str">
        <f>IF(RIGHT(LEFT(historie_vysledky[[#This Row],[prijmeni a jmeno]],SEARCH(" ",historie_vysledky[[#This Row],[prijmeni a jmeno]])-1),1)="á","Z","M")</f>
        <v>M</v>
      </c>
      <c r="J6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64" s="38"/>
      <c r="L64" s="80">
        <v>3.8321759259259257E-2</v>
      </c>
      <c r="M64" s="76">
        <v>1</v>
      </c>
      <c r="N64" s="77">
        <v>1</v>
      </c>
      <c r="O64" s="112" t="str">
        <f>LEFT(historie_vysledky[[#This Row],[prijmeni a jmeno]],1)</f>
        <v>B</v>
      </c>
      <c r="P64" s="113" t="str">
        <f>CONCATENATE(historie_vysledky[[#This Row],[prijmeni a jmeno]],", ",historie_vysledky[[#This Row],[nar]])</f>
        <v>Budil Roman, 1969</v>
      </c>
      <c r="Q64" s="92" t="str">
        <f>IF(ISERROR(VLOOKUP(B64,jbp_bezci!B:G,4,0)),"-",IF(VLOOKUP(B64,jbp_bezci!B:G,4,0)=0,"-",VLOOKUP(B64,jbp_bezci!B:G,4,0)))</f>
        <v>-</v>
      </c>
      <c r="R64" s="92" t="str">
        <f>IF(COUNTIF(jbp_bezci[ident],historie_vysledky[[#This Row],[ident jbp]])=1,"přihlášen","ne")</f>
        <v>ne</v>
      </c>
      <c r="S6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4" s="120">
        <f>COUNTIFS($F$4:F63,F64,$G$4:G63,G64)</f>
        <v>0</v>
      </c>
      <c r="U64" s="5"/>
      <c r="V64" s="5"/>
      <c r="X64" s="5"/>
      <c r="Y64" s="5"/>
      <c r="Z64" s="5"/>
      <c r="AA64" s="5"/>
      <c r="AB64" s="5"/>
      <c r="AC64" s="5"/>
      <c r="AD64" s="5"/>
      <c r="AE64" s="5"/>
      <c r="AF64" s="5"/>
      <c r="AG64" s="5"/>
    </row>
    <row r="65" spans="2:33" ht="15.75" x14ac:dyDescent="0.25">
      <c r="B65" s="40" t="str">
        <f>CONCATENATE(historie_vysledky[[#This Row],[rok]]," :: ",F65," :: ",G65)</f>
        <v>2009 :: Candrová Jana :: 1975</v>
      </c>
      <c r="C65" s="115">
        <v>2009</v>
      </c>
      <c r="D65" s="43" t="s">
        <v>292</v>
      </c>
      <c r="E65" s="101"/>
      <c r="F65" s="9" t="s">
        <v>195</v>
      </c>
      <c r="G65" s="7">
        <v>1975</v>
      </c>
      <c r="H65" s="8" t="s">
        <v>1000</v>
      </c>
      <c r="I65" s="98" t="str">
        <f>IF(RIGHT(LEFT(historie_vysledky[[#This Row],[prijmeni a jmeno]],SEARCH(" ",historie_vysledky[[#This Row],[prijmeni a jmeno]])-1),1)="á","Z","M")</f>
        <v>Z</v>
      </c>
      <c r="J6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65" s="38"/>
      <c r="L65" s="80">
        <v>4.7824074074074074E-2</v>
      </c>
      <c r="M65" s="76">
        <v>13</v>
      </c>
      <c r="N65" s="77">
        <v>1</v>
      </c>
      <c r="O65" s="112" t="str">
        <f>LEFT(historie_vysledky[[#This Row],[prijmeni a jmeno]],1)</f>
        <v>C</v>
      </c>
      <c r="P65" s="113" t="str">
        <f>CONCATENATE(historie_vysledky[[#This Row],[prijmeni a jmeno]],", ",historie_vysledky[[#This Row],[nar]])</f>
        <v>Candrová Jana, 1975</v>
      </c>
      <c r="Q65" s="92" t="str">
        <f>IF(ISERROR(VLOOKUP(B65,jbp_bezci!B:G,4,0)),"-",IF(VLOOKUP(B65,jbp_bezci!B:G,4,0)=0,"-",VLOOKUP(B65,jbp_bezci!B:G,4,0)))</f>
        <v>-</v>
      </c>
      <c r="R65" s="92" t="str">
        <f>IF(COUNTIF(jbp_bezci[ident],historie_vysledky[[#This Row],[ident jbp]])=1,"přihlášen","ne")</f>
        <v>ne</v>
      </c>
      <c r="S6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5" s="120">
        <f>COUNTIFS($F$4:F64,F65,$G$4:G64,G65)</f>
        <v>0</v>
      </c>
      <c r="U65" s="5"/>
      <c r="V65" s="5"/>
      <c r="X65" s="5"/>
      <c r="Y65" s="5"/>
      <c r="Z65" s="5"/>
      <c r="AA65" s="5"/>
      <c r="AB65" s="5"/>
      <c r="AC65" s="5"/>
      <c r="AD65" s="5"/>
      <c r="AE65" s="5"/>
      <c r="AF65" s="5"/>
      <c r="AG65" s="5"/>
    </row>
    <row r="66" spans="2:33" ht="15.75" x14ac:dyDescent="0.25">
      <c r="B66" s="40" t="str">
        <f>CONCATENATE(historie_vysledky[[#This Row],[rok]]," :: ",F66," :: ",G66)</f>
        <v>2009 :: Čábelka Zbyněk :: 1977</v>
      </c>
      <c r="C66" s="115">
        <v>2009</v>
      </c>
      <c r="D66" s="43" t="s">
        <v>292</v>
      </c>
      <c r="E66" s="101"/>
      <c r="F66" s="9" t="s">
        <v>426</v>
      </c>
      <c r="G66" s="7">
        <v>1977</v>
      </c>
      <c r="H66" s="8" t="s">
        <v>421</v>
      </c>
      <c r="I66" s="98" t="str">
        <f>IF(RIGHT(LEFT(historie_vysledky[[#This Row],[prijmeni a jmeno]],SEARCH(" ",historie_vysledky[[#This Row],[prijmeni a jmeno]])-1),1)="á","Z","M")</f>
        <v>M</v>
      </c>
      <c r="J6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66" s="38"/>
      <c r="L66" s="80">
        <v>4.3229166666666673E-2</v>
      </c>
      <c r="M66" s="76">
        <v>4</v>
      </c>
      <c r="N66" s="77">
        <v>3</v>
      </c>
      <c r="O66" s="112" t="str">
        <f>LEFT(historie_vysledky[[#This Row],[prijmeni a jmeno]],1)</f>
        <v>Č</v>
      </c>
      <c r="P66" s="113" t="str">
        <f>CONCATENATE(historie_vysledky[[#This Row],[prijmeni a jmeno]],", ",historie_vysledky[[#This Row],[nar]])</f>
        <v>Čábelka Zbyněk, 1977</v>
      </c>
      <c r="Q66" s="92" t="str">
        <f>IF(ISERROR(VLOOKUP(B66,jbp_bezci!B:G,4,0)),"-",IF(VLOOKUP(B66,jbp_bezci!B:G,4,0)=0,"-",VLOOKUP(B66,jbp_bezci!B:G,4,0)))</f>
        <v>-</v>
      </c>
      <c r="R66" s="92" t="str">
        <f>IF(COUNTIF(jbp_bezci[ident],historie_vysledky[[#This Row],[ident jbp]])=1,"přihlášen","ne")</f>
        <v>ne</v>
      </c>
      <c r="S6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6" s="120">
        <f>COUNTIFS($F$4:F65,F66,$G$4:G65,G66)</f>
        <v>0</v>
      </c>
      <c r="U66" s="5"/>
      <c r="V66" s="5"/>
      <c r="X66" s="5"/>
      <c r="Y66" s="5"/>
      <c r="Z66" s="5"/>
      <c r="AA66" s="5"/>
      <c r="AB66" s="5"/>
      <c r="AC66" s="5"/>
      <c r="AD66" s="5"/>
      <c r="AE66" s="5"/>
      <c r="AF66" s="5"/>
      <c r="AG66" s="5"/>
    </row>
    <row r="67" spans="2:33" ht="15.75" x14ac:dyDescent="0.25">
      <c r="B67" s="40" t="str">
        <f>CONCATENATE(historie_vysledky[[#This Row],[rok]]," :: ",F67," :: ",G67)</f>
        <v>2009 :: Čaloud Milan :: 1969</v>
      </c>
      <c r="C67" s="115">
        <v>2009</v>
      </c>
      <c r="D67" s="43" t="s">
        <v>292</v>
      </c>
      <c r="E67" s="101"/>
      <c r="F67" s="9" t="s">
        <v>434</v>
      </c>
      <c r="G67" s="7">
        <v>1969</v>
      </c>
      <c r="H67" s="8" t="s">
        <v>43</v>
      </c>
      <c r="I67" s="98" t="str">
        <f>IF(RIGHT(LEFT(historie_vysledky[[#This Row],[prijmeni a jmeno]],SEARCH(" ",historie_vysledky[[#This Row],[prijmeni a jmeno]])-1),1)="á","Z","M")</f>
        <v>M</v>
      </c>
      <c r="J6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67" s="38"/>
      <c r="L67" s="80">
        <v>5.1215277777777783E-2</v>
      </c>
      <c r="M67" s="76">
        <v>19</v>
      </c>
      <c r="N67" s="77">
        <v>4</v>
      </c>
      <c r="O67" s="112" t="str">
        <f>LEFT(historie_vysledky[[#This Row],[prijmeni a jmeno]],1)</f>
        <v>Č</v>
      </c>
      <c r="P67" s="113" t="str">
        <f>CONCATENATE(historie_vysledky[[#This Row],[prijmeni a jmeno]],", ",historie_vysledky[[#This Row],[nar]])</f>
        <v>Čaloud Milan, 1969</v>
      </c>
      <c r="Q67" s="92" t="str">
        <f>IF(ISERROR(VLOOKUP(B67,jbp_bezci!B:G,4,0)),"-",IF(VLOOKUP(B67,jbp_bezci!B:G,4,0)=0,"-",VLOOKUP(B67,jbp_bezci!B:G,4,0)))</f>
        <v>-</v>
      </c>
      <c r="R67" s="92" t="str">
        <f>IF(COUNTIF(jbp_bezci[ident],historie_vysledky[[#This Row],[ident jbp]])=1,"přihlášen","ne")</f>
        <v>ne</v>
      </c>
      <c r="S6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7" s="120">
        <f>COUNTIFS($F$4:F66,F67,$G$4:G66,G67)</f>
        <v>0</v>
      </c>
      <c r="U67" s="5"/>
      <c r="V67" s="5"/>
      <c r="X67" s="5"/>
      <c r="Y67" s="5"/>
      <c r="Z67" s="5"/>
      <c r="AA67" s="5"/>
      <c r="AB67" s="5"/>
      <c r="AC67" s="5"/>
      <c r="AD67" s="5"/>
      <c r="AE67" s="5"/>
      <c r="AF67" s="5"/>
      <c r="AG67" s="5"/>
    </row>
    <row r="68" spans="2:33" ht="15.75" x14ac:dyDescent="0.25">
      <c r="B68" s="40" t="str">
        <f>CONCATENATE(historie_vysledky[[#This Row],[rok]]," :: ",F68," :: ",G68)</f>
        <v>2009 :: Hebík Štěpán :: 1989</v>
      </c>
      <c r="C68" s="115">
        <v>2009</v>
      </c>
      <c r="D68" s="43" t="s">
        <v>292</v>
      </c>
      <c r="E68" s="101"/>
      <c r="F68" s="9" t="s">
        <v>429</v>
      </c>
      <c r="G68" s="7">
        <v>1989</v>
      </c>
      <c r="H68" s="8" t="s">
        <v>423</v>
      </c>
      <c r="I68" s="98" t="str">
        <f>IF(RIGHT(LEFT(historie_vysledky[[#This Row],[prijmeni a jmeno]],SEARCH(" ",historie_vysledky[[#This Row],[prijmeni a jmeno]])-1),1)="á","Z","M")</f>
        <v>M</v>
      </c>
      <c r="J6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68" s="38"/>
      <c r="L68" s="80">
        <v>4.5613425925925925E-2</v>
      </c>
      <c r="M68" s="76">
        <v>9</v>
      </c>
      <c r="N68" s="77">
        <v>7</v>
      </c>
      <c r="O68" s="112" t="str">
        <f>LEFT(historie_vysledky[[#This Row],[prijmeni a jmeno]],1)</f>
        <v>H</v>
      </c>
      <c r="P68" s="113" t="str">
        <f>CONCATENATE(historie_vysledky[[#This Row],[prijmeni a jmeno]],", ",historie_vysledky[[#This Row],[nar]])</f>
        <v>Hebík Štěpán, 1989</v>
      </c>
      <c r="Q68" s="92" t="str">
        <f>IF(ISERROR(VLOOKUP(B68,jbp_bezci!B:G,4,0)),"-",IF(VLOOKUP(B68,jbp_bezci!B:G,4,0)=0,"-",VLOOKUP(B68,jbp_bezci!B:G,4,0)))</f>
        <v>-</v>
      </c>
      <c r="R68" s="92" t="str">
        <f>IF(COUNTIF(jbp_bezci[ident],historie_vysledky[[#This Row],[ident jbp]])=1,"přihlášen","ne")</f>
        <v>ne</v>
      </c>
      <c r="S6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8" s="120">
        <f>COUNTIFS($F$4:F67,F68,$G$4:G67,G68)</f>
        <v>0</v>
      </c>
      <c r="U68" s="5"/>
      <c r="V68" s="5"/>
      <c r="X68" s="5"/>
      <c r="Y68" s="5"/>
      <c r="Z68" s="5"/>
      <c r="AA68" s="5"/>
      <c r="AB68" s="5"/>
      <c r="AC68" s="5"/>
      <c r="AD68" s="5"/>
      <c r="AE68" s="5"/>
      <c r="AF68" s="5"/>
      <c r="AG68" s="5"/>
    </row>
    <row r="69" spans="2:33" ht="15.75" x14ac:dyDescent="0.25">
      <c r="B69" s="40" t="str">
        <f>CONCATENATE(historie_vysledky[[#This Row],[rok]]," :: ",F69," :: ",G69)</f>
        <v>2009 :: Huspeka Miroslav :: 1959</v>
      </c>
      <c r="C69" s="115">
        <v>2009</v>
      </c>
      <c r="D69" s="43" t="s">
        <v>292</v>
      </c>
      <c r="E69" s="101"/>
      <c r="F69" s="9" t="s">
        <v>203</v>
      </c>
      <c r="G69" s="7">
        <v>1959</v>
      </c>
      <c r="H69" s="8" t="s">
        <v>414</v>
      </c>
      <c r="I69" s="98" t="str">
        <f>IF(RIGHT(LEFT(historie_vysledky[[#This Row],[prijmeni a jmeno]],SEARCH(" ",historie_vysledky[[#This Row],[prijmeni a jmeno]])-1),1)="á","Z","M")</f>
        <v>M</v>
      </c>
      <c r="J6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69" s="38"/>
      <c r="L69" s="80">
        <v>4.8182870370370369E-2</v>
      </c>
      <c r="M69" s="76">
        <v>14</v>
      </c>
      <c r="N69" s="77">
        <v>3</v>
      </c>
      <c r="O69" s="112" t="str">
        <f>LEFT(historie_vysledky[[#This Row],[prijmeni a jmeno]],1)</f>
        <v>H</v>
      </c>
      <c r="P69" s="113" t="str">
        <f>CONCATENATE(historie_vysledky[[#This Row],[prijmeni a jmeno]],", ",historie_vysledky[[#This Row],[nar]])</f>
        <v>Huspeka Miroslav, 1959</v>
      </c>
      <c r="Q69" s="92" t="str">
        <f>IF(ISERROR(VLOOKUP(B69,jbp_bezci!B:G,4,0)),"-",IF(VLOOKUP(B69,jbp_bezci!B:G,4,0)=0,"-",VLOOKUP(B69,jbp_bezci!B:G,4,0)))</f>
        <v>-</v>
      </c>
      <c r="R69" s="92" t="str">
        <f>IF(COUNTIF(jbp_bezci[ident],historie_vysledky[[#This Row],[ident jbp]])=1,"přihlášen","ne")</f>
        <v>ne</v>
      </c>
      <c r="S6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9" s="120">
        <f>COUNTIFS($F$4:F68,F69,$G$4:G68,G69)</f>
        <v>0</v>
      </c>
      <c r="U69" s="5"/>
      <c r="V69" s="5"/>
      <c r="X69" s="5"/>
      <c r="Y69" s="5"/>
      <c r="Z69" s="5"/>
      <c r="AA69" s="5"/>
      <c r="AB69" s="5"/>
      <c r="AC69" s="5"/>
      <c r="AD69" s="5"/>
      <c r="AE69" s="5"/>
      <c r="AF69" s="5"/>
      <c r="AG69" s="5"/>
    </row>
    <row r="70" spans="2:33" ht="15.75" x14ac:dyDescent="0.25">
      <c r="B70" s="40" t="str">
        <f>CONCATENATE(historie_vysledky[[#This Row],[rok]]," :: ",F70," :: ",G70)</f>
        <v>2009 :: Janoušek Hynek :: 1977</v>
      </c>
      <c r="C70" s="115">
        <v>2009</v>
      </c>
      <c r="D70" s="43" t="s">
        <v>292</v>
      </c>
      <c r="E70" s="101"/>
      <c r="F70" s="9" t="s">
        <v>430</v>
      </c>
      <c r="G70" s="7">
        <v>1977</v>
      </c>
      <c r="H70" s="8" t="s">
        <v>424</v>
      </c>
      <c r="I70" s="98" t="str">
        <f>IF(RIGHT(LEFT(historie_vysledky[[#This Row],[prijmeni a jmeno]],SEARCH(" ",historie_vysledky[[#This Row],[prijmeni a jmeno]])-1),1)="á","Z","M")</f>
        <v>M</v>
      </c>
      <c r="J7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70" s="38"/>
      <c r="L70" s="80">
        <v>4.5624999999999999E-2</v>
      </c>
      <c r="M70" s="76">
        <v>10</v>
      </c>
      <c r="N70" s="77">
        <v>8</v>
      </c>
      <c r="O70" s="112" t="str">
        <f>LEFT(historie_vysledky[[#This Row],[prijmeni a jmeno]],1)</f>
        <v>J</v>
      </c>
      <c r="P70" s="113" t="str">
        <f>CONCATENATE(historie_vysledky[[#This Row],[prijmeni a jmeno]],", ",historie_vysledky[[#This Row],[nar]])</f>
        <v>Janoušek Hynek, 1977</v>
      </c>
      <c r="Q70" s="92" t="str">
        <f>IF(ISERROR(VLOOKUP(B70,jbp_bezci!B:G,4,0)),"-",IF(VLOOKUP(B70,jbp_bezci!B:G,4,0)=0,"-",VLOOKUP(B70,jbp_bezci!B:G,4,0)))</f>
        <v>-</v>
      </c>
      <c r="R70" s="92" t="str">
        <f>IF(COUNTIF(jbp_bezci[ident],historie_vysledky[[#This Row],[ident jbp]])=1,"přihlášen","ne")</f>
        <v>ne</v>
      </c>
      <c r="S7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70" s="120">
        <f>COUNTIFS($F$4:F69,F70,$G$4:G69,G70)</f>
        <v>0</v>
      </c>
      <c r="U70" s="5"/>
      <c r="V70" s="5"/>
      <c r="X70" s="5"/>
      <c r="Y70" s="5"/>
      <c r="Z70" s="5"/>
      <c r="AA70" s="5"/>
      <c r="AB70" s="5"/>
      <c r="AC70" s="5"/>
      <c r="AD70" s="5"/>
      <c r="AE70" s="5"/>
      <c r="AF70" s="5"/>
      <c r="AG70" s="5"/>
    </row>
    <row r="71" spans="2:33" ht="15.75" x14ac:dyDescent="0.25">
      <c r="B71" s="40" t="str">
        <f>CONCATENATE(historie_vysledky[[#This Row],[rok]]," :: ",F71," :: ",G71)</f>
        <v>2009 :: Krčka Bohuslav :: 1959</v>
      </c>
      <c r="C71" s="115">
        <v>2009</v>
      </c>
      <c r="D71" s="43" t="s">
        <v>292</v>
      </c>
      <c r="E71" s="101"/>
      <c r="F71" s="9" t="s">
        <v>433</v>
      </c>
      <c r="G71" s="7">
        <v>1959</v>
      </c>
      <c r="H71" s="8" t="s">
        <v>43</v>
      </c>
      <c r="I71" s="98" t="str">
        <f>IF(RIGHT(LEFT(historie_vysledky[[#This Row],[prijmeni a jmeno]],SEARCH(" ",historie_vysledky[[#This Row],[prijmeni a jmeno]])-1),1)="á","Z","M")</f>
        <v>M</v>
      </c>
      <c r="J7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71" s="38"/>
      <c r="L71" s="80">
        <v>5.019675925925926E-2</v>
      </c>
      <c r="M71" s="76">
        <v>18</v>
      </c>
      <c r="N71" s="77">
        <v>4</v>
      </c>
      <c r="O71" s="112" t="str">
        <f>LEFT(historie_vysledky[[#This Row],[prijmeni a jmeno]],1)</f>
        <v>K</v>
      </c>
      <c r="P71" s="113" t="str">
        <f>CONCATENATE(historie_vysledky[[#This Row],[prijmeni a jmeno]],", ",historie_vysledky[[#This Row],[nar]])</f>
        <v>Krčka Bohuslav, 1959</v>
      </c>
      <c r="Q71" s="92" t="str">
        <f>IF(ISERROR(VLOOKUP(B71,jbp_bezci!B:G,4,0)),"-",IF(VLOOKUP(B71,jbp_bezci!B:G,4,0)=0,"-",VLOOKUP(B71,jbp_bezci!B:G,4,0)))</f>
        <v>-</v>
      </c>
      <c r="R71" s="92" t="str">
        <f>IF(COUNTIF(jbp_bezci[ident],historie_vysledky[[#This Row],[ident jbp]])=1,"přihlášen","ne")</f>
        <v>ne</v>
      </c>
      <c r="S7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71" s="120">
        <f>COUNTIFS($F$4:F70,F71,$G$4:G70,G71)</f>
        <v>0</v>
      </c>
      <c r="U71" s="5"/>
      <c r="V71" s="5"/>
      <c r="X71" s="5"/>
      <c r="Y71" s="5"/>
      <c r="Z71" s="5"/>
      <c r="AA71" s="5"/>
      <c r="AB71" s="5"/>
      <c r="AC71" s="5"/>
      <c r="AD71" s="5"/>
      <c r="AE71" s="5"/>
      <c r="AF71" s="5"/>
      <c r="AG71" s="5"/>
    </row>
    <row r="72" spans="2:33" ht="15.75" x14ac:dyDescent="0.25">
      <c r="B72" s="40" t="str">
        <f>CONCATENATE(historie_vysledky[[#This Row],[rok]]," :: ",F72," :: ",G72)</f>
        <v>2009 :: Majstr Jiří :: 1979</v>
      </c>
      <c r="C72" s="115">
        <v>2009</v>
      </c>
      <c r="D72" s="43" t="s">
        <v>292</v>
      </c>
      <c r="E72" s="101"/>
      <c r="F72" s="9" t="s">
        <v>427</v>
      </c>
      <c r="G72" s="7">
        <v>1979</v>
      </c>
      <c r="H72" s="8" t="s">
        <v>395</v>
      </c>
      <c r="I72" s="98" t="str">
        <f>IF(RIGHT(LEFT(historie_vysledky[[#This Row],[prijmeni a jmeno]],SEARCH(" ",historie_vysledky[[#This Row],[prijmeni a jmeno]])-1),1)="á","Z","M")</f>
        <v>M</v>
      </c>
      <c r="J7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72" s="38"/>
      <c r="L72" s="80">
        <v>4.4814814814814814E-2</v>
      </c>
      <c r="M72" s="76">
        <v>6</v>
      </c>
      <c r="N72" s="77">
        <v>4</v>
      </c>
      <c r="O72" s="112" t="str">
        <f>LEFT(historie_vysledky[[#This Row],[prijmeni a jmeno]],1)</f>
        <v>M</v>
      </c>
      <c r="P72" s="113" t="str">
        <f>CONCATENATE(historie_vysledky[[#This Row],[prijmeni a jmeno]],", ",historie_vysledky[[#This Row],[nar]])</f>
        <v>Majstr Jiří, 1979</v>
      </c>
      <c r="Q72" s="92" t="str">
        <f>IF(ISERROR(VLOOKUP(B72,jbp_bezci!B:G,4,0)),"-",IF(VLOOKUP(B72,jbp_bezci!B:G,4,0)=0,"-",VLOOKUP(B72,jbp_bezci!B:G,4,0)))</f>
        <v>-</v>
      </c>
      <c r="R72" s="92" t="str">
        <f>IF(COUNTIF(jbp_bezci[ident],historie_vysledky[[#This Row],[ident jbp]])=1,"přihlášen","ne")</f>
        <v>ne</v>
      </c>
      <c r="S7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72" s="120">
        <f>COUNTIFS($F$4:F71,F72,$G$4:G71,G72)</f>
        <v>0</v>
      </c>
      <c r="U72" s="5"/>
      <c r="V72" s="5"/>
      <c r="X72" s="5"/>
      <c r="Y72" s="5"/>
      <c r="Z72" s="5"/>
      <c r="AA72" s="5"/>
      <c r="AB72" s="5"/>
      <c r="AC72" s="5"/>
      <c r="AD72" s="5"/>
      <c r="AE72" s="5"/>
      <c r="AF72" s="5"/>
      <c r="AG72" s="5"/>
    </row>
    <row r="73" spans="2:33" ht="15.75" x14ac:dyDescent="0.25">
      <c r="B73" s="40" t="str">
        <f>CONCATENATE(historie_vysledky[[#This Row],[rok]]," :: ",F73," :: ",G73)</f>
        <v>2009 :: Mikolášek Arnošt :: 1965</v>
      </c>
      <c r="C73" s="115">
        <v>2009</v>
      </c>
      <c r="D73" s="43" t="s">
        <v>292</v>
      </c>
      <c r="E73" s="101"/>
      <c r="F73" s="9" t="s">
        <v>141</v>
      </c>
      <c r="G73" s="7">
        <v>1965</v>
      </c>
      <c r="H73" s="8" t="s">
        <v>47</v>
      </c>
      <c r="I73" s="98" t="str">
        <f>IF(RIGHT(LEFT(historie_vysledky[[#This Row],[prijmeni a jmeno]],SEARCH(" ",historie_vysledky[[#This Row],[prijmeni a jmeno]])-1),1)="á","Z","M")</f>
        <v>M</v>
      </c>
      <c r="J7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73" s="38"/>
      <c r="L73" s="80">
        <v>5.392361111111111E-2</v>
      </c>
      <c r="M73" s="76">
        <v>22</v>
      </c>
      <c r="N73" s="77">
        <v>5</v>
      </c>
      <c r="O73" s="112" t="str">
        <f>LEFT(historie_vysledky[[#This Row],[prijmeni a jmeno]],1)</f>
        <v>M</v>
      </c>
      <c r="P73" s="113" t="str">
        <f>CONCATENATE(historie_vysledky[[#This Row],[prijmeni a jmeno]],", ",historie_vysledky[[#This Row],[nar]])</f>
        <v>Mikolášek Arnošt, 1965</v>
      </c>
      <c r="Q73" s="92" t="str">
        <f>IF(ISERROR(VLOOKUP(B73,jbp_bezci!B:G,4,0)),"-",IF(VLOOKUP(B73,jbp_bezci!B:G,4,0)=0,"-",VLOOKUP(B73,jbp_bezci!B:G,4,0)))</f>
        <v>-</v>
      </c>
      <c r="R73" s="92" t="str">
        <f>IF(COUNTIF(jbp_bezci[ident],historie_vysledky[[#This Row],[ident jbp]])=1,"přihlášen","ne")</f>
        <v>ne</v>
      </c>
      <c r="S7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73" s="120">
        <f>COUNTIFS($F$4:F72,F73,$G$4:G72,G73)</f>
        <v>0</v>
      </c>
      <c r="U73" s="5"/>
      <c r="V73" s="5"/>
      <c r="X73" s="5"/>
      <c r="Y73" s="5"/>
      <c r="Z73" s="5"/>
      <c r="AA73" s="5"/>
      <c r="AB73" s="5"/>
      <c r="AC73" s="5"/>
      <c r="AD73" s="5"/>
      <c r="AE73" s="5"/>
      <c r="AF73" s="5"/>
      <c r="AG73" s="5"/>
    </row>
    <row r="74" spans="2:33" ht="15.75" x14ac:dyDescent="0.25">
      <c r="B74" s="40" t="str">
        <f>CONCATENATE(historie_vysledky[[#This Row],[rok]]," :: ",F74," :: ",G74)</f>
        <v>2009 :: Mikšl Rostislav :: 1972</v>
      </c>
      <c r="C74" s="115">
        <v>2009</v>
      </c>
      <c r="D74" s="43" t="s">
        <v>292</v>
      </c>
      <c r="E74" s="101"/>
      <c r="F74" s="9" t="s">
        <v>142</v>
      </c>
      <c r="G74" s="7">
        <v>1972</v>
      </c>
      <c r="H74" s="8" t="s">
        <v>395</v>
      </c>
      <c r="I74" s="98" t="str">
        <f>IF(RIGHT(LEFT(historie_vysledky[[#This Row],[prijmeni a jmeno]],SEARCH(" ",historie_vysledky[[#This Row],[prijmeni a jmeno]])-1),1)="á","Z","M")</f>
        <v>M</v>
      </c>
      <c r="J7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74" s="38"/>
      <c r="L74" s="80">
        <v>4.4872685185185189E-2</v>
      </c>
      <c r="M74" s="76">
        <v>7</v>
      </c>
      <c r="N74" s="77">
        <v>5</v>
      </c>
      <c r="O74" s="112" t="str">
        <f>LEFT(historie_vysledky[[#This Row],[prijmeni a jmeno]],1)</f>
        <v>M</v>
      </c>
      <c r="P74" s="113" t="str">
        <f>CONCATENATE(historie_vysledky[[#This Row],[prijmeni a jmeno]],", ",historie_vysledky[[#This Row],[nar]])</f>
        <v>Mikšl Rostislav, 1972</v>
      </c>
      <c r="Q74" s="92" t="str">
        <f>IF(ISERROR(VLOOKUP(B74,jbp_bezci!B:G,4,0)),"-",IF(VLOOKUP(B74,jbp_bezci!B:G,4,0)=0,"-",VLOOKUP(B74,jbp_bezci!B:G,4,0)))</f>
        <v>-</v>
      </c>
      <c r="R74" s="92" t="str">
        <f>IF(COUNTIF(jbp_bezci[ident],historie_vysledky[[#This Row],[ident jbp]])=1,"přihlášen","ne")</f>
        <v>ne</v>
      </c>
      <c r="S7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74" s="120">
        <f>COUNTIFS($F$4:F73,F74,$G$4:G73,G74)</f>
        <v>0</v>
      </c>
      <c r="U74" s="5"/>
      <c r="V74" s="5"/>
      <c r="X74" s="5"/>
      <c r="Y74" s="5"/>
      <c r="Z74" s="5"/>
      <c r="AA74" s="5"/>
      <c r="AB74" s="5"/>
      <c r="AC74" s="5"/>
      <c r="AD74" s="5"/>
      <c r="AE74" s="5"/>
      <c r="AF74" s="5"/>
      <c r="AG74" s="5"/>
    </row>
    <row r="75" spans="2:33" ht="15.75" x14ac:dyDescent="0.25">
      <c r="B75" s="40" t="str">
        <f>CONCATENATE(historie_vysledky[[#This Row],[rok]]," :: ",F75," :: ",G75)</f>
        <v>2009 :: Mikšovský Zdeněk :: 1945</v>
      </c>
      <c r="C75" s="115">
        <v>2009</v>
      </c>
      <c r="D75" s="43" t="s">
        <v>292</v>
      </c>
      <c r="E75" s="101"/>
      <c r="F75" s="9" t="s">
        <v>143</v>
      </c>
      <c r="G75" s="7">
        <v>1945</v>
      </c>
      <c r="H75" s="8" t="s">
        <v>1060</v>
      </c>
      <c r="I75" s="98" t="str">
        <f>IF(RIGHT(LEFT(historie_vysledky[[#This Row],[prijmeni a jmeno]],SEARCH(" ",historie_vysledky[[#This Row],[prijmeni a jmeno]])-1),1)="á","Z","M")</f>
        <v>M</v>
      </c>
      <c r="J7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75" s="38"/>
      <c r="L75" s="80">
        <v>5.3518518518518521E-2</v>
      </c>
      <c r="M75" s="76">
        <v>21</v>
      </c>
      <c r="N75" s="77">
        <v>6</v>
      </c>
      <c r="O75" s="112" t="str">
        <f>LEFT(historie_vysledky[[#This Row],[prijmeni a jmeno]],1)</f>
        <v>M</v>
      </c>
      <c r="P75" s="113" t="str">
        <f>CONCATENATE(historie_vysledky[[#This Row],[prijmeni a jmeno]],", ",historie_vysledky[[#This Row],[nar]])</f>
        <v>Mikšovský Zdeněk, 1945</v>
      </c>
      <c r="Q75" s="92" t="str">
        <f>IF(ISERROR(VLOOKUP(B75,jbp_bezci!B:G,4,0)),"-",IF(VLOOKUP(B75,jbp_bezci!B:G,4,0)=0,"-",VLOOKUP(B75,jbp_bezci!B:G,4,0)))</f>
        <v>-</v>
      </c>
      <c r="R75" s="92" t="str">
        <f>IF(COUNTIF(jbp_bezci[ident],historie_vysledky[[#This Row],[ident jbp]])=1,"přihlášen","ne")</f>
        <v>ne</v>
      </c>
      <c r="S7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75" s="120">
        <f>COUNTIFS($F$4:F74,F75,$G$4:G74,G75)</f>
        <v>0</v>
      </c>
      <c r="U75" s="5"/>
      <c r="V75" s="5"/>
      <c r="X75" s="5"/>
      <c r="Y75" s="5"/>
      <c r="Z75" s="5"/>
      <c r="AA75" s="5"/>
      <c r="AB75" s="5"/>
      <c r="AC75" s="5"/>
      <c r="AD75" s="5"/>
      <c r="AE75" s="5"/>
      <c r="AF75" s="5"/>
      <c r="AG75" s="5"/>
    </row>
    <row r="76" spans="2:33" ht="15.75" x14ac:dyDescent="0.25">
      <c r="B76" s="40" t="str">
        <f>CONCATENATE(historie_vysledky[[#This Row],[rok]]," :: ",F76," :: ",G76)</f>
        <v>2009 :: Mražík Karel :: 1959</v>
      </c>
      <c r="C76" s="115">
        <v>2009</v>
      </c>
      <c r="D76" s="43" t="s">
        <v>292</v>
      </c>
      <c r="E76" s="101"/>
      <c r="F76" s="9" t="s">
        <v>341</v>
      </c>
      <c r="G76" s="7">
        <v>1959</v>
      </c>
      <c r="H76" s="8" t="s">
        <v>342</v>
      </c>
      <c r="I76" s="98" t="str">
        <f>IF(RIGHT(LEFT(historie_vysledky[[#This Row],[prijmeni a jmeno]],SEARCH(" ",historie_vysledky[[#This Row],[prijmeni a jmeno]])-1),1)="á","Z","M")</f>
        <v>M</v>
      </c>
      <c r="J7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76" s="38"/>
      <c r="L76" s="80">
        <v>5.9189814814814813E-2</v>
      </c>
      <c r="M76" s="76">
        <v>23</v>
      </c>
      <c r="N76" s="77">
        <v>7</v>
      </c>
      <c r="O76" s="112" t="str">
        <f>LEFT(historie_vysledky[[#This Row],[prijmeni a jmeno]],1)</f>
        <v>M</v>
      </c>
      <c r="P76" s="113" t="str">
        <f>CONCATENATE(historie_vysledky[[#This Row],[prijmeni a jmeno]],", ",historie_vysledky[[#This Row],[nar]])</f>
        <v>Mražík Karel, 1959</v>
      </c>
      <c r="Q76" s="92" t="str">
        <f>IF(ISERROR(VLOOKUP(B76,jbp_bezci!B:G,4,0)),"-",IF(VLOOKUP(B76,jbp_bezci!B:G,4,0)=0,"-",VLOOKUP(B76,jbp_bezci!B:G,4,0)))</f>
        <v>-</v>
      </c>
      <c r="R76" s="92" t="str">
        <f>IF(COUNTIF(jbp_bezci[ident],historie_vysledky[[#This Row],[ident jbp]])=1,"přihlášen","ne")</f>
        <v>ne</v>
      </c>
      <c r="S7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76" s="120">
        <f>COUNTIFS($F$4:F75,F76,$G$4:G75,G76)</f>
        <v>0</v>
      </c>
      <c r="U76" s="5"/>
      <c r="V76" s="5"/>
      <c r="X76" s="5"/>
      <c r="Y76" s="5"/>
      <c r="Z76" s="5"/>
      <c r="AA76" s="5"/>
      <c r="AB76" s="5"/>
      <c r="AC76" s="5"/>
      <c r="AD76" s="5"/>
      <c r="AE76" s="5"/>
      <c r="AF76" s="5"/>
      <c r="AG76" s="5"/>
    </row>
    <row r="77" spans="2:33" ht="15.75" x14ac:dyDescent="0.25">
      <c r="B77" s="40" t="str">
        <f>CONCATENATE(historie_vysledky[[#This Row],[rok]]," :: ",F77," :: ",G77)</f>
        <v>2009 :: Palkovič Vladislav :: 1939</v>
      </c>
      <c r="C77" s="115">
        <v>2009</v>
      </c>
      <c r="D77" s="43" t="s">
        <v>292</v>
      </c>
      <c r="E77" s="101"/>
      <c r="F77" s="9" t="s">
        <v>150</v>
      </c>
      <c r="G77" s="7">
        <v>1939</v>
      </c>
      <c r="H77" s="8" t="s">
        <v>43</v>
      </c>
      <c r="I77" s="98" t="str">
        <f>IF(RIGHT(LEFT(historie_vysledky[[#This Row],[prijmeni a jmeno]],SEARCH(" ",historie_vysledky[[#This Row],[prijmeni a jmeno]])-1),1)="á","Z","M")</f>
        <v>M</v>
      </c>
      <c r="J7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77" s="38"/>
      <c r="L77" s="80">
        <v>5.288194444444444E-2</v>
      </c>
      <c r="M77" s="76">
        <v>20</v>
      </c>
      <c r="N77" s="77">
        <v>5</v>
      </c>
      <c r="O77" s="112" t="str">
        <f>LEFT(historie_vysledky[[#This Row],[prijmeni a jmeno]],1)</f>
        <v>P</v>
      </c>
      <c r="P77" s="113" t="str">
        <f>CONCATENATE(historie_vysledky[[#This Row],[prijmeni a jmeno]],", ",historie_vysledky[[#This Row],[nar]])</f>
        <v>Palkovič Vladislav, 1939</v>
      </c>
      <c r="Q77" s="92" t="str">
        <f>IF(ISERROR(VLOOKUP(B77,jbp_bezci!B:G,4,0)),"-",IF(VLOOKUP(B77,jbp_bezci!B:G,4,0)=0,"-",VLOOKUP(B77,jbp_bezci!B:G,4,0)))</f>
        <v>-</v>
      </c>
      <c r="R77" s="92" t="str">
        <f>IF(COUNTIF(jbp_bezci[ident],historie_vysledky[[#This Row],[ident jbp]])=1,"přihlášen","ne")</f>
        <v>ne</v>
      </c>
      <c r="S7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77" s="120">
        <f>COUNTIFS($F$4:F76,F77,$G$4:G76,G77)</f>
        <v>0</v>
      </c>
      <c r="U77" s="5"/>
      <c r="V77" s="5"/>
      <c r="X77" s="5"/>
      <c r="Y77" s="5"/>
      <c r="Z77" s="5"/>
      <c r="AA77" s="5"/>
      <c r="AB77" s="5"/>
      <c r="AC77" s="5"/>
      <c r="AD77" s="5"/>
      <c r="AE77" s="5"/>
      <c r="AF77" s="5"/>
      <c r="AG77" s="5"/>
    </row>
    <row r="78" spans="2:33" ht="15.75" x14ac:dyDescent="0.25">
      <c r="B78" s="40" t="str">
        <f>CONCATENATE(historie_vysledky[[#This Row],[rok]]," :: ",F78," :: ",G78)</f>
        <v>2009 :: Petrou Jan :: 1964</v>
      </c>
      <c r="C78" s="115">
        <v>2009</v>
      </c>
      <c r="D78" s="43" t="s">
        <v>292</v>
      </c>
      <c r="E78" s="101"/>
      <c r="F78" s="9" t="s">
        <v>272</v>
      </c>
      <c r="G78" s="7">
        <v>1964</v>
      </c>
      <c r="H78" s="8" t="s">
        <v>57</v>
      </c>
      <c r="I78" s="98" t="str">
        <f>IF(RIGHT(LEFT(historie_vysledky[[#This Row],[prijmeni a jmeno]],SEARCH(" ",historie_vysledky[[#This Row],[prijmeni a jmeno]])-1),1)="á","Z","M")</f>
        <v>M</v>
      </c>
      <c r="J7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78" s="38"/>
      <c r="L78" s="80">
        <v>4.6342592592592595E-2</v>
      </c>
      <c r="M78" s="76">
        <v>11</v>
      </c>
      <c r="N78" s="77">
        <v>2</v>
      </c>
      <c r="O78" s="112" t="str">
        <f>LEFT(historie_vysledky[[#This Row],[prijmeni a jmeno]],1)</f>
        <v>P</v>
      </c>
      <c r="P78" s="113" t="str">
        <f>CONCATENATE(historie_vysledky[[#This Row],[prijmeni a jmeno]],", ",historie_vysledky[[#This Row],[nar]])</f>
        <v>Petrou Jan, 1964</v>
      </c>
      <c r="Q78" s="92" t="str">
        <f>IF(ISERROR(VLOOKUP(B78,jbp_bezci!B:G,4,0)),"-",IF(VLOOKUP(B78,jbp_bezci!B:G,4,0)=0,"-",VLOOKUP(B78,jbp_bezci!B:G,4,0)))</f>
        <v>-</v>
      </c>
      <c r="R78" s="92" t="str">
        <f>IF(COUNTIF(jbp_bezci[ident],historie_vysledky[[#This Row],[ident jbp]])=1,"přihlášen","ne")</f>
        <v>ne</v>
      </c>
      <c r="S7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78" s="120">
        <f>COUNTIFS($F$4:F77,F78,$G$4:G77,G78)</f>
        <v>0</v>
      </c>
      <c r="U78" s="5"/>
      <c r="V78" s="5"/>
      <c r="X78" s="5"/>
      <c r="Y78" s="5"/>
      <c r="Z78" s="5"/>
      <c r="AA78" s="5"/>
      <c r="AB78" s="5"/>
      <c r="AC78" s="5"/>
      <c r="AD78" s="5"/>
      <c r="AE78" s="5"/>
      <c r="AF78" s="5"/>
      <c r="AG78" s="5"/>
    </row>
    <row r="79" spans="2:33" ht="15.75" x14ac:dyDescent="0.25">
      <c r="B79" s="40" t="str">
        <f>CONCATENATE(historie_vysledky[[#This Row],[rok]]," :: ",F79," :: ",G79)</f>
        <v>2009 :: Růžička Karel :: 1952</v>
      </c>
      <c r="C79" s="115">
        <v>2009</v>
      </c>
      <c r="D79" s="43" t="s">
        <v>292</v>
      </c>
      <c r="E79" s="101"/>
      <c r="F79" s="9" t="s">
        <v>346</v>
      </c>
      <c r="G79" s="7">
        <v>1952</v>
      </c>
      <c r="H79" s="8" t="s">
        <v>79</v>
      </c>
      <c r="I79" s="98" t="str">
        <f>IF(RIGHT(LEFT(historie_vysledky[[#This Row],[prijmeni a jmeno]],SEARCH(" ",historie_vysledky[[#This Row],[prijmeni a jmeno]])-1),1)="á","Z","M")</f>
        <v>M</v>
      </c>
      <c r="J7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79" s="38" t="s">
        <v>435</v>
      </c>
      <c r="L79" s="80">
        <v>6.25E-2</v>
      </c>
      <c r="M79" s="76">
        <v>24</v>
      </c>
      <c r="N79" s="77">
        <v>8</v>
      </c>
      <c r="O79" s="112" t="str">
        <f>LEFT(historie_vysledky[[#This Row],[prijmeni a jmeno]],1)</f>
        <v>R</v>
      </c>
      <c r="P79" s="113" t="str">
        <f>CONCATENATE(historie_vysledky[[#This Row],[prijmeni a jmeno]],", ",historie_vysledky[[#This Row],[nar]])</f>
        <v>Růžička Karel, 1952</v>
      </c>
      <c r="Q79" s="92" t="str">
        <f>IF(ISERROR(VLOOKUP(B79,jbp_bezci!B:G,4,0)),"-",IF(VLOOKUP(B79,jbp_bezci!B:G,4,0)=0,"-",VLOOKUP(B79,jbp_bezci!B:G,4,0)))</f>
        <v>-</v>
      </c>
      <c r="R79" s="92" t="str">
        <f>IF(COUNTIF(jbp_bezci[ident],historie_vysledky[[#This Row],[ident jbp]])=1,"přihlášen","ne")</f>
        <v>ne</v>
      </c>
      <c r="S7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79" s="120">
        <f>COUNTIFS($F$4:F78,F79,$G$4:G78,G79)</f>
        <v>0</v>
      </c>
      <c r="U79" s="5"/>
      <c r="V79" s="5"/>
      <c r="X79" s="5"/>
      <c r="Y79" s="5"/>
      <c r="Z79" s="5"/>
      <c r="AA79" s="5"/>
      <c r="AB79" s="5"/>
      <c r="AC79" s="5"/>
      <c r="AD79" s="5"/>
      <c r="AE79" s="5"/>
      <c r="AF79" s="5"/>
      <c r="AG79" s="5"/>
    </row>
    <row r="80" spans="2:33" ht="15.75" x14ac:dyDescent="0.25">
      <c r="B80" s="40" t="str">
        <f>CONCATENATE(historie_vysledky[[#This Row],[rok]]," :: ",F80," :: ",G80)</f>
        <v>2009 :: Sládek Daniel :: 1971</v>
      </c>
      <c r="C80" s="115">
        <v>2009</v>
      </c>
      <c r="D80" s="43" t="s">
        <v>292</v>
      </c>
      <c r="E80" s="101"/>
      <c r="F80" s="9" t="s">
        <v>428</v>
      </c>
      <c r="G80" s="7">
        <v>1971</v>
      </c>
      <c r="H80" s="8" t="s">
        <v>395</v>
      </c>
      <c r="I80" s="98" t="str">
        <f>IF(RIGHT(LEFT(historie_vysledky[[#This Row],[prijmeni a jmeno]],SEARCH(" ",historie_vysledky[[#This Row],[prijmeni a jmeno]])-1),1)="á","Z","M")</f>
        <v>M</v>
      </c>
      <c r="J8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80" s="38"/>
      <c r="L80" s="80">
        <v>4.5289351851851851E-2</v>
      </c>
      <c r="M80" s="76">
        <v>8</v>
      </c>
      <c r="N80" s="77">
        <v>6</v>
      </c>
      <c r="O80" s="112" t="str">
        <f>LEFT(historie_vysledky[[#This Row],[prijmeni a jmeno]],1)</f>
        <v>S</v>
      </c>
      <c r="P80" s="113" t="str">
        <f>CONCATENATE(historie_vysledky[[#This Row],[prijmeni a jmeno]],", ",historie_vysledky[[#This Row],[nar]])</f>
        <v>Sládek Daniel, 1971</v>
      </c>
      <c r="Q80" s="92" t="str">
        <f>IF(ISERROR(VLOOKUP(B80,jbp_bezci!B:G,4,0)),"-",IF(VLOOKUP(B80,jbp_bezci!B:G,4,0)=0,"-",VLOOKUP(B80,jbp_bezci!B:G,4,0)))</f>
        <v>-</v>
      </c>
      <c r="R80" s="92" t="str">
        <f>IF(COUNTIF(jbp_bezci[ident],historie_vysledky[[#This Row],[ident jbp]])=1,"přihlášen","ne")</f>
        <v>ne</v>
      </c>
      <c r="S8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80" s="120">
        <f>COUNTIFS($F$4:F79,F80,$G$4:G79,G80)</f>
        <v>0</v>
      </c>
      <c r="U80" s="5"/>
      <c r="V80" s="5"/>
      <c r="X80" s="5"/>
      <c r="Y80" s="5"/>
      <c r="Z80" s="5"/>
      <c r="AA80" s="5"/>
      <c r="AB80" s="5"/>
      <c r="AC80" s="5"/>
      <c r="AD80" s="5"/>
      <c r="AE80" s="5"/>
      <c r="AF80" s="5"/>
      <c r="AG80" s="5"/>
    </row>
    <row r="81" spans="2:33" ht="15.75" x14ac:dyDescent="0.25">
      <c r="B81" s="40" t="str">
        <f>CONCATENATE(historie_vysledky[[#This Row],[rok]]," :: ",F81," :: ",G81)</f>
        <v>2009 :: Svoboda Václav :: 1949</v>
      </c>
      <c r="C81" s="115">
        <v>2009</v>
      </c>
      <c r="D81" s="43" t="s">
        <v>292</v>
      </c>
      <c r="E81" s="101"/>
      <c r="F81" s="9" t="s">
        <v>169</v>
      </c>
      <c r="G81" s="7">
        <v>1949</v>
      </c>
      <c r="H81" s="8" t="s">
        <v>425</v>
      </c>
      <c r="I81" s="98" t="str">
        <f>IF(RIGHT(LEFT(historie_vysledky[[#This Row],[prijmeni a jmeno]],SEARCH(" ",historie_vysledky[[#This Row],[prijmeni a jmeno]])-1),1)="á","Z","M")</f>
        <v>M</v>
      </c>
      <c r="J8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81" s="38"/>
      <c r="L81" s="80">
        <v>4.7337962962962964E-2</v>
      </c>
      <c r="M81" s="76">
        <v>12</v>
      </c>
      <c r="N81" s="77">
        <v>2</v>
      </c>
      <c r="O81" s="112" t="str">
        <f>LEFT(historie_vysledky[[#This Row],[prijmeni a jmeno]],1)</f>
        <v>S</v>
      </c>
      <c r="P81" s="113" t="str">
        <f>CONCATENATE(historie_vysledky[[#This Row],[prijmeni a jmeno]],", ",historie_vysledky[[#This Row],[nar]])</f>
        <v>Svoboda Václav, 1949</v>
      </c>
      <c r="Q81" s="92" t="str">
        <f>IF(ISERROR(VLOOKUP(B81,jbp_bezci!B:G,4,0)),"-",IF(VLOOKUP(B81,jbp_bezci!B:G,4,0)=0,"-",VLOOKUP(B81,jbp_bezci!B:G,4,0)))</f>
        <v>-</v>
      </c>
      <c r="R81" s="92" t="str">
        <f>IF(COUNTIF(jbp_bezci[ident],historie_vysledky[[#This Row],[ident jbp]])=1,"přihlášen","ne")</f>
        <v>ne</v>
      </c>
      <c r="S8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81" s="120">
        <f>COUNTIFS($F$4:F80,F81,$G$4:G80,G81)</f>
        <v>0</v>
      </c>
      <c r="U81" s="5"/>
      <c r="V81" s="5"/>
      <c r="X81" s="5"/>
      <c r="Y81" s="5"/>
      <c r="Z81" s="5"/>
      <c r="AA81" s="5"/>
      <c r="AB81" s="5"/>
      <c r="AC81" s="5"/>
      <c r="AD81" s="5"/>
      <c r="AE81" s="5"/>
      <c r="AF81" s="5"/>
      <c r="AG81" s="5"/>
    </row>
    <row r="82" spans="2:33" ht="15.75" x14ac:dyDescent="0.25">
      <c r="B82" s="40" t="str">
        <f>CONCATENATE(historie_vysledky[[#This Row],[rok]]," :: ",F82," :: ",G82)</f>
        <v>2009 :: Šlajs Štěpán :: 1980</v>
      </c>
      <c r="C82" s="115">
        <v>2009</v>
      </c>
      <c r="D82" s="43" t="s">
        <v>292</v>
      </c>
      <c r="E82" s="101"/>
      <c r="F82" s="9" t="s">
        <v>431</v>
      </c>
      <c r="G82" s="7">
        <v>1980</v>
      </c>
      <c r="H82" s="8" t="s">
        <v>342</v>
      </c>
      <c r="I82" s="98" t="str">
        <f>IF(RIGHT(LEFT(historie_vysledky[[#This Row],[prijmeni a jmeno]],SEARCH(" ",historie_vysledky[[#This Row],[prijmeni a jmeno]])-1),1)="á","Z","M")</f>
        <v>M</v>
      </c>
      <c r="J8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82" s="38"/>
      <c r="L82" s="80">
        <v>4.9641203703703701E-2</v>
      </c>
      <c r="M82" s="76">
        <v>16</v>
      </c>
      <c r="N82" s="77">
        <v>9</v>
      </c>
      <c r="O82" s="112" t="str">
        <f>LEFT(historie_vysledky[[#This Row],[prijmeni a jmeno]],1)</f>
        <v>Š</v>
      </c>
      <c r="P82" s="113" t="str">
        <f>CONCATENATE(historie_vysledky[[#This Row],[prijmeni a jmeno]],", ",historie_vysledky[[#This Row],[nar]])</f>
        <v>Šlajs Štěpán, 1980</v>
      </c>
      <c r="Q82" s="92" t="str">
        <f>IF(ISERROR(VLOOKUP(B82,jbp_bezci!B:G,4,0)),"-",IF(VLOOKUP(B82,jbp_bezci!B:G,4,0)=0,"-",VLOOKUP(B82,jbp_bezci!B:G,4,0)))</f>
        <v>-</v>
      </c>
      <c r="R82" s="92" t="str">
        <f>IF(COUNTIF(jbp_bezci[ident],historie_vysledky[[#This Row],[ident jbp]])=1,"přihlášen","ne")</f>
        <v>ne</v>
      </c>
      <c r="S8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82" s="120">
        <f>COUNTIFS($F$4:F81,F82,$G$4:G81,G82)</f>
        <v>0</v>
      </c>
      <c r="U82" s="5"/>
      <c r="V82" s="5"/>
      <c r="X82" s="5"/>
      <c r="Y82" s="5"/>
      <c r="Z82" s="5"/>
      <c r="AA82" s="5"/>
      <c r="AB82" s="5"/>
      <c r="AC82" s="5"/>
      <c r="AD82" s="5"/>
      <c r="AE82" s="5"/>
      <c r="AF82" s="5"/>
      <c r="AG82" s="5"/>
    </row>
    <row r="83" spans="2:33" ht="15.75" x14ac:dyDescent="0.25">
      <c r="B83" s="40" t="str">
        <f>CONCATENATE(historie_vysledky[[#This Row],[rok]]," :: ",F83," :: ",G83)</f>
        <v>2009 :: Tík František :: 1957</v>
      </c>
      <c r="C83" s="115">
        <v>2009</v>
      </c>
      <c r="D83" s="43" t="s">
        <v>292</v>
      </c>
      <c r="E83" s="101"/>
      <c r="F83" s="9" t="s">
        <v>230</v>
      </c>
      <c r="G83" s="7">
        <v>1957</v>
      </c>
      <c r="H83" s="8" t="s">
        <v>422</v>
      </c>
      <c r="I83" s="98" t="str">
        <f>IF(RIGHT(LEFT(historie_vysledky[[#This Row],[prijmeni a jmeno]],SEARCH(" ",historie_vysledky[[#This Row],[prijmeni a jmeno]])-1),1)="á","Z","M")</f>
        <v>M</v>
      </c>
      <c r="J8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83" s="38"/>
      <c r="L83" s="80">
        <v>4.4016203703703703E-2</v>
      </c>
      <c r="M83" s="76">
        <v>5</v>
      </c>
      <c r="N83" s="77">
        <v>1</v>
      </c>
      <c r="O83" s="112" t="str">
        <f>LEFT(historie_vysledky[[#This Row],[prijmeni a jmeno]],1)</f>
        <v>T</v>
      </c>
      <c r="P83" s="113" t="str">
        <f>CONCATENATE(historie_vysledky[[#This Row],[prijmeni a jmeno]],", ",historie_vysledky[[#This Row],[nar]])</f>
        <v>Tík František, 1957</v>
      </c>
      <c r="Q83" s="92" t="str">
        <f>IF(ISERROR(VLOOKUP(B83,jbp_bezci!B:G,4,0)),"-",IF(VLOOKUP(B83,jbp_bezci!B:G,4,0)=0,"-",VLOOKUP(B83,jbp_bezci!B:G,4,0)))</f>
        <v>-</v>
      </c>
      <c r="R83" s="92" t="str">
        <f>IF(COUNTIF(jbp_bezci[ident],historie_vysledky[[#This Row],[ident jbp]])=1,"přihlášen","ne")</f>
        <v>ne</v>
      </c>
      <c r="S8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83" s="120">
        <f>COUNTIFS($F$4:F82,F83,$G$4:G82,G83)</f>
        <v>0</v>
      </c>
      <c r="U83" s="5"/>
      <c r="V83" s="5"/>
      <c r="X83" s="5"/>
      <c r="Y83" s="5"/>
      <c r="Z83" s="5"/>
      <c r="AA83" s="5"/>
      <c r="AB83" s="5"/>
      <c r="AC83" s="5"/>
      <c r="AD83" s="5"/>
      <c r="AE83" s="5"/>
      <c r="AF83" s="5"/>
      <c r="AG83" s="5"/>
    </row>
    <row r="84" spans="2:33" ht="15.75" x14ac:dyDescent="0.25">
      <c r="B84" s="40" t="str">
        <f>CONCATENATE(historie_vysledky[[#This Row],[rok]]," :: ",F84," :: ",G84)</f>
        <v>2009 :: Turek Jiří :: 1970</v>
      </c>
      <c r="C84" s="115">
        <v>2009</v>
      </c>
      <c r="D84" s="43" t="s">
        <v>292</v>
      </c>
      <c r="E84" s="101"/>
      <c r="F84" s="9" t="s">
        <v>231</v>
      </c>
      <c r="G84" s="7">
        <v>1970</v>
      </c>
      <c r="H84" s="8" t="s">
        <v>1010</v>
      </c>
      <c r="I84" s="98" t="str">
        <f>IF(RIGHT(LEFT(historie_vysledky[[#This Row],[prijmeni a jmeno]],SEARCH(" ",historie_vysledky[[#This Row],[prijmeni a jmeno]])-1),1)="á","Z","M")</f>
        <v>M</v>
      </c>
      <c r="J8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84" s="38"/>
      <c r="L84" s="80">
        <v>4.2037037037037039E-2</v>
      </c>
      <c r="M84" s="76">
        <v>3</v>
      </c>
      <c r="N84" s="77">
        <v>2</v>
      </c>
      <c r="O84" s="112" t="str">
        <f>LEFT(historie_vysledky[[#This Row],[prijmeni a jmeno]],1)</f>
        <v>T</v>
      </c>
      <c r="P84" s="113" t="str">
        <f>CONCATENATE(historie_vysledky[[#This Row],[prijmeni a jmeno]],", ",historie_vysledky[[#This Row],[nar]])</f>
        <v>Turek Jiří, 1970</v>
      </c>
      <c r="Q84" s="92" t="str">
        <f>IF(ISERROR(VLOOKUP(B84,jbp_bezci!B:G,4,0)),"-",IF(VLOOKUP(B84,jbp_bezci!B:G,4,0)=0,"-",VLOOKUP(B84,jbp_bezci!B:G,4,0)))</f>
        <v>-</v>
      </c>
      <c r="R84" s="92" t="str">
        <f>IF(COUNTIF(jbp_bezci[ident],historie_vysledky[[#This Row],[ident jbp]])=1,"přihlášen","ne")</f>
        <v>ne</v>
      </c>
      <c r="S8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84" s="120">
        <f>COUNTIFS($F$4:F83,F84,$G$4:G83,G84)</f>
        <v>0</v>
      </c>
      <c r="U84" s="5"/>
      <c r="V84" s="5"/>
      <c r="X84" s="5"/>
      <c r="Y84" s="5"/>
      <c r="Z84" s="5"/>
      <c r="AA84" s="5"/>
      <c r="AB84" s="5"/>
      <c r="AC84" s="5"/>
      <c r="AD84" s="5"/>
      <c r="AE84" s="5"/>
      <c r="AF84" s="5"/>
      <c r="AG84" s="5"/>
    </row>
    <row r="85" spans="2:33" ht="15.75" x14ac:dyDescent="0.25">
      <c r="B85" s="40" t="str">
        <f>CONCATENATE(historie_vysledky[[#This Row],[rok]]," :: ",F85," :: ",G85)</f>
        <v>2009 :: Vejvara Pavel :: 1979</v>
      </c>
      <c r="C85" s="115">
        <v>2009</v>
      </c>
      <c r="D85" s="43" t="s">
        <v>292</v>
      </c>
      <c r="E85" s="101"/>
      <c r="F85" s="9" t="s">
        <v>296</v>
      </c>
      <c r="G85" s="7">
        <v>1979</v>
      </c>
      <c r="H85" s="8" t="s">
        <v>1006</v>
      </c>
      <c r="I85" s="98" t="str">
        <f>IF(RIGHT(LEFT(historie_vysledky[[#This Row],[prijmeni a jmeno]],SEARCH(" ",historie_vysledky[[#This Row],[prijmeni a jmeno]])-1),1)="á","Z","M")</f>
        <v>M</v>
      </c>
      <c r="J8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85" s="38"/>
      <c r="L85" s="80">
        <v>4.1435185185185179E-2</v>
      </c>
      <c r="M85" s="76">
        <v>2</v>
      </c>
      <c r="N85" s="77">
        <v>1</v>
      </c>
      <c r="O85" s="112" t="str">
        <f>LEFT(historie_vysledky[[#This Row],[prijmeni a jmeno]],1)</f>
        <v>V</v>
      </c>
      <c r="P85" s="113" t="str">
        <f>CONCATENATE(historie_vysledky[[#This Row],[prijmeni a jmeno]],", ",historie_vysledky[[#This Row],[nar]])</f>
        <v>Vejvara Pavel, 1979</v>
      </c>
      <c r="Q85" s="92" t="str">
        <f>IF(ISERROR(VLOOKUP(B85,jbp_bezci!B:G,4,0)),"-",IF(VLOOKUP(B85,jbp_bezci!B:G,4,0)=0,"-",VLOOKUP(B85,jbp_bezci!B:G,4,0)))</f>
        <v>-</v>
      </c>
      <c r="R85" s="92" t="str">
        <f>IF(COUNTIF(jbp_bezci[ident],historie_vysledky[[#This Row],[ident jbp]])=1,"přihlášen","ne")</f>
        <v>ne</v>
      </c>
      <c r="S8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85" s="120">
        <f>COUNTIFS($F$4:F84,F85,$G$4:G84,G85)</f>
        <v>0</v>
      </c>
      <c r="U85" s="5"/>
      <c r="V85" s="5"/>
      <c r="X85" s="5"/>
      <c r="Y85" s="5"/>
      <c r="Z85" s="5"/>
      <c r="AA85" s="5"/>
      <c r="AB85" s="5"/>
      <c r="AC85" s="5"/>
      <c r="AD85" s="5"/>
      <c r="AE85" s="5"/>
      <c r="AF85" s="5"/>
      <c r="AG85" s="5"/>
    </row>
    <row r="86" spans="2:33" ht="15.75" x14ac:dyDescent="0.25">
      <c r="B86" s="40" t="str">
        <f>CONCATENATE(historie_vysledky[[#This Row],[rok]]," :: ",F86," :: ",G86)</f>
        <v>2009 :: Voráček Karel :: 1962</v>
      </c>
      <c r="C86" s="115">
        <v>2009</v>
      </c>
      <c r="D86" s="43" t="s">
        <v>292</v>
      </c>
      <c r="E86" s="101"/>
      <c r="F86" s="9" t="s">
        <v>238</v>
      </c>
      <c r="G86" s="7">
        <v>1962</v>
      </c>
      <c r="H86" s="8" t="s">
        <v>79</v>
      </c>
      <c r="I86" s="98" t="str">
        <f>IF(RIGHT(LEFT(historie_vysledky[[#This Row],[prijmeni a jmeno]],SEARCH(" ",historie_vysledky[[#This Row],[prijmeni a jmeno]])-1),1)="á","Z","M")</f>
        <v>M</v>
      </c>
      <c r="J8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86" s="38"/>
      <c r="L86" s="80">
        <v>4.9409722222222223E-2</v>
      </c>
      <c r="M86" s="76">
        <v>15</v>
      </c>
      <c r="N86" s="77">
        <v>3</v>
      </c>
      <c r="O86" s="112" t="str">
        <f>LEFT(historie_vysledky[[#This Row],[prijmeni a jmeno]],1)</f>
        <v>V</v>
      </c>
      <c r="P86" s="113" t="str">
        <f>CONCATENATE(historie_vysledky[[#This Row],[prijmeni a jmeno]],", ",historie_vysledky[[#This Row],[nar]])</f>
        <v>Voráček Karel, 1962</v>
      </c>
      <c r="Q86" s="92" t="str">
        <f>IF(ISERROR(VLOOKUP(B86,jbp_bezci!B:G,4,0)),"-",IF(VLOOKUP(B86,jbp_bezci!B:G,4,0)=0,"-",VLOOKUP(B86,jbp_bezci!B:G,4,0)))</f>
        <v>-</v>
      </c>
      <c r="R86" s="92" t="str">
        <f>IF(COUNTIF(jbp_bezci[ident],historie_vysledky[[#This Row],[ident jbp]])=1,"přihlášen","ne")</f>
        <v>ne</v>
      </c>
      <c r="S8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86" s="120">
        <f>COUNTIFS($F$4:F85,F86,$G$4:G85,G86)</f>
        <v>0</v>
      </c>
      <c r="U86" s="5"/>
      <c r="V86" s="5"/>
      <c r="X86" s="5"/>
      <c r="Y86" s="5"/>
      <c r="Z86" s="5"/>
      <c r="AA86" s="5"/>
      <c r="AB86" s="5"/>
      <c r="AC86" s="5"/>
      <c r="AD86" s="5"/>
      <c r="AE86" s="5"/>
      <c r="AF86" s="5"/>
      <c r="AG86" s="5"/>
    </row>
    <row r="87" spans="2:33" ht="15.75" x14ac:dyDescent="0.25">
      <c r="B87" s="40" t="str">
        <f>CONCATENATE(historie_vysledky[[#This Row],[rok]]," :: ",F87," :: ",G87)</f>
        <v>2010 :: Kolářová Martina :: 1972</v>
      </c>
      <c r="C87" s="115">
        <v>2010</v>
      </c>
      <c r="D87" s="43" t="s">
        <v>293</v>
      </c>
      <c r="E87" s="101"/>
      <c r="F87" s="9" t="s">
        <v>523</v>
      </c>
      <c r="G87" s="7">
        <v>1972</v>
      </c>
      <c r="H87" s="8" t="s">
        <v>342</v>
      </c>
      <c r="I87" s="98" t="str">
        <f>IF(RIGHT(LEFT(historie_vysledky[[#This Row],[prijmeni a jmeno]],SEARCH(" ",historie_vysledky[[#This Row],[prijmeni a jmeno]])-1),1)="á","Z","M")</f>
        <v>Z</v>
      </c>
      <c r="J8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87" s="38"/>
      <c r="L87" s="80">
        <v>2.0019675925925927E-2</v>
      </c>
      <c r="M87" s="76">
        <v>9</v>
      </c>
      <c r="N87" s="77">
        <v>1</v>
      </c>
      <c r="O87" s="112" t="str">
        <f>LEFT(historie_vysledky[[#This Row],[prijmeni a jmeno]],1)</f>
        <v>K</v>
      </c>
      <c r="P87" s="113" t="str">
        <f>CONCATENATE(historie_vysledky[[#This Row],[prijmeni a jmeno]],", ",historie_vysledky[[#This Row],[nar]])</f>
        <v>Kolářová Martina, 1972</v>
      </c>
      <c r="Q87" s="92" t="str">
        <f>IF(ISERROR(VLOOKUP(B87,jbp_bezci!B:G,4,0)),"-",IF(VLOOKUP(B87,jbp_bezci!B:G,4,0)=0,"-",VLOOKUP(B87,jbp_bezci!B:G,4,0)))</f>
        <v>-</v>
      </c>
      <c r="R87" s="92" t="str">
        <f>IF(COUNTIF(jbp_bezci[ident],historie_vysledky[[#This Row],[ident jbp]])=1,"přihlášen","ne")</f>
        <v>ne</v>
      </c>
      <c r="S8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87" s="120">
        <f>COUNTIFS($F$4:F86,F87,$G$4:G86,G87)</f>
        <v>0</v>
      </c>
      <c r="U87" s="5"/>
      <c r="V87" s="5"/>
      <c r="X87" s="5"/>
      <c r="Y87" s="5"/>
      <c r="Z87" s="5"/>
      <c r="AA87" s="5"/>
      <c r="AB87" s="5"/>
      <c r="AC87" s="5"/>
      <c r="AD87" s="5"/>
      <c r="AE87" s="5"/>
      <c r="AF87" s="5"/>
      <c r="AG87" s="5"/>
    </row>
    <row r="88" spans="2:33" ht="15.75" x14ac:dyDescent="0.25">
      <c r="B88" s="40" t="str">
        <f>CONCATENATE(historie_vysledky[[#This Row],[rok]]," :: ",F88," :: ",G88)</f>
        <v>2010 :: Krčka Bohuslav :: 1959</v>
      </c>
      <c r="C88" s="115">
        <v>2010</v>
      </c>
      <c r="D88" s="43" t="s">
        <v>293</v>
      </c>
      <c r="E88" s="101"/>
      <c r="F88" s="9" t="s">
        <v>433</v>
      </c>
      <c r="G88" s="7">
        <v>1959</v>
      </c>
      <c r="H88" s="8" t="s">
        <v>43</v>
      </c>
      <c r="I88" s="98" t="str">
        <f>IF(RIGHT(LEFT(historie_vysledky[[#This Row],[prijmeni a jmeno]],SEARCH(" ",historie_vysledky[[#This Row],[prijmeni a jmeno]])-1),1)="á","Z","M")</f>
        <v>M</v>
      </c>
      <c r="J8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88" s="38"/>
      <c r="L88" s="80">
        <v>1.4556712962962964E-2</v>
      </c>
      <c r="M88" s="76">
        <v>4</v>
      </c>
      <c r="N88" s="77">
        <v>4</v>
      </c>
      <c r="O88" s="112" t="str">
        <f>LEFT(historie_vysledky[[#This Row],[prijmeni a jmeno]],1)</f>
        <v>K</v>
      </c>
      <c r="P88" s="113" t="str">
        <f>CONCATENATE(historie_vysledky[[#This Row],[prijmeni a jmeno]],", ",historie_vysledky[[#This Row],[nar]])</f>
        <v>Krčka Bohuslav, 1959</v>
      </c>
      <c r="Q88" s="92" t="str">
        <f>IF(ISERROR(VLOOKUP(B88,jbp_bezci!B:G,4,0)),"-",IF(VLOOKUP(B88,jbp_bezci!B:G,4,0)=0,"-",VLOOKUP(B88,jbp_bezci!B:G,4,0)))</f>
        <v>-</v>
      </c>
      <c r="R88" s="92" t="str">
        <f>IF(COUNTIF(jbp_bezci[ident],historie_vysledky[[#This Row],[ident jbp]])=1,"přihlášen","ne")</f>
        <v>ne</v>
      </c>
      <c r="S8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88" s="120">
        <f>COUNTIFS($F$4:F87,F88,$G$4:G87,G88)</f>
        <v>1</v>
      </c>
      <c r="U88" s="5"/>
      <c r="V88" s="5"/>
      <c r="X88" s="5"/>
      <c r="Y88" s="5"/>
      <c r="Z88" s="5"/>
      <c r="AA88" s="5"/>
      <c r="AB88" s="5"/>
      <c r="AC88" s="5"/>
      <c r="AD88" s="5"/>
      <c r="AE88" s="5"/>
      <c r="AF88" s="5"/>
      <c r="AG88" s="5"/>
    </row>
    <row r="89" spans="2:33" ht="15.75" x14ac:dyDescent="0.25">
      <c r="B89" s="40" t="str">
        <f>CONCATENATE(historie_vysledky[[#This Row],[rok]]," :: ",F89," :: ",G89)</f>
        <v>2010 :: Lavička Jan :: 1991</v>
      </c>
      <c r="C89" s="115">
        <v>2010</v>
      </c>
      <c r="D89" s="43" t="s">
        <v>293</v>
      </c>
      <c r="E89" s="101"/>
      <c r="F89" s="9" t="s">
        <v>526</v>
      </c>
      <c r="G89" s="7">
        <v>1991</v>
      </c>
      <c r="H89" s="8" t="s">
        <v>1001</v>
      </c>
      <c r="I89" s="98" t="str">
        <f>IF(RIGHT(LEFT(historie_vysledky[[#This Row],[prijmeni a jmeno]],SEARCH(" ",historie_vysledky[[#This Row],[prijmeni a jmeno]])-1),1)="á","Z","M")</f>
        <v>M</v>
      </c>
      <c r="J8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89" s="38"/>
      <c r="L89" s="80">
        <v>3.6112268518518516E-2</v>
      </c>
      <c r="M89" s="76">
        <v>12</v>
      </c>
      <c r="N89" s="77">
        <v>10</v>
      </c>
      <c r="O89" s="112" t="str">
        <f>LEFT(historie_vysledky[[#This Row],[prijmeni a jmeno]],1)</f>
        <v>L</v>
      </c>
      <c r="P89" s="113" t="str">
        <f>CONCATENATE(historie_vysledky[[#This Row],[prijmeni a jmeno]],", ",historie_vysledky[[#This Row],[nar]])</f>
        <v>Lavička Jan, 1991</v>
      </c>
      <c r="Q89" s="92" t="str">
        <f>IF(ISERROR(VLOOKUP(B89,jbp_bezci!B:G,4,0)),"-",IF(VLOOKUP(B89,jbp_bezci!B:G,4,0)=0,"-",VLOOKUP(B89,jbp_bezci!B:G,4,0)))</f>
        <v>-</v>
      </c>
      <c r="R89" s="92" t="str">
        <f>IF(COUNTIF(jbp_bezci[ident],historie_vysledky[[#This Row],[ident jbp]])=1,"přihlášen","ne")</f>
        <v>ne</v>
      </c>
      <c r="S8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89" s="120">
        <f>COUNTIFS($F$4:F88,F89,$G$4:G88,G89)</f>
        <v>0</v>
      </c>
      <c r="U89" s="5"/>
      <c r="V89" s="5"/>
      <c r="X89" s="5"/>
      <c r="Y89" s="5"/>
      <c r="Z89" s="5"/>
      <c r="AA89" s="5"/>
      <c r="AB89" s="5"/>
      <c r="AC89" s="5"/>
      <c r="AD89" s="5"/>
      <c r="AE89" s="5"/>
      <c r="AF89" s="5"/>
      <c r="AG89" s="5"/>
    </row>
    <row r="90" spans="2:33" ht="15.75" x14ac:dyDescent="0.25">
      <c r="B90" s="40" t="str">
        <f>CONCATENATE(historie_vysledky[[#This Row],[rok]]," :: ",F90," :: ",G90)</f>
        <v>2010 :: Lavičková Květuše :: 1953</v>
      </c>
      <c r="C90" s="115">
        <v>2010</v>
      </c>
      <c r="D90" s="43" t="s">
        <v>293</v>
      </c>
      <c r="E90" s="101"/>
      <c r="F90" s="9" t="s">
        <v>527</v>
      </c>
      <c r="G90" s="7">
        <v>1953</v>
      </c>
      <c r="H90" s="8" t="s">
        <v>1001</v>
      </c>
      <c r="I90" s="98" t="str">
        <f>IF(RIGHT(LEFT(historie_vysledky[[#This Row],[prijmeni a jmeno]],SEARCH(" ",historie_vysledky[[#This Row],[prijmeni a jmeno]])-1),1)="á","Z","M")</f>
        <v>Z</v>
      </c>
      <c r="J9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90" s="38"/>
      <c r="L90" s="80">
        <v>3.6186342592592589E-2</v>
      </c>
      <c r="M90" s="76">
        <v>13</v>
      </c>
      <c r="N90" s="77">
        <v>3</v>
      </c>
      <c r="O90" s="112" t="str">
        <f>LEFT(historie_vysledky[[#This Row],[prijmeni a jmeno]],1)</f>
        <v>L</v>
      </c>
      <c r="P90" s="113" t="str">
        <f>CONCATENATE(historie_vysledky[[#This Row],[prijmeni a jmeno]],", ",historie_vysledky[[#This Row],[nar]])</f>
        <v>Lavičková Květuše, 1953</v>
      </c>
      <c r="Q90" s="92" t="str">
        <f>IF(ISERROR(VLOOKUP(B90,jbp_bezci!B:G,4,0)),"-",IF(VLOOKUP(B90,jbp_bezci!B:G,4,0)=0,"-",VLOOKUP(B90,jbp_bezci!B:G,4,0)))</f>
        <v>-</v>
      </c>
      <c r="R90" s="92" t="str">
        <f>IF(COUNTIF(jbp_bezci[ident],historie_vysledky[[#This Row],[ident jbp]])=1,"přihlášen","ne")</f>
        <v>ne</v>
      </c>
      <c r="S9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90" s="120">
        <f>COUNTIFS($F$4:F89,F90,$G$4:G89,G90)</f>
        <v>0</v>
      </c>
      <c r="U90" s="5"/>
      <c r="V90" s="5"/>
      <c r="X90" s="5"/>
      <c r="Y90" s="5"/>
      <c r="Z90" s="5"/>
      <c r="AA90" s="5"/>
      <c r="AB90" s="5"/>
      <c r="AC90" s="5"/>
      <c r="AD90" s="5"/>
      <c r="AE90" s="5"/>
      <c r="AF90" s="5"/>
      <c r="AG90" s="5"/>
    </row>
    <row r="91" spans="2:33" ht="15.75" x14ac:dyDescent="0.25">
      <c r="B91" s="40" t="str">
        <f>CONCATENATE(historie_vysledky[[#This Row],[rok]]," :: ",F91," :: ",G91)</f>
        <v>2010 :: Mikšl Miroslav :: 1999</v>
      </c>
      <c r="C91" s="115">
        <v>2010</v>
      </c>
      <c r="D91" s="43" t="s">
        <v>293</v>
      </c>
      <c r="E91" s="101"/>
      <c r="F91" s="9" t="s">
        <v>216</v>
      </c>
      <c r="G91" s="7">
        <v>1999</v>
      </c>
      <c r="H91" s="8" t="s">
        <v>395</v>
      </c>
      <c r="I91" s="98" t="str">
        <f>IF(RIGHT(LEFT(historie_vysledky[[#This Row],[prijmeni a jmeno]],SEARCH(" ",historie_vysledky[[#This Row],[prijmeni a jmeno]])-1),1)="á","Z","M")</f>
        <v>M</v>
      </c>
      <c r="J9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91" s="38"/>
      <c r="L91" s="80">
        <v>1.5333333333333332E-2</v>
      </c>
      <c r="M91" s="76">
        <v>5</v>
      </c>
      <c r="N91" s="77">
        <v>5</v>
      </c>
      <c r="O91" s="112" t="str">
        <f>LEFT(historie_vysledky[[#This Row],[prijmeni a jmeno]],1)</f>
        <v>M</v>
      </c>
      <c r="P91" s="113" t="str">
        <f>CONCATENATE(historie_vysledky[[#This Row],[prijmeni a jmeno]],", ",historie_vysledky[[#This Row],[nar]])</f>
        <v>Mikšl Miroslav, 1999</v>
      </c>
      <c r="Q91" s="92" t="str">
        <f>IF(ISERROR(VLOOKUP(B91,jbp_bezci!B:G,4,0)),"-",IF(VLOOKUP(B91,jbp_bezci!B:G,4,0)=0,"-",VLOOKUP(B91,jbp_bezci!B:G,4,0)))</f>
        <v>-</v>
      </c>
      <c r="R91" s="92" t="str">
        <f>IF(COUNTIF(jbp_bezci[ident],historie_vysledky[[#This Row],[ident jbp]])=1,"přihlášen","ne")</f>
        <v>ne</v>
      </c>
      <c r="S9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91" s="120">
        <f>COUNTIFS($F$4:F90,F91,$G$4:G90,G91)</f>
        <v>1</v>
      </c>
      <c r="U91" s="5"/>
      <c r="V91" s="5"/>
      <c r="X91" s="5"/>
      <c r="Y91" s="5"/>
      <c r="Z91" s="5"/>
      <c r="AA91" s="5"/>
      <c r="AB91" s="5"/>
      <c r="AC91" s="5"/>
      <c r="AD91" s="5"/>
      <c r="AE91" s="5"/>
      <c r="AF91" s="5"/>
      <c r="AG91" s="5"/>
    </row>
    <row r="92" spans="2:33" ht="15.75" x14ac:dyDescent="0.25">
      <c r="B92" s="40" t="str">
        <f>CONCATENATE(historie_vysledky[[#This Row],[rok]]," :: ",F92," :: ",G92)</f>
        <v>2010 :: Mora Bedřich :: 1971</v>
      </c>
      <c r="C92" s="115">
        <v>2010</v>
      </c>
      <c r="D92" s="43" t="s">
        <v>293</v>
      </c>
      <c r="E92" s="101"/>
      <c r="F92" s="9" t="s">
        <v>521</v>
      </c>
      <c r="G92" s="7">
        <v>1971</v>
      </c>
      <c r="H92" s="8" t="s">
        <v>448</v>
      </c>
      <c r="I92" s="98" t="str">
        <f>IF(RIGHT(LEFT(historie_vysledky[[#This Row],[prijmeni a jmeno]],SEARCH(" ",historie_vysledky[[#This Row],[prijmeni a jmeno]])-1),1)="á","Z","M")</f>
        <v>M</v>
      </c>
      <c r="J9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92" s="38"/>
      <c r="L92" s="80">
        <v>1.7243055555555557E-2</v>
      </c>
      <c r="M92" s="76">
        <v>7</v>
      </c>
      <c r="N92" s="77">
        <v>7</v>
      </c>
      <c r="O92" s="112" t="str">
        <f>LEFT(historie_vysledky[[#This Row],[prijmeni a jmeno]],1)</f>
        <v>M</v>
      </c>
      <c r="P92" s="113" t="str">
        <f>CONCATENATE(historie_vysledky[[#This Row],[prijmeni a jmeno]],", ",historie_vysledky[[#This Row],[nar]])</f>
        <v>Mora Bedřich, 1971</v>
      </c>
      <c r="Q92" s="92" t="str">
        <f>IF(ISERROR(VLOOKUP(B92,jbp_bezci!B:G,4,0)),"-",IF(VLOOKUP(B92,jbp_bezci!B:G,4,0)=0,"-",VLOOKUP(B92,jbp_bezci!B:G,4,0)))</f>
        <v>-</v>
      </c>
      <c r="R92" s="92" t="str">
        <f>IF(COUNTIF(jbp_bezci[ident],historie_vysledky[[#This Row],[ident jbp]])=1,"přihlášen","ne")</f>
        <v>ne</v>
      </c>
      <c r="S9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92" s="120">
        <f>COUNTIFS($F$4:F91,F92,$G$4:G91,G92)</f>
        <v>0</v>
      </c>
      <c r="U92" s="5"/>
      <c r="V92" s="5"/>
      <c r="X92" s="5"/>
      <c r="Y92" s="5"/>
      <c r="Z92" s="5"/>
      <c r="AA92" s="5"/>
      <c r="AB92" s="5"/>
      <c r="AC92" s="5"/>
      <c r="AD92" s="5"/>
      <c r="AE92" s="5"/>
      <c r="AF92" s="5"/>
      <c r="AG92" s="5"/>
    </row>
    <row r="93" spans="2:33" ht="15.75" x14ac:dyDescent="0.25">
      <c r="B93" s="40" t="str">
        <f>CONCATENATE(historie_vysledky[[#This Row],[rok]]," :: ",F93," :: ",G93)</f>
        <v>2010 :: Německá Klára :: 1994</v>
      </c>
      <c r="C93" s="115">
        <v>2010</v>
      </c>
      <c r="D93" s="43" t="s">
        <v>293</v>
      </c>
      <c r="E93" s="101"/>
      <c r="F93" s="9" t="s">
        <v>525</v>
      </c>
      <c r="G93" s="7">
        <v>1994</v>
      </c>
      <c r="H93" s="8" t="s">
        <v>448</v>
      </c>
      <c r="I93" s="98" t="str">
        <f>IF(RIGHT(LEFT(historie_vysledky[[#This Row],[prijmeni a jmeno]],SEARCH(" ",historie_vysledky[[#This Row],[prijmeni a jmeno]])-1),1)="á","Z","M")</f>
        <v>Z</v>
      </c>
      <c r="J9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93" s="38"/>
      <c r="L93" s="80">
        <v>2.4810185185185185E-2</v>
      </c>
      <c r="M93" s="76">
        <v>11</v>
      </c>
      <c r="N93" s="77">
        <v>2</v>
      </c>
      <c r="O93" s="112" t="str">
        <f>LEFT(historie_vysledky[[#This Row],[prijmeni a jmeno]],1)</f>
        <v>N</v>
      </c>
      <c r="P93" s="113" t="str">
        <f>CONCATENATE(historie_vysledky[[#This Row],[prijmeni a jmeno]],", ",historie_vysledky[[#This Row],[nar]])</f>
        <v>Německá Klára, 1994</v>
      </c>
      <c r="Q93" s="92" t="str">
        <f>IF(ISERROR(VLOOKUP(B93,jbp_bezci!B:G,4,0)),"-",IF(VLOOKUP(B93,jbp_bezci!B:G,4,0)=0,"-",VLOOKUP(B93,jbp_bezci!B:G,4,0)))</f>
        <v>-</v>
      </c>
      <c r="R93" s="92" t="str">
        <f>IF(COUNTIF(jbp_bezci[ident],historie_vysledky[[#This Row],[ident jbp]])=1,"přihlášen","ne")</f>
        <v>ne</v>
      </c>
      <c r="S9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93" s="120">
        <f>COUNTIFS($F$4:F92,F93,$G$4:G92,G93)</f>
        <v>0</v>
      </c>
      <c r="U93" s="5"/>
      <c r="V93" s="5"/>
      <c r="X93" s="5"/>
      <c r="Y93" s="5"/>
      <c r="Z93" s="5"/>
      <c r="AA93" s="5"/>
      <c r="AB93" s="5"/>
      <c r="AC93" s="5"/>
      <c r="AD93" s="5"/>
      <c r="AE93" s="5"/>
      <c r="AF93" s="5"/>
      <c r="AG93" s="5"/>
    </row>
    <row r="94" spans="2:33" ht="15.75" x14ac:dyDescent="0.25">
      <c r="B94" s="40" t="str">
        <f>CONCATENATE(historie_vysledky[[#This Row],[rok]]," :: ",F94," :: ",G94)</f>
        <v>2010 :: Papoušek Lukáš :: 1990</v>
      </c>
      <c r="C94" s="115">
        <v>2010</v>
      </c>
      <c r="D94" s="43" t="s">
        <v>293</v>
      </c>
      <c r="E94" s="101"/>
      <c r="F94" s="9" t="s">
        <v>458</v>
      </c>
      <c r="G94" s="7">
        <v>1990</v>
      </c>
      <c r="H94" s="8" t="s">
        <v>342</v>
      </c>
      <c r="I94" s="98" t="str">
        <f>IF(RIGHT(LEFT(historie_vysledky[[#This Row],[prijmeni a jmeno]],SEARCH(" ",historie_vysledky[[#This Row],[prijmeni a jmeno]])-1),1)="á","Z","M")</f>
        <v>M</v>
      </c>
      <c r="J9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94" s="38"/>
      <c r="L94" s="80">
        <v>1.6052083333333331E-2</v>
      </c>
      <c r="M94" s="76">
        <v>6</v>
      </c>
      <c r="N94" s="77">
        <v>6</v>
      </c>
      <c r="O94" s="112" t="str">
        <f>LEFT(historie_vysledky[[#This Row],[prijmeni a jmeno]],1)</f>
        <v>P</v>
      </c>
      <c r="P94" s="113" t="str">
        <f>CONCATENATE(historie_vysledky[[#This Row],[prijmeni a jmeno]],", ",historie_vysledky[[#This Row],[nar]])</f>
        <v>Papoušek Lukáš, 1990</v>
      </c>
      <c r="Q94" s="92" t="str">
        <f>IF(ISERROR(VLOOKUP(B94,jbp_bezci!B:G,4,0)),"-",IF(VLOOKUP(B94,jbp_bezci!B:G,4,0)=0,"-",VLOOKUP(B94,jbp_bezci!B:G,4,0)))</f>
        <v>-</v>
      </c>
      <c r="R94" s="92" t="str">
        <f>IF(COUNTIF(jbp_bezci[ident],historie_vysledky[[#This Row],[ident jbp]])=1,"přihlášen","ne")</f>
        <v>ne</v>
      </c>
      <c r="S9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94" s="120">
        <f>COUNTIFS($F$4:F93,F94,$G$4:G93,G94)</f>
        <v>1</v>
      </c>
      <c r="U94" s="5"/>
      <c r="V94" s="5"/>
      <c r="X94" s="5"/>
      <c r="Y94" s="5"/>
      <c r="Z94" s="5"/>
      <c r="AA94" s="5"/>
      <c r="AB94" s="5"/>
      <c r="AC94" s="5"/>
      <c r="AD94" s="5"/>
      <c r="AE94" s="5"/>
      <c r="AF94" s="5"/>
      <c r="AG94" s="5"/>
    </row>
    <row r="95" spans="2:33" ht="15.75" x14ac:dyDescent="0.25">
      <c r="B95" s="40" t="str">
        <f>CONCATENATE(historie_vysledky[[#This Row],[rok]]," :: ",F95," :: ",G95)</f>
        <v>2010 :: Simbartl Pavel :: 1968</v>
      </c>
      <c r="C95" s="115">
        <v>2010</v>
      </c>
      <c r="D95" s="43" t="s">
        <v>293</v>
      </c>
      <c r="E95" s="101"/>
      <c r="F95" s="9" t="s">
        <v>519</v>
      </c>
      <c r="G95" s="7">
        <v>1968</v>
      </c>
      <c r="H95" s="8" t="s">
        <v>515</v>
      </c>
      <c r="I95" s="98" t="str">
        <f>IF(RIGHT(LEFT(historie_vysledky[[#This Row],[prijmeni a jmeno]],SEARCH(" ",historie_vysledky[[#This Row],[prijmeni a jmeno]])-1),1)="á","Z","M")</f>
        <v>M</v>
      </c>
      <c r="J9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95" s="38"/>
      <c r="L95" s="80">
        <v>1.2733796296296297E-2</v>
      </c>
      <c r="M95" s="76">
        <v>1</v>
      </c>
      <c r="N95" s="77">
        <v>1</v>
      </c>
      <c r="O95" s="112" t="str">
        <f>LEFT(historie_vysledky[[#This Row],[prijmeni a jmeno]],1)</f>
        <v>S</v>
      </c>
      <c r="P95" s="113" t="str">
        <f>CONCATENATE(historie_vysledky[[#This Row],[prijmeni a jmeno]],", ",historie_vysledky[[#This Row],[nar]])</f>
        <v>Simbartl Pavel, 1968</v>
      </c>
      <c r="Q95" s="92" t="str">
        <f>IF(ISERROR(VLOOKUP(B95,jbp_bezci!B:G,4,0)),"-",IF(VLOOKUP(B95,jbp_bezci!B:G,4,0)=0,"-",VLOOKUP(B95,jbp_bezci!B:G,4,0)))</f>
        <v>-</v>
      </c>
      <c r="R95" s="92" t="str">
        <f>IF(COUNTIF(jbp_bezci[ident],historie_vysledky[[#This Row],[ident jbp]])=1,"přihlášen","ne")</f>
        <v>ne</v>
      </c>
      <c r="S9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95" s="120">
        <f>COUNTIFS($F$4:F94,F95,$G$4:G94,G95)</f>
        <v>0</v>
      </c>
      <c r="U95" s="5"/>
      <c r="V95" s="5"/>
      <c r="X95" s="5"/>
      <c r="Y95" s="5"/>
      <c r="Z95" s="5"/>
      <c r="AA95" s="5"/>
      <c r="AB95" s="5"/>
      <c r="AC95" s="5"/>
      <c r="AD95" s="5"/>
      <c r="AE95" s="5"/>
      <c r="AF95" s="5"/>
      <c r="AG95" s="5"/>
    </row>
    <row r="96" spans="2:33" ht="15.75" x14ac:dyDescent="0.25">
      <c r="B96" s="40" t="str">
        <f>CONCATENATE(historie_vysledky[[#This Row],[rok]]," :: ",F96," :: ",G96)</f>
        <v>2010 :: Sýkora Jaromír :: 1978</v>
      </c>
      <c r="C96" s="115">
        <v>2010</v>
      </c>
      <c r="D96" s="43" t="s">
        <v>293</v>
      </c>
      <c r="E96" s="101"/>
      <c r="F96" s="9" t="s">
        <v>524</v>
      </c>
      <c r="G96" s="7">
        <v>1978</v>
      </c>
      <c r="H96" s="8" t="s">
        <v>1011</v>
      </c>
      <c r="I96" s="98" t="str">
        <f>IF(RIGHT(LEFT(historie_vysledky[[#This Row],[prijmeni a jmeno]],SEARCH(" ",historie_vysledky[[#This Row],[prijmeni a jmeno]])-1),1)="á","Z","M")</f>
        <v>M</v>
      </c>
      <c r="J9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96" s="38"/>
      <c r="L96" s="80">
        <v>2.0531250000000001E-2</v>
      </c>
      <c r="M96" s="76">
        <v>10</v>
      </c>
      <c r="N96" s="77">
        <v>9</v>
      </c>
      <c r="O96" s="112" t="str">
        <f>LEFT(historie_vysledky[[#This Row],[prijmeni a jmeno]],1)</f>
        <v>S</v>
      </c>
      <c r="P96" s="113" t="str">
        <f>CONCATENATE(historie_vysledky[[#This Row],[prijmeni a jmeno]],", ",historie_vysledky[[#This Row],[nar]])</f>
        <v>Sýkora Jaromír, 1978</v>
      </c>
      <c r="Q96" s="92" t="str">
        <f>IF(ISERROR(VLOOKUP(B96,jbp_bezci!B:G,4,0)),"-",IF(VLOOKUP(B96,jbp_bezci!B:G,4,0)=0,"-",VLOOKUP(B96,jbp_bezci!B:G,4,0)))</f>
        <v>-</v>
      </c>
      <c r="R96" s="92" t="str">
        <f>IF(COUNTIF(jbp_bezci[ident],historie_vysledky[[#This Row],[ident jbp]])=1,"přihlášen","ne")</f>
        <v>ne</v>
      </c>
      <c r="S9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96" s="120">
        <f>COUNTIFS($F$4:F95,F96,$G$4:G95,G96)</f>
        <v>0</v>
      </c>
      <c r="U96" s="5"/>
      <c r="V96" s="5"/>
      <c r="X96" s="5"/>
      <c r="Y96" s="5"/>
      <c r="Z96" s="5"/>
      <c r="AA96" s="5"/>
      <c r="AB96" s="5"/>
      <c r="AC96" s="5"/>
      <c r="AD96" s="5"/>
      <c r="AE96" s="5"/>
      <c r="AF96" s="5"/>
      <c r="AG96" s="5"/>
    </row>
    <row r="97" spans="2:33" ht="15.75" x14ac:dyDescent="0.25">
      <c r="B97" s="40" t="str">
        <f>CONCATENATE(historie_vysledky[[#This Row],[rok]]," :: ",F97," :: ",G97)</f>
        <v>2010 :: Ungerman Jan :: 1961</v>
      </c>
      <c r="C97" s="115">
        <v>2010</v>
      </c>
      <c r="D97" s="43" t="s">
        <v>293</v>
      </c>
      <c r="E97" s="101"/>
      <c r="F97" s="9" t="s">
        <v>780</v>
      </c>
      <c r="G97" s="7">
        <v>1961</v>
      </c>
      <c r="H97" s="8" t="s">
        <v>956</v>
      </c>
      <c r="I97" s="98" t="str">
        <f>IF(RIGHT(LEFT(historie_vysledky[[#This Row],[prijmeni a jmeno]],SEARCH(" ",historie_vysledky[[#This Row],[prijmeni a jmeno]])-1),1)="á","Z","M")</f>
        <v>M</v>
      </c>
      <c r="J9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97" s="38"/>
      <c r="L97" s="80">
        <v>1.2785879629629628E-2</v>
      </c>
      <c r="M97" s="76">
        <v>2</v>
      </c>
      <c r="N97" s="77">
        <v>2</v>
      </c>
      <c r="O97" s="112" t="str">
        <f>LEFT(historie_vysledky[[#This Row],[prijmeni a jmeno]],1)</f>
        <v>U</v>
      </c>
      <c r="P97" s="113" t="str">
        <f>CONCATENATE(historie_vysledky[[#This Row],[prijmeni a jmeno]],", ",historie_vysledky[[#This Row],[nar]])</f>
        <v>Ungerman Jan, 1961</v>
      </c>
      <c r="Q97" s="92" t="str">
        <f>IF(ISERROR(VLOOKUP(B97,jbp_bezci!B:G,4,0)),"-",IF(VLOOKUP(B97,jbp_bezci!B:G,4,0)=0,"-",VLOOKUP(B97,jbp_bezci!B:G,4,0)))</f>
        <v>-</v>
      </c>
      <c r="R97" s="92" t="str">
        <f>IF(COUNTIF(jbp_bezci[ident],historie_vysledky[[#This Row],[ident jbp]])=1,"přihlášen","ne")</f>
        <v>ne</v>
      </c>
      <c r="S9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97" s="120">
        <f>COUNTIFS($F$4:F96,F97,$G$4:G96,G97)</f>
        <v>0</v>
      </c>
      <c r="U97" s="5"/>
      <c r="V97" s="5"/>
      <c r="X97" s="5"/>
      <c r="Y97" s="5"/>
      <c r="Z97" s="5"/>
      <c r="AA97" s="5"/>
      <c r="AB97" s="5"/>
      <c r="AC97" s="5"/>
      <c r="AD97" s="5"/>
      <c r="AE97" s="5"/>
      <c r="AF97" s="5"/>
      <c r="AG97" s="5"/>
    </row>
    <row r="98" spans="2:33" ht="15.75" x14ac:dyDescent="0.25">
      <c r="B98" s="40" t="str">
        <f>CONCATENATE(historie_vysledky[[#This Row],[rok]]," :: ",F98," :: ",G98)</f>
        <v>2010 :: Vopat Jan :: 1981</v>
      </c>
      <c r="C98" s="115">
        <v>2010</v>
      </c>
      <c r="D98" s="43" t="s">
        <v>293</v>
      </c>
      <c r="E98" s="101"/>
      <c r="F98" s="9" t="s">
        <v>520</v>
      </c>
      <c r="G98" s="7">
        <v>1981</v>
      </c>
      <c r="H98" s="8" t="s">
        <v>956</v>
      </c>
      <c r="I98" s="98" t="str">
        <f>IF(RIGHT(LEFT(historie_vysledky[[#This Row],[prijmeni a jmeno]],SEARCH(" ",historie_vysledky[[#This Row],[prijmeni a jmeno]])-1),1)="á","Z","M")</f>
        <v>M</v>
      </c>
      <c r="J9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98" s="38"/>
      <c r="L98" s="80">
        <v>1.2888888888888887E-2</v>
      </c>
      <c r="M98" s="76">
        <v>3</v>
      </c>
      <c r="N98" s="77">
        <v>3</v>
      </c>
      <c r="O98" s="112" t="str">
        <f>LEFT(historie_vysledky[[#This Row],[prijmeni a jmeno]],1)</f>
        <v>V</v>
      </c>
      <c r="P98" s="113" t="str">
        <f>CONCATENATE(historie_vysledky[[#This Row],[prijmeni a jmeno]],", ",historie_vysledky[[#This Row],[nar]])</f>
        <v>Vopat Jan, 1981</v>
      </c>
      <c r="Q98" s="92" t="str">
        <f>IF(ISERROR(VLOOKUP(B98,jbp_bezci!B:G,4,0)),"-",IF(VLOOKUP(B98,jbp_bezci!B:G,4,0)=0,"-",VLOOKUP(B98,jbp_bezci!B:G,4,0)))</f>
        <v>-</v>
      </c>
      <c r="R98" s="92" t="str">
        <f>IF(COUNTIF(jbp_bezci[ident],historie_vysledky[[#This Row],[ident jbp]])=1,"přihlášen","ne")</f>
        <v>ne</v>
      </c>
      <c r="S9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98" s="120">
        <f>COUNTIFS($F$4:F97,F98,$G$4:G97,G98)</f>
        <v>0</v>
      </c>
      <c r="U98" s="5"/>
      <c r="V98" s="5"/>
      <c r="X98" s="5"/>
      <c r="Y98" s="5"/>
      <c r="Z98" s="5"/>
      <c r="AA98" s="5"/>
      <c r="AB98" s="5"/>
      <c r="AC98" s="5"/>
      <c r="AD98" s="5"/>
      <c r="AE98" s="5"/>
      <c r="AF98" s="5"/>
      <c r="AG98" s="5"/>
    </row>
    <row r="99" spans="2:33" ht="15.75" x14ac:dyDescent="0.25">
      <c r="B99" s="40" t="str">
        <f>CONCATENATE(historie_vysledky[[#This Row],[rok]]," :: ",F99," :: ",G99)</f>
        <v>2010 :: Watzinger Herbert :: 1963</v>
      </c>
      <c r="C99" s="115">
        <v>2010</v>
      </c>
      <c r="D99" s="43" t="s">
        <v>293</v>
      </c>
      <c r="E99" s="101"/>
      <c r="F99" s="9" t="s">
        <v>522</v>
      </c>
      <c r="G99" s="7">
        <v>1963</v>
      </c>
      <c r="H99" s="8" t="s">
        <v>501</v>
      </c>
      <c r="I99" s="98" t="str">
        <f>IF(RIGHT(LEFT(historie_vysledky[[#This Row],[prijmeni a jmeno]],SEARCH(" ",historie_vysledky[[#This Row],[prijmeni a jmeno]])-1),1)="á","Z","M")</f>
        <v>M</v>
      </c>
      <c r="J9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99" s="38"/>
      <c r="L99" s="80">
        <v>1.813425925925926E-2</v>
      </c>
      <c r="M99" s="76">
        <v>8</v>
      </c>
      <c r="N99" s="77">
        <v>8</v>
      </c>
      <c r="O99" s="112" t="str">
        <f>LEFT(historie_vysledky[[#This Row],[prijmeni a jmeno]],1)</f>
        <v>W</v>
      </c>
      <c r="P99" s="113" t="str">
        <f>CONCATENATE(historie_vysledky[[#This Row],[prijmeni a jmeno]],", ",historie_vysledky[[#This Row],[nar]])</f>
        <v>Watzinger Herbert, 1963</v>
      </c>
      <c r="Q99" s="92" t="str">
        <f>IF(ISERROR(VLOOKUP(B99,jbp_bezci!B:G,4,0)),"-",IF(VLOOKUP(B99,jbp_bezci!B:G,4,0)=0,"-",VLOOKUP(B99,jbp_bezci!B:G,4,0)))</f>
        <v>-</v>
      </c>
      <c r="R99" s="92" t="str">
        <f>IF(COUNTIF(jbp_bezci[ident],historie_vysledky[[#This Row],[ident jbp]])=1,"přihlášen","ne")</f>
        <v>ne</v>
      </c>
      <c r="S9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99" s="120">
        <f>COUNTIFS($F$4:F98,F99,$G$4:G98,G99)</f>
        <v>0</v>
      </c>
      <c r="U99" s="5"/>
      <c r="V99" s="5"/>
      <c r="X99" s="5"/>
      <c r="Y99" s="5"/>
      <c r="Z99" s="5"/>
      <c r="AA99" s="5"/>
      <c r="AB99" s="5"/>
      <c r="AC99" s="5"/>
      <c r="AD99" s="5"/>
      <c r="AE99" s="5"/>
      <c r="AF99" s="5"/>
      <c r="AG99" s="5"/>
    </row>
    <row r="100" spans="2:33" ht="15.75" x14ac:dyDescent="0.25">
      <c r="B100" s="40" t="str">
        <f>CONCATENATE(historie_vysledky[[#This Row],[rok]]," :: ",F100," :: ",G100)</f>
        <v>2010 :: Adámková Dominika :: 1996</v>
      </c>
      <c r="C100" s="115">
        <v>2010</v>
      </c>
      <c r="D100" s="43" t="s">
        <v>411</v>
      </c>
      <c r="E100" s="101"/>
      <c r="F100" s="9" t="s">
        <v>570</v>
      </c>
      <c r="G100" s="7">
        <v>1996</v>
      </c>
      <c r="H100" s="8" t="s">
        <v>530</v>
      </c>
      <c r="I100" s="98" t="str">
        <f>IF(RIGHT(LEFT(historie_vysledky[[#This Row],[prijmeni a jmeno]],SEARCH(" ",historie_vysledky[[#This Row],[prijmeni a jmeno]])-1),1)="á","Z","M")</f>
        <v>Z</v>
      </c>
      <c r="J10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100" s="38"/>
      <c r="L100" s="80">
        <v>1.1828703703703704E-3</v>
      </c>
      <c r="M100" s="76"/>
      <c r="N100" s="77">
        <v>2</v>
      </c>
      <c r="O100" s="112" t="str">
        <f>LEFT(historie_vysledky[[#This Row],[prijmeni a jmeno]],1)</f>
        <v>A</v>
      </c>
      <c r="P100" s="113" t="str">
        <f>CONCATENATE(historie_vysledky[[#This Row],[prijmeni a jmeno]],", ",historie_vysledky[[#This Row],[nar]])</f>
        <v>Adámková Dominika, 1996</v>
      </c>
      <c r="Q100" s="92" t="str">
        <f>IF(ISERROR(VLOOKUP(B100,jbp_bezci!B:G,4,0)),"-",IF(VLOOKUP(B100,jbp_bezci!B:G,4,0)=0,"-",VLOOKUP(B100,jbp_bezci!B:G,4,0)))</f>
        <v>-</v>
      </c>
      <c r="R100" s="92" t="str">
        <f>IF(COUNTIF(jbp_bezci[ident],historie_vysledky[[#This Row],[ident jbp]])=1,"přihlášen","ne")</f>
        <v>ne</v>
      </c>
      <c r="S10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00" s="120">
        <f>COUNTIFS($F$4:F99,F100,$G$4:G99,G100)</f>
        <v>0</v>
      </c>
      <c r="U100" s="5"/>
      <c r="V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</row>
    <row r="101" spans="2:33" ht="15.75" x14ac:dyDescent="0.25">
      <c r="B101" s="40" t="str">
        <f>CONCATENATE(historie_vysledky[[#This Row],[rok]]," :: ",F101," :: ",G101)</f>
        <v>2010 :: Adámková Nicola :: 2005</v>
      </c>
      <c r="C101" s="115">
        <v>2010</v>
      </c>
      <c r="D101" s="43" t="s">
        <v>411</v>
      </c>
      <c r="E101" s="101"/>
      <c r="F101" s="9" t="s">
        <v>542</v>
      </c>
      <c r="G101" s="7">
        <v>2005</v>
      </c>
      <c r="H101" s="8" t="s">
        <v>530</v>
      </c>
      <c r="I101" s="98" t="str">
        <f>IF(RIGHT(LEFT(historie_vysledky[[#This Row],[prijmeni a jmeno]],SEARCH(" ",historie_vysledky[[#This Row],[prijmeni a jmeno]])-1),1)="á","Z","M")</f>
        <v>Z</v>
      </c>
      <c r="J10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01" s="38"/>
      <c r="L101" s="80">
        <v>5.2777777777777773E-4</v>
      </c>
      <c r="M101" s="76"/>
      <c r="N101" s="77">
        <v>2</v>
      </c>
      <c r="O101" s="112" t="str">
        <f>LEFT(historie_vysledky[[#This Row],[prijmeni a jmeno]],1)</f>
        <v>A</v>
      </c>
      <c r="P101" s="113" t="str">
        <f>CONCATENATE(historie_vysledky[[#This Row],[prijmeni a jmeno]],", ",historie_vysledky[[#This Row],[nar]])</f>
        <v>Adámková Nicola, 2005</v>
      </c>
      <c r="Q101" s="92" t="str">
        <f>IF(ISERROR(VLOOKUP(B101,jbp_bezci!B:G,4,0)),"-",IF(VLOOKUP(B101,jbp_bezci!B:G,4,0)=0,"-",VLOOKUP(B101,jbp_bezci!B:G,4,0)))</f>
        <v>-</v>
      </c>
      <c r="R101" s="92" t="str">
        <f>IF(COUNTIF(jbp_bezci[ident],historie_vysledky[[#This Row],[ident jbp]])=1,"přihlášen","ne")</f>
        <v>ne</v>
      </c>
      <c r="S10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01" s="120">
        <f>COUNTIFS($F$4:F100,F101,$G$4:G100,G101)</f>
        <v>0</v>
      </c>
      <c r="U101" s="5"/>
      <c r="V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</row>
    <row r="102" spans="2:33" ht="15.75" x14ac:dyDescent="0.25">
      <c r="B102" s="40" t="str">
        <f>CONCATENATE(historie_vysledky[[#This Row],[rok]]," :: ",F102," :: ",G102)</f>
        <v>2010 :: Andršová Eliška :: 1998</v>
      </c>
      <c r="C102" s="115">
        <v>2010</v>
      </c>
      <c r="D102" s="43" t="s">
        <v>411</v>
      </c>
      <c r="E102" s="101"/>
      <c r="F102" s="9" t="s">
        <v>580</v>
      </c>
      <c r="G102" s="7">
        <v>1998</v>
      </c>
      <c r="H102" s="8"/>
      <c r="I102" s="98" t="str">
        <f>IF(RIGHT(LEFT(historie_vysledky[[#This Row],[prijmeni a jmeno]],SEARCH(" ",historie_vysledky[[#This Row],[prijmeni a jmeno]])-1),1)="á","Z","M")</f>
        <v>Z</v>
      </c>
      <c r="J10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102" s="38"/>
      <c r="L102" s="80">
        <v>8.0787037037037036E-4</v>
      </c>
      <c r="M102" s="76"/>
      <c r="N102" s="77">
        <v>4</v>
      </c>
      <c r="O102" s="112" t="str">
        <f>LEFT(historie_vysledky[[#This Row],[prijmeni a jmeno]],1)</f>
        <v>A</v>
      </c>
      <c r="P102" s="113" t="str">
        <f>CONCATENATE(historie_vysledky[[#This Row],[prijmeni a jmeno]],", ",historie_vysledky[[#This Row],[nar]])</f>
        <v>Andršová Eliška, 1998</v>
      </c>
      <c r="Q102" s="92" t="str">
        <f>IF(ISERROR(VLOOKUP(B102,jbp_bezci!B:G,4,0)),"-",IF(VLOOKUP(B102,jbp_bezci!B:G,4,0)=0,"-",VLOOKUP(B102,jbp_bezci!B:G,4,0)))</f>
        <v>-</v>
      </c>
      <c r="R102" s="92" t="str">
        <f>IF(COUNTIF(jbp_bezci[ident],historie_vysledky[[#This Row],[ident jbp]])=1,"přihlášen","ne")</f>
        <v>ne</v>
      </c>
      <c r="S10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02" s="120">
        <f>COUNTIFS($F$4:F101,F102,$G$4:G101,G102)</f>
        <v>0</v>
      </c>
      <c r="U102" s="5"/>
      <c r="V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</row>
    <row r="103" spans="2:33" ht="15.75" x14ac:dyDescent="0.25">
      <c r="B103" s="40" t="str">
        <f>CONCATENATE(historie_vysledky[[#This Row],[rok]]," :: ",F103," :: ",G103)</f>
        <v>2010 :: Ballák Petr :: 2005</v>
      </c>
      <c r="C103" s="115">
        <v>2010</v>
      </c>
      <c r="D103" s="43" t="s">
        <v>411</v>
      </c>
      <c r="E103" s="101"/>
      <c r="F103" s="9" t="s">
        <v>548</v>
      </c>
      <c r="G103" s="7">
        <v>2005</v>
      </c>
      <c r="H103" s="8" t="s">
        <v>350</v>
      </c>
      <c r="I103" s="98" t="str">
        <f>IF(RIGHT(LEFT(historie_vysledky[[#This Row],[prijmeni a jmeno]],SEARCH(" ",historie_vysledky[[#This Row],[prijmeni a jmeno]])-1),1)="á","Z","M")</f>
        <v>M</v>
      </c>
      <c r="J10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03" s="38"/>
      <c r="L103" s="80">
        <v>6.3310185185185192E-4</v>
      </c>
      <c r="M103" s="76"/>
      <c r="N103" s="77">
        <v>6</v>
      </c>
      <c r="O103" s="112" t="str">
        <f>LEFT(historie_vysledky[[#This Row],[prijmeni a jmeno]],1)</f>
        <v>B</v>
      </c>
      <c r="P103" s="113" t="str">
        <f>CONCATENATE(historie_vysledky[[#This Row],[prijmeni a jmeno]],", ",historie_vysledky[[#This Row],[nar]])</f>
        <v>Ballák Petr, 2005</v>
      </c>
      <c r="Q103" s="92" t="str">
        <f>IF(ISERROR(VLOOKUP(B103,jbp_bezci!B:G,4,0)),"-",IF(VLOOKUP(B103,jbp_bezci!B:G,4,0)=0,"-",VLOOKUP(B103,jbp_bezci!B:G,4,0)))</f>
        <v>-</v>
      </c>
      <c r="R103" s="92" t="str">
        <f>IF(COUNTIF(jbp_bezci[ident],historie_vysledky[[#This Row],[ident jbp]])=1,"přihlášen","ne")</f>
        <v>ne</v>
      </c>
      <c r="S10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03" s="120">
        <f>COUNTIFS($F$4:F102,F103,$G$4:G102,G103)</f>
        <v>0</v>
      </c>
      <c r="U103" s="5"/>
      <c r="V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</row>
    <row r="104" spans="2:33" ht="15.75" x14ac:dyDescent="0.25">
      <c r="B104" s="40" t="str">
        <f>CONCATENATE(historie_vysledky[[#This Row],[rok]]," :: ",F104," :: ",G104)</f>
        <v>2010 :: Balláková Barbora :: 2003</v>
      </c>
      <c r="C104" s="115">
        <v>2010</v>
      </c>
      <c r="D104" s="43" t="s">
        <v>411</v>
      </c>
      <c r="E104" s="101"/>
      <c r="F104" s="9" t="s">
        <v>362</v>
      </c>
      <c r="G104" s="7">
        <v>2003</v>
      </c>
      <c r="H104" s="8" t="s">
        <v>451</v>
      </c>
      <c r="I104" s="98" t="str">
        <f>IF(RIGHT(LEFT(historie_vysledky[[#This Row],[prijmeni a jmeno]],SEARCH(" ",historie_vysledky[[#This Row],[prijmeni a jmeno]])-1),1)="á","Z","M")</f>
        <v>Z</v>
      </c>
      <c r="J10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04" s="38"/>
      <c r="L104" s="80">
        <v>8.8078703703703702E-4</v>
      </c>
      <c r="M104" s="76"/>
      <c r="N104" s="77">
        <v>5</v>
      </c>
      <c r="O104" s="112" t="str">
        <f>LEFT(historie_vysledky[[#This Row],[prijmeni a jmeno]],1)</f>
        <v>B</v>
      </c>
      <c r="P104" s="113" t="str">
        <f>CONCATENATE(historie_vysledky[[#This Row],[prijmeni a jmeno]],", ",historie_vysledky[[#This Row],[nar]])</f>
        <v>Balláková Barbora, 2003</v>
      </c>
      <c r="Q104" s="92" t="str">
        <f>IF(ISERROR(VLOOKUP(B104,jbp_bezci!B:G,4,0)),"-",IF(VLOOKUP(B104,jbp_bezci!B:G,4,0)=0,"-",VLOOKUP(B104,jbp_bezci!B:G,4,0)))</f>
        <v>-</v>
      </c>
      <c r="R104" s="92" t="str">
        <f>IF(COUNTIF(jbp_bezci[ident],historie_vysledky[[#This Row],[ident jbp]])=1,"přihlášen","ne")</f>
        <v>ne</v>
      </c>
      <c r="S10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04" s="120">
        <f>COUNTIFS($F$4:F103,F104,$G$4:G103,G104)</f>
        <v>0</v>
      </c>
      <c r="U104" s="5"/>
      <c r="V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</row>
    <row r="105" spans="2:33" ht="15.75" x14ac:dyDescent="0.25">
      <c r="B105" s="40" t="str">
        <f>CONCATENATE(historie_vysledky[[#This Row],[rok]]," :: ",F105," :: ",G105)</f>
        <v>2010 :: Bělecká Žaneta :: 2004</v>
      </c>
      <c r="C105" s="115">
        <v>2010</v>
      </c>
      <c r="D105" s="43" t="s">
        <v>411</v>
      </c>
      <c r="E105" s="101"/>
      <c r="F105" s="9" t="s">
        <v>492</v>
      </c>
      <c r="G105" s="7">
        <v>2004</v>
      </c>
      <c r="H105" s="8" t="s">
        <v>396</v>
      </c>
      <c r="I105" s="98" t="str">
        <f>IF(RIGHT(LEFT(historie_vysledky[[#This Row],[prijmeni a jmeno]],SEARCH(" ",historie_vysledky[[#This Row],[prijmeni a jmeno]])-1),1)="á","Z","M")</f>
        <v>Z</v>
      </c>
      <c r="J10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05" s="38"/>
      <c r="L105" s="80">
        <v>5.4398148148148144E-4</v>
      </c>
      <c r="M105" s="76"/>
      <c r="N105" s="77">
        <v>3</v>
      </c>
      <c r="O105" s="112" t="str">
        <f>LEFT(historie_vysledky[[#This Row],[prijmeni a jmeno]],1)</f>
        <v>B</v>
      </c>
      <c r="P105" s="113" t="str">
        <f>CONCATENATE(historie_vysledky[[#This Row],[prijmeni a jmeno]],", ",historie_vysledky[[#This Row],[nar]])</f>
        <v>Bělecká Žaneta, 2004</v>
      </c>
      <c r="Q105" s="92" t="str">
        <f>IF(ISERROR(VLOOKUP(B105,jbp_bezci!B:G,4,0)),"-",IF(VLOOKUP(B105,jbp_bezci!B:G,4,0)=0,"-",VLOOKUP(B105,jbp_bezci!B:G,4,0)))</f>
        <v>-</v>
      </c>
      <c r="R105" s="92" t="str">
        <f>IF(COUNTIF(jbp_bezci[ident],historie_vysledky[[#This Row],[ident jbp]])=1,"přihlášen","ne")</f>
        <v>ne</v>
      </c>
      <c r="S10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05" s="120">
        <f>COUNTIFS($F$4:F104,F105,$G$4:G104,G105)</f>
        <v>1</v>
      </c>
      <c r="U105" s="5"/>
      <c r="V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</row>
    <row r="106" spans="2:33" ht="15.75" x14ac:dyDescent="0.25">
      <c r="B106" s="40" t="str">
        <f>CONCATENATE(historie_vysledky[[#This Row],[rok]]," :: ",F106," :: ",G106)</f>
        <v>2010 :: Beluská Eliška :: 2002</v>
      </c>
      <c r="C106" s="115">
        <v>2010</v>
      </c>
      <c r="D106" s="43" t="s">
        <v>411</v>
      </c>
      <c r="E106" s="101"/>
      <c r="F106" s="9" t="s">
        <v>553</v>
      </c>
      <c r="G106" s="7">
        <v>2002</v>
      </c>
      <c r="H106" s="8"/>
      <c r="I106" s="98" t="str">
        <f>IF(RIGHT(LEFT(historie_vysledky[[#This Row],[prijmeni a jmeno]],SEARCH(" ",historie_vysledky[[#This Row],[prijmeni a jmeno]])-1),1)="á","Z","M")</f>
        <v>Z</v>
      </c>
      <c r="J10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06" s="38" t="s">
        <v>538</v>
      </c>
      <c r="L106" s="80">
        <v>1.0416666666666667E-3</v>
      </c>
      <c r="M106" s="76"/>
      <c r="N106" s="77">
        <v>9</v>
      </c>
      <c r="O106" s="112" t="str">
        <f>LEFT(historie_vysledky[[#This Row],[prijmeni a jmeno]],1)</f>
        <v>B</v>
      </c>
      <c r="P106" s="113" t="str">
        <f>CONCATENATE(historie_vysledky[[#This Row],[prijmeni a jmeno]],", ",historie_vysledky[[#This Row],[nar]])</f>
        <v>Beluská Eliška, 2002</v>
      </c>
      <c r="Q106" s="92" t="str">
        <f>IF(ISERROR(VLOOKUP(B106,jbp_bezci!B:G,4,0)),"-",IF(VLOOKUP(B106,jbp_bezci!B:G,4,0)=0,"-",VLOOKUP(B106,jbp_bezci!B:G,4,0)))</f>
        <v>-</v>
      </c>
      <c r="R106" s="92" t="str">
        <f>IF(COUNTIF(jbp_bezci[ident],historie_vysledky[[#This Row],[ident jbp]])=1,"přihlášen","ne")</f>
        <v>ne</v>
      </c>
      <c r="S10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06" s="120">
        <f>COUNTIFS($F$4:F105,F106,$G$4:G105,G106)</f>
        <v>0</v>
      </c>
      <c r="U106" s="5"/>
      <c r="V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</row>
    <row r="107" spans="2:33" ht="15.75" x14ac:dyDescent="0.25">
      <c r="B107" s="40" t="str">
        <f>CONCATENATE(historie_vysledky[[#This Row],[rok]]," :: ",F107," :: ",G107)</f>
        <v>2010 :: Beluská Tereza :: 2003</v>
      </c>
      <c r="C107" s="115">
        <v>2010</v>
      </c>
      <c r="D107" s="43" t="s">
        <v>411</v>
      </c>
      <c r="E107" s="101"/>
      <c r="F107" s="9" t="s">
        <v>555</v>
      </c>
      <c r="G107" s="7">
        <v>2003</v>
      </c>
      <c r="H107" s="8"/>
      <c r="I107" s="98" t="str">
        <f>IF(RIGHT(LEFT(historie_vysledky[[#This Row],[prijmeni a jmeno]],SEARCH(" ",historie_vysledky[[#This Row],[prijmeni a jmeno]])-1),1)="á","Z","M")</f>
        <v>Z</v>
      </c>
      <c r="J10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07" s="38"/>
      <c r="L107" s="80">
        <v>9.930555555555554E-4</v>
      </c>
      <c r="M107" s="76"/>
      <c r="N107" s="77">
        <v>7</v>
      </c>
      <c r="O107" s="112" t="str">
        <f>LEFT(historie_vysledky[[#This Row],[prijmeni a jmeno]],1)</f>
        <v>B</v>
      </c>
      <c r="P107" s="113" t="str">
        <f>CONCATENATE(historie_vysledky[[#This Row],[prijmeni a jmeno]],", ",historie_vysledky[[#This Row],[nar]])</f>
        <v>Beluská Tereza, 2003</v>
      </c>
      <c r="Q107" s="92" t="str">
        <f>IF(ISERROR(VLOOKUP(B107,jbp_bezci!B:G,4,0)),"-",IF(VLOOKUP(B107,jbp_bezci!B:G,4,0)=0,"-",VLOOKUP(B107,jbp_bezci!B:G,4,0)))</f>
        <v>-</v>
      </c>
      <c r="R107" s="92" t="str">
        <f>IF(COUNTIF(jbp_bezci[ident],historie_vysledky[[#This Row],[ident jbp]])=1,"přihlášen","ne")</f>
        <v>ne</v>
      </c>
      <c r="S10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07" s="120">
        <f>COUNTIFS($F$4:F106,F107,$G$4:G106,G107)</f>
        <v>0</v>
      </c>
      <c r="U107" s="5"/>
      <c r="V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</row>
    <row r="108" spans="2:33" ht="15.75" x14ac:dyDescent="0.25">
      <c r="B108" s="40" t="str">
        <f>CONCATENATE(historie_vysledky[[#This Row],[rok]]," :: ",F108," :: ",G108)</f>
        <v>2010 :: Bittner Michal :: 2006</v>
      </c>
      <c r="C108" s="115">
        <v>2010</v>
      </c>
      <c r="D108" s="43" t="s">
        <v>411</v>
      </c>
      <c r="E108" s="101"/>
      <c r="F108" s="9" t="s">
        <v>545</v>
      </c>
      <c r="G108" s="7">
        <v>2006</v>
      </c>
      <c r="H108" s="8" t="s">
        <v>1004</v>
      </c>
      <c r="I108" s="98" t="str">
        <f>IF(RIGHT(LEFT(historie_vysledky[[#This Row],[prijmeni a jmeno]],SEARCH(" ",historie_vysledky[[#This Row],[prijmeni a jmeno]])-1),1)="á","Z","M")</f>
        <v>M</v>
      </c>
      <c r="J10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08" s="38" t="s">
        <v>538</v>
      </c>
      <c r="L108" s="80">
        <v>7.5231481481481471E-4</v>
      </c>
      <c r="M108" s="76"/>
      <c r="N108" s="77">
        <v>12</v>
      </c>
      <c r="O108" s="112" t="str">
        <f>LEFT(historie_vysledky[[#This Row],[prijmeni a jmeno]],1)</f>
        <v>B</v>
      </c>
      <c r="P108" s="113" t="str">
        <f>CONCATENATE(historie_vysledky[[#This Row],[prijmeni a jmeno]],", ",historie_vysledky[[#This Row],[nar]])</f>
        <v>Bittner Michal, 2006</v>
      </c>
      <c r="Q108" s="92" t="str">
        <f>IF(ISERROR(VLOOKUP(B108,jbp_bezci!B:G,4,0)),"-",IF(VLOOKUP(B108,jbp_bezci!B:G,4,0)=0,"-",VLOOKUP(B108,jbp_bezci!B:G,4,0)))</f>
        <v>-</v>
      </c>
      <c r="R108" s="92" t="str">
        <f>IF(COUNTIF(jbp_bezci[ident],historie_vysledky[[#This Row],[ident jbp]])=1,"přihlášen","ne")</f>
        <v>ne</v>
      </c>
      <c r="S10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08" s="120">
        <f>COUNTIFS($F$4:F107,F108,$G$4:G107,G108)</f>
        <v>0</v>
      </c>
      <c r="U108" s="5"/>
      <c r="V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</row>
    <row r="109" spans="2:33" ht="15.75" x14ac:dyDescent="0.25">
      <c r="B109" s="40" t="str">
        <f>CONCATENATE(historie_vysledky[[#This Row],[rok]]," :: ",F109," :: ",G109)</f>
        <v>2010 :: Cais František :: 1997</v>
      </c>
      <c r="C109" s="115">
        <v>2010</v>
      </c>
      <c r="D109" s="43" t="s">
        <v>411</v>
      </c>
      <c r="E109" s="101"/>
      <c r="F109" s="9" t="s">
        <v>575</v>
      </c>
      <c r="G109" s="7">
        <v>1997</v>
      </c>
      <c r="H109" s="8" t="s">
        <v>529</v>
      </c>
      <c r="I109" s="98" t="str">
        <f>IF(RIGHT(LEFT(historie_vysledky[[#This Row],[prijmeni a jmeno]],SEARCH(" ",historie_vysledky[[#This Row],[prijmeni a jmeno]])-1),1)="á","Z","M")</f>
        <v>M</v>
      </c>
      <c r="J10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109" s="38"/>
      <c r="L109" s="80">
        <v>1.1354166666666667E-3</v>
      </c>
      <c r="M109" s="76"/>
      <c r="N109" s="77">
        <v>1</v>
      </c>
      <c r="O109" s="112" t="str">
        <f>LEFT(historie_vysledky[[#This Row],[prijmeni a jmeno]],1)</f>
        <v>C</v>
      </c>
      <c r="P109" s="113" t="str">
        <f>CONCATENATE(historie_vysledky[[#This Row],[prijmeni a jmeno]],", ",historie_vysledky[[#This Row],[nar]])</f>
        <v>Cais František, 1997</v>
      </c>
      <c r="Q109" s="92" t="str">
        <f>IF(ISERROR(VLOOKUP(B109,jbp_bezci!B:G,4,0)),"-",IF(VLOOKUP(B109,jbp_bezci!B:G,4,0)=0,"-",VLOOKUP(B109,jbp_bezci!B:G,4,0)))</f>
        <v>-</v>
      </c>
      <c r="R109" s="92" t="str">
        <f>IF(COUNTIF(jbp_bezci[ident],historie_vysledky[[#This Row],[ident jbp]])=1,"přihlášen","ne")</f>
        <v>ne</v>
      </c>
      <c r="S10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09" s="120">
        <f>COUNTIFS($F$4:F108,F109,$G$4:G108,G109)</f>
        <v>0</v>
      </c>
      <c r="U109" s="5"/>
      <c r="V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</row>
    <row r="110" spans="2:33" ht="15.75" x14ac:dyDescent="0.25">
      <c r="B110" s="40" t="str">
        <f>CONCATENATE(historie_vysledky[[#This Row],[rok]]," :: ",F110," :: ",G110)</f>
        <v>2010 :: Caisová Simona :: 2002</v>
      </c>
      <c r="C110" s="115">
        <v>2010</v>
      </c>
      <c r="D110" s="43" t="s">
        <v>411</v>
      </c>
      <c r="E110" s="101"/>
      <c r="F110" s="9" t="s">
        <v>919</v>
      </c>
      <c r="G110" s="7">
        <v>2002</v>
      </c>
      <c r="H110" s="8" t="s">
        <v>529</v>
      </c>
      <c r="I110" s="98" t="str">
        <f>IF(RIGHT(LEFT(historie_vysledky[[#This Row],[prijmeni a jmeno]],SEARCH(" ",historie_vysledky[[#This Row],[prijmeni a jmeno]])-1),1)="á","Z","M")</f>
        <v>Z</v>
      </c>
      <c r="J11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10" s="38"/>
      <c r="L110" s="80">
        <v>8.1134259259259267E-4</v>
      </c>
      <c r="M110" s="76"/>
      <c r="N110" s="77">
        <v>1</v>
      </c>
      <c r="O110" s="112" t="str">
        <f>LEFT(historie_vysledky[[#This Row],[prijmeni a jmeno]],1)</f>
        <v>C</v>
      </c>
      <c r="P110" s="113" t="str">
        <f>CONCATENATE(historie_vysledky[[#This Row],[prijmeni a jmeno]],", ",historie_vysledky[[#This Row],[nar]])</f>
        <v>Caisová Simona, 2002</v>
      </c>
      <c r="Q110" s="92" t="str">
        <f>IF(ISERROR(VLOOKUP(B110,jbp_bezci!B:G,4,0)),"-",IF(VLOOKUP(B110,jbp_bezci!B:G,4,0)=0,"-",VLOOKUP(B110,jbp_bezci!B:G,4,0)))</f>
        <v>-</v>
      </c>
      <c r="R110" s="92" t="str">
        <f>IF(COUNTIF(jbp_bezci[ident],historie_vysledky[[#This Row],[ident jbp]])=1,"přihlášen","ne")</f>
        <v>ne</v>
      </c>
      <c r="S11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10" s="120">
        <f>COUNTIFS($F$4:F109,F110,$G$4:G109,G110)</f>
        <v>0</v>
      </c>
      <c r="U110" s="5"/>
      <c r="V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</row>
    <row r="111" spans="2:33" ht="15.75" x14ac:dyDescent="0.25">
      <c r="B111" s="40" t="str">
        <f>CONCATENATE(historie_vysledky[[#This Row],[rok]]," :: ",F111," :: ",G111)</f>
        <v>2010 :: Candra Tomáš :: 2004</v>
      </c>
      <c r="C111" s="115">
        <v>2010</v>
      </c>
      <c r="D111" s="43" t="s">
        <v>411</v>
      </c>
      <c r="E111" s="101"/>
      <c r="F111" s="9" t="s">
        <v>483</v>
      </c>
      <c r="G111" s="7">
        <v>2004</v>
      </c>
      <c r="H111" s="8" t="s">
        <v>414</v>
      </c>
      <c r="I111" s="98" t="str">
        <f>IF(RIGHT(LEFT(historie_vysledky[[#This Row],[prijmeni a jmeno]],SEARCH(" ",historie_vysledky[[#This Row],[prijmeni a jmeno]])-1),1)="á","Z","M")</f>
        <v>M</v>
      </c>
      <c r="J11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11" s="38"/>
      <c r="L111" s="80">
        <v>4.8379629629629624E-4</v>
      </c>
      <c r="M111" s="76"/>
      <c r="N111" s="77">
        <v>2</v>
      </c>
      <c r="O111" s="112" t="str">
        <f>LEFT(historie_vysledky[[#This Row],[prijmeni a jmeno]],1)</f>
        <v>C</v>
      </c>
      <c r="P111" s="113" t="str">
        <f>CONCATENATE(historie_vysledky[[#This Row],[prijmeni a jmeno]],", ",historie_vysledky[[#This Row],[nar]])</f>
        <v>Candra Tomáš, 2004</v>
      </c>
      <c r="Q111" s="92" t="str">
        <f>IF(ISERROR(VLOOKUP(B111,jbp_bezci!B:G,4,0)),"-",IF(VLOOKUP(B111,jbp_bezci!B:G,4,0)=0,"-",VLOOKUP(B111,jbp_bezci!B:G,4,0)))</f>
        <v>-</v>
      </c>
      <c r="R111" s="92" t="str">
        <f>IF(COUNTIF(jbp_bezci[ident],historie_vysledky[[#This Row],[ident jbp]])=1,"přihlášen","ne")</f>
        <v>ne</v>
      </c>
      <c r="S11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11" s="120">
        <f>COUNTIFS($F$4:F110,F111,$G$4:G110,G111)</f>
        <v>1</v>
      </c>
      <c r="U111" s="5"/>
      <c r="V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</row>
    <row r="112" spans="2:33" ht="15.75" x14ac:dyDescent="0.25">
      <c r="B112" s="40" t="str">
        <f>CONCATENATE(historie_vysledky[[#This Row],[rok]]," :: ",F112," :: ",G112)</f>
        <v>2010 :: Candrová Michaela :: 2007</v>
      </c>
      <c r="C112" s="115">
        <v>2010</v>
      </c>
      <c r="D112" s="43" t="s">
        <v>411</v>
      </c>
      <c r="E112" s="101"/>
      <c r="F112" s="9" t="s">
        <v>499</v>
      </c>
      <c r="G112" s="7">
        <v>2007</v>
      </c>
      <c r="H112" s="8" t="s">
        <v>414</v>
      </c>
      <c r="I112" s="98" t="str">
        <f>IF(RIGHT(LEFT(historie_vysledky[[#This Row],[prijmeni a jmeno]],SEARCH(" ",historie_vysledky[[#This Row],[prijmeni a jmeno]])-1),1)="á","Z","M")</f>
        <v>Z</v>
      </c>
      <c r="J11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12" s="38" t="s">
        <v>538</v>
      </c>
      <c r="L112" s="80">
        <v>7.175925925925927E-4</v>
      </c>
      <c r="M112" s="76"/>
      <c r="N112" s="77">
        <v>9</v>
      </c>
      <c r="O112" s="112" t="str">
        <f>LEFT(historie_vysledky[[#This Row],[prijmeni a jmeno]],1)</f>
        <v>C</v>
      </c>
      <c r="P112" s="113" t="str">
        <f>CONCATENATE(historie_vysledky[[#This Row],[prijmeni a jmeno]],", ",historie_vysledky[[#This Row],[nar]])</f>
        <v>Candrová Michaela, 2007</v>
      </c>
      <c r="Q112" s="92" t="str">
        <f>IF(ISERROR(VLOOKUP(B112,jbp_bezci!B:G,4,0)),"-",IF(VLOOKUP(B112,jbp_bezci!B:G,4,0)=0,"-",VLOOKUP(B112,jbp_bezci!B:G,4,0)))</f>
        <v>-</v>
      </c>
      <c r="R112" s="92" t="str">
        <f>IF(COUNTIF(jbp_bezci[ident],historie_vysledky[[#This Row],[ident jbp]])=1,"přihlášen","ne")</f>
        <v>ne</v>
      </c>
      <c r="S11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12" s="120">
        <f>COUNTIFS($F$4:F111,F112,$G$4:G111,G112)</f>
        <v>1</v>
      </c>
      <c r="U112" s="5"/>
      <c r="V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</row>
    <row r="113" spans="2:33" ht="15.75" x14ac:dyDescent="0.25">
      <c r="B113" s="40" t="str">
        <f>CONCATENATE(historie_vysledky[[#This Row],[rok]]," :: ",F113," :: ",G113)</f>
        <v>2010 :: Čapek Jaroslav :: 2002</v>
      </c>
      <c r="C113" s="115">
        <v>2010</v>
      </c>
      <c r="D113" s="43" t="s">
        <v>411</v>
      </c>
      <c r="E113" s="101"/>
      <c r="F113" s="9" t="s">
        <v>561</v>
      </c>
      <c r="G113" s="7">
        <v>2002</v>
      </c>
      <c r="H113" s="8" t="s">
        <v>533</v>
      </c>
      <c r="I113" s="98" t="str">
        <f>IF(RIGHT(LEFT(historie_vysledky[[#This Row],[prijmeni a jmeno]],SEARCH(" ",historie_vysledky[[#This Row],[prijmeni a jmeno]])-1),1)="á","Z","M")</f>
        <v>M</v>
      </c>
      <c r="J11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13" s="38"/>
      <c r="L113" s="80">
        <v>9.6759259259259248E-4</v>
      </c>
      <c r="M113" s="76"/>
      <c r="N113" s="77">
        <v>8</v>
      </c>
      <c r="O113" s="112" t="str">
        <f>LEFT(historie_vysledky[[#This Row],[prijmeni a jmeno]],1)</f>
        <v>Č</v>
      </c>
      <c r="P113" s="113" t="str">
        <f>CONCATENATE(historie_vysledky[[#This Row],[prijmeni a jmeno]],", ",historie_vysledky[[#This Row],[nar]])</f>
        <v>Čapek Jaroslav, 2002</v>
      </c>
      <c r="Q113" s="92" t="str">
        <f>IF(ISERROR(VLOOKUP(B113,jbp_bezci!B:G,4,0)),"-",IF(VLOOKUP(B113,jbp_bezci!B:G,4,0)=0,"-",VLOOKUP(B113,jbp_bezci!B:G,4,0)))</f>
        <v>-</v>
      </c>
      <c r="R113" s="92" t="str">
        <f>IF(COUNTIF(jbp_bezci[ident],historie_vysledky[[#This Row],[ident jbp]])=1,"přihlášen","ne")</f>
        <v>ne</v>
      </c>
      <c r="S11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13" s="120">
        <f>COUNTIFS($F$4:F112,F113,$G$4:G112,G113)</f>
        <v>0</v>
      </c>
      <c r="U113" s="5"/>
      <c r="V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</row>
    <row r="114" spans="2:33" ht="15.75" x14ac:dyDescent="0.25">
      <c r="B114" s="40" t="str">
        <f>CONCATENATE(historie_vysledky[[#This Row],[rok]]," :: ",F114," :: ",G114)</f>
        <v>2010 :: Čutka Václav :: 1991</v>
      </c>
      <c r="C114" s="115">
        <v>2010</v>
      </c>
      <c r="D114" s="43" t="s">
        <v>411</v>
      </c>
      <c r="E114" s="101"/>
      <c r="F114" s="9" t="s">
        <v>334</v>
      </c>
      <c r="G114" s="7">
        <v>1991</v>
      </c>
      <c r="H114" s="8" t="s">
        <v>342</v>
      </c>
      <c r="I114" s="98" t="str">
        <f>IF(RIGHT(LEFT(historie_vysledky[[#This Row],[prijmeni a jmeno]],SEARCH(" ",historie_vysledky[[#This Row],[prijmeni a jmeno]])-1),1)="á","Z","M")</f>
        <v>M</v>
      </c>
      <c r="J114" s="78" t="s">
        <v>402</v>
      </c>
      <c r="K114" s="38"/>
      <c r="L114" s="80">
        <v>4.3726851851851852E-3</v>
      </c>
      <c r="M114" s="76"/>
      <c r="N114" s="77">
        <v>1</v>
      </c>
      <c r="O114" s="112" t="str">
        <f>LEFT(historie_vysledky[[#This Row],[prijmeni a jmeno]],1)</f>
        <v>Č</v>
      </c>
      <c r="P114" s="113" t="str">
        <f>CONCATENATE(historie_vysledky[[#This Row],[prijmeni a jmeno]],", ",historie_vysledky[[#This Row],[nar]])</f>
        <v>Čutka Václav, 1991</v>
      </c>
      <c r="Q114" s="92" t="str">
        <f>IF(ISERROR(VLOOKUP(B114,jbp_bezci!B:G,4,0)),"-",IF(VLOOKUP(B114,jbp_bezci!B:G,4,0)=0,"-",VLOOKUP(B114,jbp_bezci!B:G,4,0)))</f>
        <v>-</v>
      </c>
      <c r="R114" s="92" t="str">
        <f>IF(COUNTIF(jbp_bezci[ident],historie_vysledky[[#This Row],[ident jbp]])=1,"přihlášen","ne")</f>
        <v>ne</v>
      </c>
      <c r="S11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14" s="120">
        <f>COUNTIFS($F$4:F113,F114,$G$4:G113,G114)</f>
        <v>1</v>
      </c>
      <c r="U114" s="5"/>
      <c r="V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</row>
    <row r="115" spans="2:33" ht="15.75" x14ac:dyDescent="0.25">
      <c r="B115" s="40" t="str">
        <f>CONCATENATE(historie_vysledky[[#This Row],[rok]]," :: ",F115," :: ",G115)</f>
        <v>2010 :: Dočekal Benjamín :: 2005</v>
      </c>
      <c r="C115" s="115">
        <v>2010</v>
      </c>
      <c r="D115" s="43" t="s">
        <v>411</v>
      </c>
      <c r="E115" s="101"/>
      <c r="F115" s="9" t="s">
        <v>484</v>
      </c>
      <c r="G115" s="7">
        <v>2005</v>
      </c>
      <c r="H115" s="8" t="s">
        <v>535</v>
      </c>
      <c r="I115" s="98" t="str">
        <f>IF(RIGHT(LEFT(historie_vysledky[[#This Row],[prijmeni a jmeno]],SEARCH(" ",historie_vysledky[[#This Row],[prijmeni a jmeno]])-1),1)="á","Z","M")</f>
        <v>M</v>
      </c>
      <c r="J11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15" s="38"/>
      <c r="L115" s="80">
        <v>5.6712962962962956E-4</v>
      </c>
      <c r="M115" s="76"/>
      <c r="N115" s="77">
        <v>5</v>
      </c>
      <c r="O115" s="112" t="str">
        <f>LEFT(historie_vysledky[[#This Row],[prijmeni a jmeno]],1)</f>
        <v>D</v>
      </c>
      <c r="P115" s="113" t="str">
        <f>CONCATENATE(historie_vysledky[[#This Row],[prijmeni a jmeno]],", ",historie_vysledky[[#This Row],[nar]])</f>
        <v>Dočekal Benjamín, 2005</v>
      </c>
      <c r="Q115" s="92" t="str">
        <f>IF(ISERROR(VLOOKUP(B115,jbp_bezci!B:G,4,0)),"-",IF(VLOOKUP(B115,jbp_bezci!B:G,4,0)=0,"-",VLOOKUP(B115,jbp_bezci!B:G,4,0)))</f>
        <v>-</v>
      </c>
      <c r="R115" s="92" t="str">
        <f>IF(COUNTIF(jbp_bezci[ident],historie_vysledky[[#This Row],[ident jbp]])=1,"přihlášen","ne")</f>
        <v>ne</v>
      </c>
      <c r="S11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15" s="120">
        <f>COUNTIFS($F$4:F114,F115,$G$4:G114,G115)</f>
        <v>1</v>
      </c>
      <c r="U115" s="5"/>
      <c r="V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</row>
    <row r="116" spans="2:33" ht="15.75" x14ac:dyDescent="0.25">
      <c r="B116" s="40" t="str">
        <f>CONCATENATE(historie_vysledky[[#This Row],[rok]]," :: ",F116," :: ",G116)</f>
        <v>2010 :: Feketová Noemi :: 2002</v>
      </c>
      <c r="C116" s="115">
        <v>2010</v>
      </c>
      <c r="D116" s="43" t="s">
        <v>411</v>
      </c>
      <c r="E116" s="101"/>
      <c r="F116" s="9" t="s">
        <v>551</v>
      </c>
      <c r="G116" s="7">
        <v>2002</v>
      </c>
      <c r="H116" s="8" t="s">
        <v>448</v>
      </c>
      <c r="I116" s="98" t="str">
        <f>IF(RIGHT(LEFT(historie_vysledky[[#This Row],[prijmeni a jmeno]],SEARCH(" ",historie_vysledky[[#This Row],[prijmeni a jmeno]])-1),1)="á","Z","M")</f>
        <v>Z</v>
      </c>
      <c r="J11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16" s="38" t="s">
        <v>538</v>
      </c>
      <c r="L116" s="80">
        <v>1.0763888888888889E-3</v>
      </c>
      <c r="M116" s="76"/>
      <c r="N116" s="77">
        <v>12</v>
      </c>
      <c r="O116" s="112" t="str">
        <f>LEFT(historie_vysledky[[#This Row],[prijmeni a jmeno]],1)</f>
        <v>F</v>
      </c>
      <c r="P116" s="113" t="str">
        <f>CONCATENATE(historie_vysledky[[#This Row],[prijmeni a jmeno]],", ",historie_vysledky[[#This Row],[nar]])</f>
        <v>Feketová Noemi, 2002</v>
      </c>
      <c r="Q116" s="92" t="str">
        <f>IF(ISERROR(VLOOKUP(B116,jbp_bezci!B:G,4,0)),"-",IF(VLOOKUP(B116,jbp_bezci!B:G,4,0)=0,"-",VLOOKUP(B116,jbp_bezci!B:G,4,0)))</f>
        <v>-</v>
      </c>
      <c r="R116" s="92" t="str">
        <f>IF(COUNTIF(jbp_bezci[ident],historie_vysledky[[#This Row],[ident jbp]])=1,"přihlášen","ne")</f>
        <v>ne</v>
      </c>
      <c r="S11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16" s="120">
        <f>COUNTIFS($F$4:F115,F116,$G$4:G115,G116)</f>
        <v>0</v>
      </c>
      <c r="U116" s="5"/>
      <c r="V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</row>
    <row r="117" spans="2:33" ht="15.75" x14ac:dyDescent="0.25">
      <c r="B117" s="40" t="str">
        <f>CONCATENATE(historie_vysledky[[#This Row],[rok]]," :: ",F117," :: ",G117)</f>
        <v>2010 :: Gazda Maxmilián :: 2002</v>
      </c>
      <c r="C117" s="115">
        <v>2010</v>
      </c>
      <c r="D117" s="43" t="s">
        <v>411</v>
      </c>
      <c r="E117" s="101"/>
      <c r="F117" s="9" t="s">
        <v>382</v>
      </c>
      <c r="G117" s="7">
        <v>2002</v>
      </c>
      <c r="H117" s="8" t="s">
        <v>454</v>
      </c>
      <c r="I117" s="98" t="str">
        <f>IF(RIGHT(LEFT(historie_vysledky[[#This Row],[prijmeni a jmeno]],SEARCH(" ",historie_vysledky[[#This Row],[prijmeni a jmeno]])-1),1)="á","Z","M")</f>
        <v>M</v>
      </c>
      <c r="J11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17" s="38" t="s">
        <v>538</v>
      </c>
      <c r="L117" s="80">
        <v>1.0879629629629629E-3</v>
      </c>
      <c r="M117" s="76"/>
      <c r="N117" s="77">
        <v>13</v>
      </c>
      <c r="O117" s="112" t="str">
        <f>LEFT(historie_vysledky[[#This Row],[prijmeni a jmeno]],1)</f>
        <v>G</v>
      </c>
      <c r="P117" s="113" t="str">
        <f>CONCATENATE(historie_vysledky[[#This Row],[prijmeni a jmeno]],", ",historie_vysledky[[#This Row],[nar]])</f>
        <v>Gazda Maxmilián, 2002</v>
      </c>
      <c r="Q117" s="92" t="str">
        <f>IF(ISERROR(VLOOKUP(B117,jbp_bezci!B:G,4,0)),"-",IF(VLOOKUP(B117,jbp_bezci!B:G,4,0)=0,"-",VLOOKUP(B117,jbp_bezci!B:G,4,0)))</f>
        <v>-</v>
      </c>
      <c r="R117" s="92" t="str">
        <f>IF(COUNTIF(jbp_bezci[ident],historie_vysledky[[#This Row],[ident jbp]])=1,"přihlášen","ne")</f>
        <v>ne</v>
      </c>
      <c r="S11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17" s="120">
        <f>COUNTIFS($F$4:F116,F117,$G$4:G116,G117)</f>
        <v>1</v>
      </c>
      <c r="U117" s="5"/>
      <c r="V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</row>
    <row r="118" spans="2:33" ht="15.75" x14ac:dyDescent="0.25">
      <c r="B118" s="40" t="str">
        <f>CONCATENATE(historie_vysledky[[#This Row],[rok]]," :: ",F118," :: ",G118)</f>
        <v>2010 :: Gažík Ondra :: 2002</v>
      </c>
      <c r="C118" s="115">
        <v>2010</v>
      </c>
      <c r="D118" s="43" t="s">
        <v>411</v>
      </c>
      <c r="E118" s="101"/>
      <c r="F118" s="9" t="s">
        <v>563</v>
      </c>
      <c r="G118" s="7">
        <v>2002</v>
      </c>
      <c r="H118" s="8" t="s">
        <v>451</v>
      </c>
      <c r="I118" s="98" t="str">
        <f>IF(RIGHT(LEFT(historie_vysledky[[#This Row],[prijmeni a jmeno]],SEARCH(" ",historie_vysledky[[#This Row],[prijmeni a jmeno]])-1),1)="á","Z","M")</f>
        <v>M</v>
      </c>
      <c r="J11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18" s="38"/>
      <c r="L118" s="80">
        <v>8.6342592592592591E-4</v>
      </c>
      <c r="M118" s="76"/>
      <c r="N118" s="77">
        <v>5</v>
      </c>
      <c r="O118" s="112" t="str">
        <f>LEFT(historie_vysledky[[#This Row],[prijmeni a jmeno]],1)</f>
        <v>G</v>
      </c>
      <c r="P118" s="113" t="str">
        <f>CONCATENATE(historie_vysledky[[#This Row],[prijmeni a jmeno]],", ",historie_vysledky[[#This Row],[nar]])</f>
        <v>Gažík Ondra, 2002</v>
      </c>
      <c r="Q118" s="92" t="str">
        <f>IF(ISERROR(VLOOKUP(B118,jbp_bezci!B:G,4,0)),"-",IF(VLOOKUP(B118,jbp_bezci!B:G,4,0)=0,"-",VLOOKUP(B118,jbp_bezci!B:G,4,0)))</f>
        <v>-</v>
      </c>
      <c r="R118" s="92" t="str">
        <f>IF(COUNTIF(jbp_bezci[ident],historie_vysledky[[#This Row],[ident jbp]])=1,"přihlášen","ne")</f>
        <v>ne</v>
      </c>
      <c r="S11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18" s="120">
        <f>COUNTIFS($F$4:F117,F118,$G$4:G117,G118)</f>
        <v>0</v>
      </c>
      <c r="U118" s="5"/>
      <c r="V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</row>
    <row r="119" spans="2:33" ht="15.75" x14ac:dyDescent="0.25">
      <c r="B119" s="40" t="str">
        <f>CONCATENATE(historie_vysledky[[#This Row],[rok]]," :: ",F119," :: ",G119)</f>
        <v>2010 :: Gažíková Natálie :: 1999</v>
      </c>
      <c r="C119" s="115">
        <v>2010</v>
      </c>
      <c r="D119" s="43" t="s">
        <v>411</v>
      </c>
      <c r="E119" s="101"/>
      <c r="F119" s="9" t="s">
        <v>578</v>
      </c>
      <c r="G119" s="7">
        <v>1999</v>
      </c>
      <c r="H119" s="8" t="s">
        <v>451</v>
      </c>
      <c r="I119" s="98" t="str">
        <f>IF(RIGHT(LEFT(historie_vysledky[[#This Row],[prijmeni a jmeno]],SEARCH(" ",historie_vysledky[[#This Row],[prijmeni a jmeno]])-1),1)="á","Z","M")</f>
        <v>Z</v>
      </c>
      <c r="J11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119" s="38"/>
      <c r="L119" s="80">
        <v>7.6273148148148153E-4</v>
      </c>
      <c r="M119" s="76"/>
      <c r="N119" s="77">
        <v>1</v>
      </c>
      <c r="O119" s="112" t="str">
        <f>LEFT(historie_vysledky[[#This Row],[prijmeni a jmeno]],1)</f>
        <v>G</v>
      </c>
      <c r="P119" s="113" t="str">
        <f>CONCATENATE(historie_vysledky[[#This Row],[prijmeni a jmeno]],", ",historie_vysledky[[#This Row],[nar]])</f>
        <v>Gažíková Natálie, 1999</v>
      </c>
      <c r="Q119" s="92" t="str">
        <f>IF(ISERROR(VLOOKUP(B119,jbp_bezci!B:G,4,0)),"-",IF(VLOOKUP(B119,jbp_bezci!B:G,4,0)=0,"-",VLOOKUP(B119,jbp_bezci!B:G,4,0)))</f>
        <v>-</v>
      </c>
      <c r="R119" s="92" t="str">
        <f>IF(COUNTIF(jbp_bezci[ident],historie_vysledky[[#This Row],[ident jbp]])=1,"přihlášen","ne")</f>
        <v>ne</v>
      </c>
      <c r="S11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19" s="120">
        <f>COUNTIFS($F$4:F118,F119,$G$4:G118,G119)</f>
        <v>0</v>
      </c>
      <c r="U119" s="5"/>
      <c r="V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</row>
    <row r="120" spans="2:33" ht="15.75" x14ac:dyDescent="0.25">
      <c r="B120" s="40" t="str">
        <f>CONCATENATE(historie_vysledky[[#This Row],[rok]]," :: ",F120," :: ",G120)</f>
        <v>2010 :: Haluzická Kristýna :: 1997</v>
      </c>
      <c r="C120" s="115">
        <v>2010</v>
      </c>
      <c r="D120" s="43" t="s">
        <v>411</v>
      </c>
      <c r="E120" s="101"/>
      <c r="F120" s="9" t="s">
        <v>574</v>
      </c>
      <c r="G120" s="7">
        <v>1997</v>
      </c>
      <c r="H120" s="8" t="s">
        <v>1004</v>
      </c>
      <c r="I120" s="98" t="str">
        <f>IF(RIGHT(LEFT(historie_vysledky[[#This Row],[prijmeni a jmeno]],SEARCH(" ",historie_vysledky[[#This Row],[prijmeni a jmeno]])-1),1)="á","Z","M")</f>
        <v>Z</v>
      </c>
      <c r="J12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120" s="38"/>
      <c r="L120" s="80">
        <v>1.4571759259259258E-3</v>
      </c>
      <c r="M120" s="76"/>
      <c r="N120" s="77">
        <v>6</v>
      </c>
      <c r="O120" s="112" t="str">
        <f>LEFT(historie_vysledky[[#This Row],[prijmeni a jmeno]],1)</f>
        <v>H</v>
      </c>
      <c r="P120" s="113" t="str">
        <f>CONCATENATE(historie_vysledky[[#This Row],[prijmeni a jmeno]],", ",historie_vysledky[[#This Row],[nar]])</f>
        <v>Haluzická Kristýna, 1997</v>
      </c>
      <c r="Q120" s="92" t="str">
        <f>IF(ISERROR(VLOOKUP(B120,jbp_bezci!B:G,4,0)),"-",IF(VLOOKUP(B120,jbp_bezci!B:G,4,0)=0,"-",VLOOKUP(B120,jbp_bezci!B:G,4,0)))</f>
        <v>-</v>
      </c>
      <c r="R120" s="92" t="str">
        <f>IF(COUNTIF(jbp_bezci[ident],historie_vysledky[[#This Row],[ident jbp]])=1,"přihlášen","ne")</f>
        <v>ne</v>
      </c>
      <c r="S12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20" s="120">
        <f>COUNTIFS($F$4:F119,F120,$G$4:G119,G120)</f>
        <v>0</v>
      </c>
      <c r="U120" s="5"/>
      <c r="V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</row>
    <row r="121" spans="2:33" ht="15.75" x14ac:dyDescent="0.25">
      <c r="B121" s="40" t="str">
        <f>CONCATENATE(historie_vysledky[[#This Row],[rok]]," :: ",F121," :: ",G121)</f>
        <v>2010 :: Chýna Radek :: 1992</v>
      </c>
      <c r="C121" s="115">
        <v>2010</v>
      </c>
      <c r="D121" s="43" t="s">
        <v>411</v>
      </c>
      <c r="E121" s="101"/>
      <c r="F121" s="9" t="s">
        <v>327</v>
      </c>
      <c r="G121" s="7">
        <v>1992</v>
      </c>
      <c r="H121" s="8" t="s">
        <v>342</v>
      </c>
      <c r="I121" s="98" t="str">
        <f>IF(RIGHT(LEFT(historie_vysledky[[#This Row],[prijmeni a jmeno]],SEARCH(" ",historie_vysledky[[#This Row],[prijmeni a jmeno]])-1),1)="á","Z","M")</f>
        <v>M</v>
      </c>
      <c r="J12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17 - 18</v>
      </c>
      <c r="K121" s="38"/>
      <c r="L121" s="80">
        <v>4.7152777777777774E-3</v>
      </c>
      <c r="M121" s="76"/>
      <c r="N121" s="77">
        <v>2</v>
      </c>
      <c r="O121" s="112" t="str">
        <f>LEFT(historie_vysledky[[#This Row],[prijmeni a jmeno]],1)</f>
        <v>C</v>
      </c>
      <c r="P121" s="113" t="str">
        <f>CONCATENATE(historie_vysledky[[#This Row],[prijmeni a jmeno]],", ",historie_vysledky[[#This Row],[nar]])</f>
        <v>Chýna Radek, 1992</v>
      </c>
      <c r="Q121" s="92" t="str">
        <f>IF(ISERROR(VLOOKUP(B121,jbp_bezci!B:G,4,0)),"-",IF(VLOOKUP(B121,jbp_bezci!B:G,4,0)=0,"-",VLOOKUP(B121,jbp_bezci!B:G,4,0)))</f>
        <v>-</v>
      </c>
      <c r="R121" s="92" t="str">
        <f>IF(COUNTIF(jbp_bezci[ident],historie_vysledky[[#This Row],[ident jbp]])=1,"přihlášen","ne")</f>
        <v>ne</v>
      </c>
      <c r="S12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21" s="120">
        <f>COUNTIFS($F$4:F120,F121,$G$4:G120,G121)</f>
        <v>0</v>
      </c>
      <c r="U121" s="5"/>
      <c r="V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</row>
    <row r="122" spans="2:33" ht="15.75" x14ac:dyDescent="0.25">
      <c r="B122" s="40" t="str">
        <f>CONCATENATE(historie_vysledky[[#This Row],[rok]]," :: ",F122," :: ",G122)</f>
        <v>2010 :: Janovská Nicola :: 2003</v>
      </c>
      <c r="C122" s="115">
        <v>2010</v>
      </c>
      <c r="D122" s="43" t="s">
        <v>411</v>
      </c>
      <c r="E122" s="101"/>
      <c r="F122" s="9" t="s">
        <v>552</v>
      </c>
      <c r="G122" s="7">
        <v>2003</v>
      </c>
      <c r="H122" s="8" t="s">
        <v>1019</v>
      </c>
      <c r="I122" s="98" t="str">
        <f>IF(RIGHT(LEFT(historie_vysledky[[#This Row],[prijmeni a jmeno]],SEARCH(" ",historie_vysledky[[#This Row],[prijmeni a jmeno]])-1),1)="á","Z","M")</f>
        <v>Z</v>
      </c>
      <c r="J12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22" s="38" t="s">
        <v>538</v>
      </c>
      <c r="L122" s="80">
        <v>1.0532407407407407E-3</v>
      </c>
      <c r="M122" s="76"/>
      <c r="N122" s="77">
        <v>10</v>
      </c>
      <c r="O122" s="112" t="str">
        <f>LEFT(historie_vysledky[[#This Row],[prijmeni a jmeno]],1)</f>
        <v>J</v>
      </c>
      <c r="P122" s="113" t="str">
        <f>CONCATENATE(historie_vysledky[[#This Row],[prijmeni a jmeno]],", ",historie_vysledky[[#This Row],[nar]])</f>
        <v>Janovská Nicola, 2003</v>
      </c>
      <c r="Q122" s="92" t="str">
        <f>IF(ISERROR(VLOOKUP(B122,jbp_bezci!B:G,4,0)),"-",IF(VLOOKUP(B122,jbp_bezci!B:G,4,0)=0,"-",VLOOKUP(B122,jbp_bezci!B:G,4,0)))</f>
        <v>-</v>
      </c>
      <c r="R122" s="92" t="str">
        <f>IF(COUNTIF(jbp_bezci[ident],historie_vysledky[[#This Row],[ident jbp]])=1,"přihlášen","ne")</f>
        <v>ne</v>
      </c>
      <c r="S12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22" s="120">
        <f>COUNTIFS($F$4:F121,F122,$G$4:G121,G122)</f>
        <v>0</v>
      </c>
      <c r="U122" s="5"/>
      <c r="V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</row>
    <row r="123" spans="2:33" ht="15.75" x14ac:dyDescent="0.25">
      <c r="B123" s="40" t="str">
        <f>CONCATENATE(historie_vysledky[[#This Row],[rok]]," :: ",F123," :: ",G123)</f>
        <v>2010 :: Janovská Tereza :: 2005</v>
      </c>
      <c r="C123" s="115">
        <v>2010</v>
      </c>
      <c r="D123" s="43" t="s">
        <v>411</v>
      </c>
      <c r="E123" s="101"/>
      <c r="F123" s="9" t="s">
        <v>540</v>
      </c>
      <c r="G123" s="7">
        <v>2005</v>
      </c>
      <c r="H123" s="8" t="s">
        <v>985</v>
      </c>
      <c r="I123" s="98" t="str">
        <f>IF(RIGHT(LEFT(historie_vysledky[[#This Row],[prijmeni a jmeno]],SEARCH(" ",historie_vysledky[[#This Row],[prijmeni a jmeno]])-1),1)="á","Z","M")</f>
        <v>Z</v>
      </c>
      <c r="J12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23" s="38"/>
      <c r="L123" s="80">
        <v>6.3194444444444442E-4</v>
      </c>
      <c r="M123" s="76"/>
      <c r="N123" s="77">
        <v>6</v>
      </c>
      <c r="O123" s="112" t="str">
        <f>LEFT(historie_vysledky[[#This Row],[prijmeni a jmeno]],1)</f>
        <v>J</v>
      </c>
      <c r="P123" s="113" t="str">
        <f>CONCATENATE(historie_vysledky[[#This Row],[prijmeni a jmeno]],", ",historie_vysledky[[#This Row],[nar]])</f>
        <v>Janovská Tereza, 2005</v>
      </c>
      <c r="Q123" s="92" t="str">
        <f>IF(ISERROR(VLOOKUP(B123,jbp_bezci!B:G,4,0)),"-",IF(VLOOKUP(B123,jbp_bezci!B:G,4,0)=0,"-",VLOOKUP(B123,jbp_bezci!B:G,4,0)))</f>
        <v>-</v>
      </c>
      <c r="R123" s="92" t="str">
        <f>IF(COUNTIF(jbp_bezci[ident],historie_vysledky[[#This Row],[ident jbp]])=1,"přihlášen","ne")</f>
        <v>ne</v>
      </c>
      <c r="S12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23" s="120">
        <f>COUNTIFS($F$4:F122,F123,$G$4:G122,G123)</f>
        <v>0</v>
      </c>
      <c r="U123" s="5"/>
      <c r="V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</row>
    <row r="124" spans="2:33" ht="15.75" x14ac:dyDescent="0.25">
      <c r="B124" s="40" t="str">
        <f>CONCATENATE(historie_vysledky[[#This Row],[rok]]," :: ",F124," :: ",G124)</f>
        <v>2010 :: Kaiserová Tereza :: 2004</v>
      </c>
      <c r="C124" s="115">
        <v>2010</v>
      </c>
      <c r="D124" s="43" t="s">
        <v>411</v>
      </c>
      <c r="E124" s="101"/>
      <c r="F124" s="9" t="s">
        <v>493</v>
      </c>
      <c r="G124" s="7">
        <v>2004</v>
      </c>
      <c r="H124" s="8" t="s">
        <v>448</v>
      </c>
      <c r="I124" s="98" t="str">
        <f>IF(RIGHT(LEFT(historie_vysledky[[#This Row],[prijmeni a jmeno]],SEARCH(" ",historie_vysledky[[#This Row],[prijmeni a jmeno]])-1),1)="á","Z","M")</f>
        <v>Z</v>
      </c>
      <c r="J12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24" s="38"/>
      <c r="L124" s="80">
        <v>5.9027777777777778E-4</v>
      </c>
      <c r="M124" s="76"/>
      <c r="N124" s="77">
        <v>5</v>
      </c>
      <c r="O124" s="112" t="str">
        <f>LEFT(historie_vysledky[[#This Row],[prijmeni a jmeno]],1)</f>
        <v>K</v>
      </c>
      <c r="P124" s="113" t="str">
        <f>CONCATENATE(historie_vysledky[[#This Row],[prijmeni a jmeno]],", ",historie_vysledky[[#This Row],[nar]])</f>
        <v>Kaiserová Tereza, 2004</v>
      </c>
      <c r="Q124" s="92" t="str">
        <f>IF(ISERROR(VLOOKUP(B124,jbp_bezci!B:G,4,0)),"-",IF(VLOOKUP(B124,jbp_bezci!B:G,4,0)=0,"-",VLOOKUP(B124,jbp_bezci!B:G,4,0)))</f>
        <v>-</v>
      </c>
      <c r="R124" s="92" t="str">
        <f>IF(COUNTIF(jbp_bezci[ident],historie_vysledky[[#This Row],[ident jbp]])=1,"přihlášen","ne")</f>
        <v>ne</v>
      </c>
      <c r="S12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24" s="120">
        <f>COUNTIFS($F$4:F123,F124,$G$4:G123,G124)</f>
        <v>1</v>
      </c>
      <c r="U124" s="5"/>
      <c r="V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</row>
    <row r="125" spans="2:33" ht="15.75" x14ac:dyDescent="0.25">
      <c r="B125" s="40" t="str">
        <f>CONCATENATE(historie_vysledky[[#This Row],[rok]]," :: ",F125," :: ",G125)</f>
        <v>2010 :: Klopfová Lenka :: 2001</v>
      </c>
      <c r="C125" s="115">
        <v>2010</v>
      </c>
      <c r="D125" s="43" t="s">
        <v>411</v>
      </c>
      <c r="E125" s="101"/>
      <c r="F125" s="9" t="s">
        <v>479</v>
      </c>
      <c r="G125" s="7">
        <v>2001</v>
      </c>
      <c r="H125" s="8" t="s">
        <v>451</v>
      </c>
      <c r="I125" s="98" t="str">
        <f>IF(RIGHT(LEFT(historie_vysledky[[#This Row],[prijmeni a jmeno]],SEARCH(" ",historie_vysledky[[#This Row],[prijmeni a jmeno]])-1),1)="á","Z","M")</f>
        <v>Z</v>
      </c>
      <c r="J12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25" s="38"/>
      <c r="L125" s="80">
        <v>9.2939814814814827E-4</v>
      </c>
      <c r="M125" s="76"/>
      <c r="N125" s="77">
        <v>6</v>
      </c>
      <c r="O125" s="112" t="str">
        <f>LEFT(historie_vysledky[[#This Row],[prijmeni a jmeno]],1)</f>
        <v>K</v>
      </c>
      <c r="P125" s="113" t="str">
        <f>CONCATENATE(historie_vysledky[[#This Row],[prijmeni a jmeno]],", ",historie_vysledky[[#This Row],[nar]])</f>
        <v>Klopfová Lenka, 2001</v>
      </c>
      <c r="Q125" s="92" t="str">
        <f>IF(ISERROR(VLOOKUP(B125,jbp_bezci!B:G,4,0)),"-",IF(VLOOKUP(B125,jbp_bezci!B:G,4,0)=0,"-",VLOOKUP(B125,jbp_bezci!B:G,4,0)))</f>
        <v>-</v>
      </c>
      <c r="R125" s="92" t="str">
        <f>IF(COUNTIF(jbp_bezci[ident],historie_vysledky[[#This Row],[ident jbp]])=1,"přihlášen","ne")</f>
        <v>ne</v>
      </c>
      <c r="S12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25" s="120">
        <f>COUNTIFS($F$4:F124,F125,$G$4:G124,G125)</f>
        <v>1</v>
      </c>
      <c r="U125" s="5"/>
      <c r="V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</row>
    <row r="126" spans="2:33" ht="15.75" x14ac:dyDescent="0.25">
      <c r="B126" s="40" t="str">
        <f>CONCATENATE(historie_vysledky[[#This Row],[rok]]," :: ",F126," :: ",G126)</f>
        <v>2010 :: Komárek Adam :: 2006</v>
      </c>
      <c r="C126" s="115">
        <v>2010</v>
      </c>
      <c r="D126" s="43" t="s">
        <v>411</v>
      </c>
      <c r="E126" s="101"/>
      <c r="F126" s="9" t="s">
        <v>547</v>
      </c>
      <c r="G126" s="7">
        <v>2006</v>
      </c>
      <c r="H126" s="8" t="s">
        <v>529</v>
      </c>
      <c r="I126" s="98" t="str">
        <f>IF(RIGHT(LEFT(historie_vysledky[[#This Row],[prijmeni a jmeno]],SEARCH(" ",historie_vysledky[[#This Row],[prijmeni a jmeno]])-1),1)="á","Z","M")</f>
        <v>M</v>
      </c>
      <c r="J12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26" s="38" t="s">
        <v>538</v>
      </c>
      <c r="L126" s="80">
        <v>7.0601851851851847E-4</v>
      </c>
      <c r="M126" s="76"/>
      <c r="N126" s="77">
        <v>8</v>
      </c>
      <c r="O126" s="112" t="str">
        <f>LEFT(historie_vysledky[[#This Row],[prijmeni a jmeno]],1)</f>
        <v>K</v>
      </c>
      <c r="P126" s="113" t="str">
        <f>CONCATENATE(historie_vysledky[[#This Row],[prijmeni a jmeno]],", ",historie_vysledky[[#This Row],[nar]])</f>
        <v>Komárek Adam, 2006</v>
      </c>
      <c r="Q126" s="92" t="str">
        <f>IF(ISERROR(VLOOKUP(B126,jbp_bezci!B:G,4,0)),"-",IF(VLOOKUP(B126,jbp_bezci!B:G,4,0)=0,"-",VLOOKUP(B126,jbp_bezci!B:G,4,0)))</f>
        <v>-</v>
      </c>
      <c r="R126" s="92" t="str">
        <f>IF(COUNTIF(jbp_bezci[ident],historie_vysledky[[#This Row],[ident jbp]])=1,"přihlášen","ne")</f>
        <v>ne</v>
      </c>
      <c r="S12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26" s="120">
        <f>COUNTIFS($F$4:F125,F126,$G$4:G125,G126)</f>
        <v>0</v>
      </c>
      <c r="U126" s="5"/>
      <c r="V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</row>
    <row r="127" spans="2:33" ht="15.75" x14ac:dyDescent="0.25">
      <c r="B127" s="40" t="str">
        <f>CONCATENATE(historie_vysledky[[#This Row],[rok]]," :: ",F127," :: ",G127)</f>
        <v>2010 :: Komárková Alice :: 2004</v>
      </c>
      <c r="C127" s="115">
        <v>2010</v>
      </c>
      <c r="D127" s="43" t="s">
        <v>411</v>
      </c>
      <c r="E127" s="101"/>
      <c r="F127" s="9" t="s">
        <v>543</v>
      </c>
      <c r="G127" s="7">
        <v>2004</v>
      </c>
      <c r="H127" s="8" t="s">
        <v>529</v>
      </c>
      <c r="I127" s="98" t="str">
        <f>IF(RIGHT(LEFT(historie_vysledky[[#This Row],[prijmeni a jmeno]],SEARCH(" ",historie_vysledky[[#This Row],[prijmeni a jmeno]])-1),1)="á","Z","M")</f>
        <v>Z</v>
      </c>
      <c r="J12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27" s="38"/>
      <c r="L127" s="80">
        <v>5.1851851851851853E-4</v>
      </c>
      <c r="M127" s="76"/>
      <c r="N127" s="77">
        <v>1</v>
      </c>
      <c r="O127" s="112" t="str">
        <f>LEFT(historie_vysledky[[#This Row],[prijmeni a jmeno]],1)</f>
        <v>K</v>
      </c>
      <c r="P127" s="113" t="str">
        <f>CONCATENATE(historie_vysledky[[#This Row],[prijmeni a jmeno]],", ",historie_vysledky[[#This Row],[nar]])</f>
        <v>Komárková Alice, 2004</v>
      </c>
      <c r="Q127" s="92" t="str">
        <f>IF(ISERROR(VLOOKUP(B127,jbp_bezci!B:G,4,0)),"-",IF(VLOOKUP(B127,jbp_bezci!B:G,4,0)=0,"-",VLOOKUP(B127,jbp_bezci!B:G,4,0)))</f>
        <v>-</v>
      </c>
      <c r="R127" s="92" t="str">
        <f>IF(COUNTIF(jbp_bezci[ident],historie_vysledky[[#This Row],[ident jbp]])=1,"přihlášen","ne")</f>
        <v>ne</v>
      </c>
      <c r="S12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27" s="120">
        <f>COUNTIFS($F$4:F126,F127,$G$4:G126,G127)</f>
        <v>0</v>
      </c>
      <c r="U127" s="5"/>
      <c r="V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</row>
    <row r="128" spans="2:33" ht="15.75" x14ac:dyDescent="0.25">
      <c r="B128" s="40" t="str">
        <f>CONCATENATE(historie_vysledky[[#This Row],[rok]]," :: ",F128," :: ",G128)</f>
        <v>2010 :: Kopačková Kateřina :: 2001</v>
      </c>
      <c r="C128" s="115">
        <v>2010</v>
      </c>
      <c r="D128" s="43" t="s">
        <v>411</v>
      </c>
      <c r="E128" s="101"/>
      <c r="F128" s="9" t="s">
        <v>340</v>
      </c>
      <c r="G128" s="7">
        <v>2001</v>
      </c>
      <c r="H128" s="8" t="s">
        <v>454</v>
      </c>
      <c r="I128" s="98" t="str">
        <f>IF(RIGHT(LEFT(historie_vysledky[[#This Row],[prijmeni a jmeno]],SEARCH(" ",historie_vysledky[[#This Row],[prijmeni a jmeno]])-1),1)="á","Z","M")</f>
        <v>Z</v>
      </c>
      <c r="J12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28" s="38"/>
      <c r="L128" s="80">
        <v>8.4259259259259259E-4</v>
      </c>
      <c r="M128" s="76"/>
      <c r="N128" s="77">
        <v>3</v>
      </c>
      <c r="O128" s="112" t="str">
        <f>LEFT(historie_vysledky[[#This Row],[prijmeni a jmeno]],1)</f>
        <v>K</v>
      </c>
      <c r="P128" s="113" t="str">
        <f>CONCATENATE(historie_vysledky[[#This Row],[prijmeni a jmeno]],", ",historie_vysledky[[#This Row],[nar]])</f>
        <v>Kopačková Kateřina, 2001</v>
      </c>
      <c r="Q128" s="92" t="str">
        <f>IF(ISERROR(VLOOKUP(B128,jbp_bezci!B:G,4,0)),"-",IF(VLOOKUP(B128,jbp_bezci!B:G,4,0)=0,"-",VLOOKUP(B128,jbp_bezci!B:G,4,0)))</f>
        <v>-</v>
      </c>
      <c r="R128" s="92" t="str">
        <f>IF(COUNTIF(jbp_bezci[ident],historie_vysledky[[#This Row],[ident jbp]])=1,"přihlášen","ne")</f>
        <v>ne</v>
      </c>
      <c r="S12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28" s="120">
        <f>COUNTIFS($F$4:F127,F128,$G$4:G127,G128)</f>
        <v>0</v>
      </c>
      <c r="U128" s="5"/>
      <c r="V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</row>
    <row r="129" spans="2:33" ht="15.75" x14ac:dyDescent="0.25">
      <c r="B129" s="40" t="str">
        <f>CONCATENATE(historie_vysledky[[#This Row],[rok]]," :: ",F129," :: ",G129)</f>
        <v>2010 :: Koreš Tomáš :: 2002</v>
      </c>
      <c r="C129" s="115">
        <v>2010</v>
      </c>
      <c r="D129" s="43" t="s">
        <v>411</v>
      </c>
      <c r="E129" s="101"/>
      <c r="F129" s="9" t="s">
        <v>557</v>
      </c>
      <c r="G129" s="7">
        <v>2002</v>
      </c>
      <c r="H129" s="8" t="s">
        <v>454</v>
      </c>
      <c r="I129" s="98" t="str">
        <f>IF(RIGHT(LEFT(historie_vysledky[[#This Row],[prijmeni a jmeno]],SEARCH(" ",historie_vysledky[[#This Row],[prijmeni a jmeno]])-1),1)="á","Z","M")</f>
        <v>M</v>
      </c>
      <c r="J12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29" s="38" t="s">
        <v>538</v>
      </c>
      <c r="L129" s="80">
        <v>1.0763888888888889E-3</v>
      </c>
      <c r="M129" s="76"/>
      <c r="N129" s="77">
        <v>12</v>
      </c>
      <c r="O129" s="112" t="str">
        <f>LEFT(historie_vysledky[[#This Row],[prijmeni a jmeno]],1)</f>
        <v>K</v>
      </c>
      <c r="P129" s="113" t="str">
        <f>CONCATENATE(historie_vysledky[[#This Row],[prijmeni a jmeno]],", ",historie_vysledky[[#This Row],[nar]])</f>
        <v>Koreš Tomáš, 2002</v>
      </c>
      <c r="Q129" s="92" t="str">
        <f>IF(ISERROR(VLOOKUP(B129,jbp_bezci!B:G,4,0)),"-",IF(VLOOKUP(B129,jbp_bezci!B:G,4,0)=0,"-",VLOOKUP(B129,jbp_bezci!B:G,4,0)))</f>
        <v>-</v>
      </c>
      <c r="R129" s="92" t="str">
        <f>IF(COUNTIF(jbp_bezci[ident],historie_vysledky[[#This Row],[ident jbp]])=1,"přihlášen","ne")</f>
        <v>ne</v>
      </c>
      <c r="S12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29" s="120">
        <f>COUNTIFS($F$4:F128,F129,$G$4:G128,G129)</f>
        <v>0</v>
      </c>
      <c r="U129" s="5"/>
      <c r="V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</row>
    <row r="130" spans="2:33" ht="15.75" x14ac:dyDescent="0.25">
      <c r="B130" s="40" t="str">
        <f>CONCATENATE(historie_vysledky[[#This Row],[rok]]," :: ",F130," :: ",G130)</f>
        <v>2010 :: Krnínský Petr :: 2000</v>
      </c>
      <c r="C130" s="115">
        <v>2010</v>
      </c>
      <c r="D130" s="43" t="s">
        <v>411</v>
      </c>
      <c r="E130" s="101"/>
      <c r="F130" s="9" t="s">
        <v>476</v>
      </c>
      <c r="G130" s="7">
        <v>2000</v>
      </c>
      <c r="H130" s="8" t="s">
        <v>529</v>
      </c>
      <c r="I130" s="98" t="str">
        <f>IF(RIGHT(LEFT(historie_vysledky[[#This Row],[prijmeni a jmeno]],SEARCH(" ",historie_vysledky[[#This Row],[prijmeni a jmeno]])-1),1)="á","Z","M")</f>
        <v>M</v>
      </c>
      <c r="J13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30" s="38"/>
      <c r="L130" s="80">
        <v>8.4722222222222219E-4</v>
      </c>
      <c r="M130" s="76"/>
      <c r="N130" s="77">
        <v>4</v>
      </c>
      <c r="O130" s="112" t="str">
        <f>LEFT(historie_vysledky[[#This Row],[prijmeni a jmeno]],1)</f>
        <v>K</v>
      </c>
      <c r="P130" s="113" t="str">
        <f>CONCATENATE(historie_vysledky[[#This Row],[prijmeni a jmeno]],", ",historie_vysledky[[#This Row],[nar]])</f>
        <v>Krnínský Petr, 2000</v>
      </c>
      <c r="Q130" s="92" t="str">
        <f>IF(ISERROR(VLOOKUP(B130,jbp_bezci!B:G,4,0)),"-",IF(VLOOKUP(B130,jbp_bezci!B:G,4,0)=0,"-",VLOOKUP(B130,jbp_bezci!B:G,4,0)))</f>
        <v>-</v>
      </c>
      <c r="R130" s="92" t="str">
        <f>IF(COUNTIF(jbp_bezci[ident],historie_vysledky[[#This Row],[ident jbp]])=1,"přihlášen","ne")</f>
        <v>ne</v>
      </c>
      <c r="S13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30" s="120">
        <f>COUNTIFS($F$4:F129,F130,$G$4:G129,G130)</f>
        <v>1</v>
      </c>
      <c r="U130" s="5"/>
      <c r="V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</row>
    <row r="131" spans="2:33" ht="15.75" x14ac:dyDescent="0.25">
      <c r="B131" s="40" t="str">
        <f>CONCATENATE(historie_vysledky[[#This Row],[rok]]," :: ",F131," :: ",G131)</f>
        <v>2010 :: Kubálková Jana :: 2004</v>
      </c>
      <c r="C131" s="115">
        <v>2010</v>
      </c>
      <c r="D131" s="43" t="s">
        <v>411</v>
      </c>
      <c r="E131" s="101"/>
      <c r="F131" s="9" t="s">
        <v>541</v>
      </c>
      <c r="G131" s="7">
        <v>2004</v>
      </c>
      <c r="H131" s="8" t="s">
        <v>529</v>
      </c>
      <c r="I131" s="98" t="str">
        <f>IF(RIGHT(LEFT(historie_vysledky[[#This Row],[prijmeni a jmeno]],SEARCH(" ",historie_vysledky[[#This Row],[prijmeni a jmeno]])-1),1)="á","Z","M")</f>
        <v>Z</v>
      </c>
      <c r="J13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31" s="38"/>
      <c r="L131" s="80">
        <v>5.5671296296296296E-4</v>
      </c>
      <c r="M131" s="76"/>
      <c r="N131" s="77">
        <v>4</v>
      </c>
      <c r="O131" s="112" t="str">
        <f>LEFT(historie_vysledky[[#This Row],[prijmeni a jmeno]],1)</f>
        <v>K</v>
      </c>
      <c r="P131" s="113" t="str">
        <f>CONCATENATE(historie_vysledky[[#This Row],[prijmeni a jmeno]],", ",historie_vysledky[[#This Row],[nar]])</f>
        <v>Kubálková Jana, 2004</v>
      </c>
      <c r="Q131" s="92" t="str">
        <f>IF(ISERROR(VLOOKUP(B131,jbp_bezci!B:G,4,0)),"-",IF(VLOOKUP(B131,jbp_bezci!B:G,4,0)=0,"-",VLOOKUP(B131,jbp_bezci!B:G,4,0)))</f>
        <v>-</v>
      </c>
      <c r="R131" s="92" t="str">
        <f>IF(COUNTIF(jbp_bezci[ident],historie_vysledky[[#This Row],[ident jbp]])=1,"přihlášen","ne")</f>
        <v>ne</v>
      </c>
      <c r="S13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31" s="120">
        <f>COUNTIFS($F$4:F130,F131,$G$4:G130,G131)</f>
        <v>0</v>
      </c>
      <c r="U131" s="5"/>
      <c r="V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</row>
    <row r="132" spans="2:33" ht="15.75" x14ac:dyDescent="0.25">
      <c r="B132" s="40" t="str">
        <f>CONCATENATE(historie_vysledky[[#This Row],[rok]]," :: ",F132," :: ",G132)</f>
        <v>2010 :: Lhotský Matěj :: 2003</v>
      </c>
      <c r="C132" s="115">
        <v>2010</v>
      </c>
      <c r="D132" s="43" t="s">
        <v>411</v>
      </c>
      <c r="E132" s="101"/>
      <c r="F132" s="9" t="s">
        <v>559</v>
      </c>
      <c r="G132" s="7">
        <v>2003</v>
      </c>
      <c r="H132" s="8" t="s">
        <v>453</v>
      </c>
      <c r="I132" s="98" t="str">
        <f>IF(RIGHT(LEFT(historie_vysledky[[#This Row],[prijmeni a jmeno]],SEARCH(" ",historie_vysledky[[#This Row],[prijmeni a jmeno]])-1),1)="á","Z","M")</f>
        <v>M</v>
      </c>
      <c r="J13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32" s="38" t="s">
        <v>538</v>
      </c>
      <c r="L132" s="80">
        <v>1.0532407407407407E-3</v>
      </c>
      <c r="M132" s="76"/>
      <c r="N132" s="77">
        <v>10</v>
      </c>
      <c r="O132" s="112" t="str">
        <f>LEFT(historie_vysledky[[#This Row],[prijmeni a jmeno]],1)</f>
        <v>L</v>
      </c>
      <c r="P132" s="113" t="str">
        <f>CONCATENATE(historie_vysledky[[#This Row],[prijmeni a jmeno]],", ",historie_vysledky[[#This Row],[nar]])</f>
        <v>Lhotský Matěj, 2003</v>
      </c>
      <c r="Q132" s="92" t="str">
        <f>IF(ISERROR(VLOOKUP(B132,jbp_bezci!B:G,4,0)),"-",IF(VLOOKUP(B132,jbp_bezci!B:G,4,0)=0,"-",VLOOKUP(B132,jbp_bezci!B:G,4,0)))</f>
        <v>-</v>
      </c>
      <c r="R132" s="92" t="str">
        <f>IF(COUNTIF(jbp_bezci[ident],historie_vysledky[[#This Row],[ident jbp]])=1,"přihlášen","ne")</f>
        <v>ne</v>
      </c>
      <c r="S13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32" s="120">
        <f>COUNTIFS($F$4:F131,F132,$G$4:G131,G132)</f>
        <v>0</v>
      </c>
      <c r="U132" s="5"/>
      <c r="V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</row>
    <row r="133" spans="2:33" ht="15.75" x14ac:dyDescent="0.25">
      <c r="B133" s="40" t="str">
        <f>CONCATENATE(historie_vysledky[[#This Row],[rok]]," :: ",F133," :: ",G133)</f>
        <v>2010 :: Ločárek Mirek :: 2002</v>
      </c>
      <c r="C133" s="115">
        <v>2010</v>
      </c>
      <c r="D133" s="43" t="s">
        <v>411</v>
      </c>
      <c r="E133" s="101"/>
      <c r="F133" s="9" t="s">
        <v>478</v>
      </c>
      <c r="G133" s="7">
        <v>2002</v>
      </c>
      <c r="H133" s="8" t="s">
        <v>454</v>
      </c>
      <c r="I133" s="98" t="str">
        <f>IF(RIGHT(LEFT(historie_vysledky[[#This Row],[prijmeni a jmeno]],SEARCH(" ",historie_vysledky[[#This Row],[prijmeni a jmeno]])-1),1)="á","Z","M")</f>
        <v>M</v>
      </c>
      <c r="J13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33" s="38" t="s">
        <v>538</v>
      </c>
      <c r="L133" s="80">
        <v>1.0995370370370371E-3</v>
      </c>
      <c r="M133" s="76"/>
      <c r="N133" s="77">
        <v>14</v>
      </c>
      <c r="O133" s="112" t="str">
        <f>LEFT(historie_vysledky[[#This Row],[prijmeni a jmeno]],1)</f>
        <v>L</v>
      </c>
      <c r="P133" s="113" t="str">
        <f>CONCATENATE(historie_vysledky[[#This Row],[prijmeni a jmeno]],", ",historie_vysledky[[#This Row],[nar]])</f>
        <v>Ločárek Mirek, 2002</v>
      </c>
      <c r="Q133" s="92" t="str">
        <f>IF(ISERROR(VLOOKUP(B133,jbp_bezci!B:G,4,0)),"-",IF(VLOOKUP(B133,jbp_bezci!B:G,4,0)=0,"-",VLOOKUP(B133,jbp_bezci!B:G,4,0)))</f>
        <v>-</v>
      </c>
      <c r="R133" s="92" t="str">
        <f>IF(COUNTIF(jbp_bezci[ident],historie_vysledky[[#This Row],[ident jbp]])=1,"přihlášen","ne")</f>
        <v>ne</v>
      </c>
      <c r="S13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33" s="120">
        <f>COUNTIFS($F$4:F132,F133,$G$4:G132,G133)</f>
        <v>1</v>
      </c>
      <c r="U133" s="5"/>
      <c r="V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</row>
    <row r="134" spans="2:33" ht="15.75" x14ac:dyDescent="0.25">
      <c r="B134" s="40" t="str">
        <f>CONCATENATE(historie_vysledky[[#This Row],[rok]]," :: ",F134," :: ",G134)</f>
        <v>2010 :: Lukšová Kristýna :: 1996</v>
      </c>
      <c r="C134" s="115">
        <v>2010</v>
      </c>
      <c r="D134" s="43" t="s">
        <v>411</v>
      </c>
      <c r="E134" s="101"/>
      <c r="F134" s="9" t="s">
        <v>468</v>
      </c>
      <c r="G134" s="7">
        <v>1996</v>
      </c>
      <c r="H134" s="8" t="s">
        <v>529</v>
      </c>
      <c r="I134" s="98" t="str">
        <f>IF(RIGHT(LEFT(historie_vysledky[[#This Row],[prijmeni a jmeno]],SEARCH(" ",historie_vysledky[[#This Row],[prijmeni a jmeno]])-1),1)="á","Z","M")</f>
        <v>Z</v>
      </c>
      <c r="J13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134" s="38"/>
      <c r="L134" s="80">
        <v>1.1493055555555555E-3</v>
      </c>
      <c r="M134" s="76"/>
      <c r="N134" s="77">
        <v>1</v>
      </c>
      <c r="O134" s="112" t="str">
        <f>LEFT(historie_vysledky[[#This Row],[prijmeni a jmeno]],1)</f>
        <v>L</v>
      </c>
      <c r="P134" s="113" t="str">
        <f>CONCATENATE(historie_vysledky[[#This Row],[prijmeni a jmeno]],", ",historie_vysledky[[#This Row],[nar]])</f>
        <v>Lukšová Kristýna, 1996</v>
      </c>
      <c r="Q134" s="92" t="str">
        <f>IF(ISERROR(VLOOKUP(B134,jbp_bezci!B:G,4,0)),"-",IF(VLOOKUP(B134,jbp_bezci!B:G,4,0)=0,"-",VLOOKUP(B134,jbp_bezci!B:G,4,0)))</f>
        <v>-</v>
      </c>
      <c r="R134" s="92" t="str">
        <f>IF(COUNTIF(jbp_bezci[ident],historie_vysledky[[#This Row],[ident jbp]])=1,"přihlášen","ne")</f>
        <v>ne</v>
      </c>
      <c r="S13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34" s="120">
        <f>COUNTIFS($F$4:F133,F134,$G$4:G133,G134)</f>
        <v>1</v>
      </c>
      <c r="U134" s="5"/>
      <c r="V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</row>
    <row r="135" spans="2:33" ht="15.75" x14ac:dyDescent="0.25">
      <c r="B135" s="40" t="str">
        <f>CONCATENATE(historie_vysledky[[#This Row],[rok]]," :: ",F135," :: ",G135)</f>
        <v>2010 :: Lukšová Natálka :: 2003</v>
      </c>
      <c r="C135" s="115">
        <v>2010</v>
      </c>
      <c r="D135" s="43" t="s">
        <v>411</v>
      </c>
      <c r="E135" s="101"/>
      <c r="F135" s="9" t="s">
        <v>491</v>
      </c>
      <c r="G135" s="7">
        <v>2003</v>
      </c>
      <c r="H135" s="8" t="s">
        <v>529</v>
      </c>
      <c r="I135" s="98" t="str">
        <f>IF(RIGHT(LEFT(historie_vysledky[[#This Row],[prijmeni a jmeno]],SEARCH(" ",historie_vysledky[[#This Row],[prijmeni a jmeno]])-1),1)="á","Z","M")</f>
        <v>Z</v>
      </c>
      <c r="J13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35" s="38" t="s">
        <v>538</v>
      </c>
      <c r="L135" s="80">
        <v>1.0648148148148147E-3</v>
      </c>
      <c r="M135" s="76"/>
      <c r="N135" s="77">
        <v>11</v>
      </c>
      <c r="O135" s="112" t="str">
        <f>LEFT(historie_vysledky[[#This Row],[prijmeni a jmeno]],1)</f>
        <v>L</v>
      </c>
      <c r="P135" s="113" t="str">
        <f>CONCATENATE(historie_vysledky[[#This Row],[prijmeni a jmeno]],", ",historie_vysledky[[#This Row],[nar]])</f>
        <v>Lukšová Natálka, 2003</v>
      </c>
      <c r="Q135" s="92" t="str">
        <f>IF(ISERROR(VLOOKUP(B135,jbp_bezci!B:G,4,0)),"-",IF(VLOOKUP(B135,jbp_bezci!B:G,4,0)=0,"-",VLOOKUP(B135,jbp_bezci!B:G,4,0)))</f>
        <v>-</v>
      </c>
      <c r="R135" s="92" t="str">
        <f>IF(COUNTIF(jbp_bezci[ident],historie_vysledky[[#This Row],[ident jbp]])=1,"přihlášen","ne")</f>
        <v>ne</v>
      </c>
      <c r="S13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35" s="120">
        <f>COUNTIFS($F$4:F134,F135,$G$4:G134,G135)</f>
        <v>1</v>
      </c>
      <c r="U135" s="5"/>
      <c r="V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</row>
    <row r="136" spans="2:33" ht="15.75" x14ac:dyDescent="0.25">
      <c r="B136" s="40" t="str">
        <f>CONCATENATE(historie_vysledky[[#This Row],[rok]]," :: ",F136," :: ",G136)</f>
        <v>2010 :: Mach Karel :: 2001</v>
      </c>
      <c r="C136" s="115">
        <v>2010</v>
      </c>
      <c r="D136" s="43" t="s">
        <v>411</v>
      </c>
      <c r="E136" s="101"/>
      <c r="F136" s="9" t="s">
        <v>475</v>
      </c>
      <c r="G136" s="7">
        <v>2001</v>
      </c>
      <c r="H136" s="8" t="s">
        <v>529</v>
      </c>
      <c r="I136" s="98" t="str">
        <f>IF(RIGHT(LEFT(historie_vysledky[[#This Row],[prijmeni a jmeno]],SEARCH(" ",historie_vysledky[[#This Row],[prijmeni a jmeno]])-1),1)="á","Z","M")</f>
        <v>M</v>
      </c>
      <c r="J13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36" s="38"/>
      <c r="L136" s="80">
        <v>8.0787037037037036E-4</v>
      </c>
      <c r="M136" s="76"/>
      <c r="N136" s="77">
        <v>2</v>
      </c>
      <c r="O136" s="112" t="str">
        <f>LEFT(historie_vysledky[[#This Row],[prijmeni a jmeno]],1)</f>
        <v>M</v>
      </c>
      <c r="P136" s="113" t="str">
        <f>CONCATENATE(historie_vysledky[[#This Row],[prijmeni a jmeno]],", ",historie_vysledky[[#This Row],[nar]])</f>
        <v>Mach Karel, 2001</v>
      </c>
      <c r="Q136" s="92" t="str">
        <f>IF(ISERROR(VLOOKUP(B136,jbp_bezci!B:G,4,0)),"-",IF(VLOOKUP(B136,jbp_bezci!B:G,4,0)=0,"-",VLOOKUP(B136,jbp_bezci!B:G,4,0)))</f>
        <v>-</v>
      </c>
      <c r="R136" s="92" t="str">
        <f>IF(COUNTIF(jbp_bezci[ident],historie_vysledky[[#This Row],[ident jbp]])=1,"přihlášen","ne")</f>
        <v>ne</v>
      </c>
      <c r="S13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36" s="120">
        <f>COUNTIFS($F$4:F135,F136,$G$4:G135,G136)</f>
        <v>1</v>
      </c>
      <c r="U136" s="5"/>
      <c r="V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</row>
    <row r="137" spans="2:33" ht="15.75" x14ac:dyDescent="0.25">
      <c r="B137" s="40" t="str">
        <f>CONCATENATE(historie_vysledky[[#This Row],[rok]]," :: ",F137," :: ",G137)</f>
        <v>2010 :: Malická Hana :: 1999</v>
      </c>
      <c r="C137" s="115">
        <v>2010</v>
      </c>
      <c r="D137" s="43" t="s">
        <v>411</v>
      </c>
      <c r="E137" s="101"/>
      <c r="F137" s="9" t="s">
        <v>579</v>
      </c>
      <c r="G137" s="7">
        <v>1999</v>
      </c>
      <c r="H137" s="8" t="s">
        <v>528</v>
      </c>
      <c r="I137" s="98" t="str">
        <f>IF(RIGHT(LEFT(historie_vysledky[[#This Row],[prijmeni a jmeno]],SEARCH(" ",historie_vysledky[[#This Row],[prijmeni a jmeno]])-1),1)="á","Z","M")</f>
        <v>Z</v>
      </c>
      <c r="J13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137" s="38"/>
      <c r="L137" s="80">
        <v>7.8935185185185185E-4</v>
      </c>
      <c r="M137" s="76"/>
      <c r="N137" s="77">
        <v>3</v>
      </c>
      <c r="O137" s="112" t="str">
        <f>LEFT(historie_vysledky[[#This Row],[prijmeni a jmeno]],1)</f>
        <v>M</v>
      </c>
      <c r="P137" s="113" t="str">
        <f>CONCATENATE(historie_vysledky[[#This Row],[prijmeni a jmeno]],", ",historie_vysledky[[#This Row],[nar]])</f>
        <v>Malická Hana, 1999</v>
      </c>
      <c r="Q137" s="92" t="str">
        <f>IF(ISERROR(VLOOKUP(B137,jbp_bezci!B:G,4,0)),"-",IF(VLOOKUP(B137,jbp_bezci!B:G,4,0)=0,"-",VLOOKUP(B137,jbp_bezci!B:G,4,0)))</f>
        <v>-</v>
      </c>
      <c r="R137" s="92" t="str">
        <f>IF(COUNTIF(jbp_bezci[ident],historie_vysledky[[#This Row],[ident jbp]])=1,"přihlášen","ne")</f>
        <v>ne</v>
      </c>
      <c r="S13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37" s="120">
        <f>COUNTIFS($F$4:F136,F137,$G$4:G136,G137)</f>
        <v>0</v>
      </c>
      <c r="U137" s="5"/>
      <c r="V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</row>
    <row r="138" spans="2:33" ht="15.75" x14ac:dyDescent="0.25">
      <c r="B138" s="40" t="str">
        <f>CONCATENATE(historie_vysledky[[#This Row],[rok]]," :: ",F138," :: ",G138)</f>
        <v>2010 :: Malická Kateřina :: 1995</v>
      </c>
      <c r="C138" s="115">
        <v>2010</v>
      </c>
      <c r="D138" s="43" t="s">
        <v>411</v>
      </c>
      <c r="E138" s="101"/>
      <c r="F138" s="9" t="s">
        <v>569</v>
      </c>
      <c r="G138" s="7">
        <v>1995</v>
      </c>
      <c r="H138" s="8" t="s">
        <v>528</v>
      </c>
      <c r="I138" s="98" t="str">
        <f>IF(RIGHT(LEFT(historie_vysledky[[#This Row],[prijmeni a jmeno]],SEARCH(" ",historie_vysledky[[#This Row],[prijmeni a jmeno]])-1),1)="á","Z","M")</f>
        <v>Z</v>
      </c>
      <c r="J13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15 - 16</v>
      </c>
      <c r="K138" s="38"/>
      <c r="L138" s="80">
        <v>3.6944444444444446E-3</v>
      </c>
      <c r="M138" s="76"/>
      <c r="N138" s="77">
        <v>1</v>
      </c>
      <c r="O138" s="112" t="str">
        <f>LEFT(historie_vysledky[[#This Row],[prijmeni a jmeno]],1)</f>
        <v>M</v>
      </c>
      <c r="P138" s="113" t="str">
        <f>CONCATENATE(historie_vysledky[[#This Row],[prijmeni a jmeno]],", ",historie_vysledky[[#This Row],[nar]])</f>
        <v>Malická Kateřina, 1995</v>
      </c>
      <c r="Q138" s="92" t="str">
        <f>IF(ISERROR(VLOOKUP(B138,jbp_bezci!B:G,4,0)),"-",IF(VLOOKUP(B138,jbp_bezci!B:G,4,0)=0,"-",VLOOKUP(B138,jbp_bezci!B:G,4,0)))</f>
        <v>-</v>
      </c>
      <c r="R138" s="92" t="str">
        <f>IF(COUNTIF(jbp_bezci[ident],historie_vysledky[[#This Row],[ident jbp]])=1,"přihlášen","ne")</f>
        <v>ne</v>
      </c>
      <c r="S13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38" s="120">
        <f>COUNTIFS($F$4:F137,F138,$G$4:G137,G138)</f>
        <v>0</v>
      </c>
      <c r="U138" s="5"/>
      <c r="V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</row>
    <row r="139" spans="2:33" ht="15.75" x14ac:dyDescent="0.25">
      <c r="B139" s="40" t="str">
        <f>CONCATENATE(historie_vysledky[[#This Row],[rok]]," :: ",F139," :: ",G139)</f>
        <v>2010 :: Malický Jakub :: 2002</v>
      </c>
      <c r="C139" s="115">
        <v>2010</v>
      </c>
      <c r="D139" s="43" t="s">
        <v>411</v>
      </c>
      <c r="E139" s="101"/>
      <c r="F139" s="9" t="s">
        <v>975</v>
      </c>
      <c r="G139" s="7">
        <v>2002</v>
      </c>
      <c r="H139" s="8" t="s">
        <v>528</v>
      </c>
      <c r="I139" s="98" t="str">
        <f>IF(RIGHT(LEFT(historie_vysledky[[#This Row],[prijmeni a jmeno]],SEARCH(" ",historie_vysledky[[#This Row],[prijmeni a jmeno]])-1),1)="á","Z","M")</f>
        <v>M</v>
      </c>
      <c r="J13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39" s="38"/>
      <c r="L139" s="80">
        <v>9.3865740740740726E-4</v>
      </c>
      <c r="M139" s="76"/>
      <c r="N139" s="77">
        <v>6</v>
      </c>
      <c r="O139" s="112" t="str">
        <f>LEFT(historie_vysledky[[#This Row],[prijmeni a jmeno]],1)</f>
        <v>M</v>
      </c>
      <c r="P139" s="113" t="str">
        <f>CONCATENATE(historie_vysledky[[#This Row],[prijmeni a jmeno]],", ",historie_vysledky[[#This Row],[nar]])</f>
        <v>Malický Jakub, 2002</v>
      </c>
      <c r="Q139" s="92" t="str">
        <f>IF(ISERROR(VLOOKUP(B139,jbp_bezci!B:G,4,0)),"-",IF(VLOOKUP(B139,jbp_bezci!B:G,4,0)=0,"-",VLOOKUP(B139,jbp_bezci!B:G,4,0)))</f>
        <v>-</v>
      </c>
      <c r="R139" s="92" t="str">
        <f>IF(COUNTIF(jbp_bezci[ident],historie_vysledky[[#This Row],[ident jbp]])=1,"přihlášen","ne")</f>
        <v>ne</v>
      </c>
      <c r="S13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39" s="120">
        <f>COUNTIFS($F$4:F138,F139,$G$4:G138,G139)</f>
        <v>0</v>
      </c>
      <c r="U139" s="5"/>
      <c r="V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</row>
    <row r="140" spans="2:33" ht="15.75" x14ac:dyDescent="0.25">
      <c r="B140" s="40" t="str">
        <f>CONCATENATE(historie_vysledky[[#This Row],[rok]]," :: ",F140," :: ",G140)</f>
        <v>2010 :: Malický Marek :: 1998</v>
      </c>
      <c r="C140" s="115">
        <v>2010</v>
      </c>
      <c r="D140" s="43" t="s">
        <v>411</v>
      </c>
      <c r="E140" s="101"/>
      <c r="F140" s="9" t="s">
        <v>576</v>
      </c>
      <c r="G140" s="7">
        <v>1998</v>
      </c>
      <c r="H140" s="8" t="s">
        <v>342</v>
      </c>
      <c r="I140" s="98" t="str">
        <f>IF(RIGHT(LEFT(historie_vysledky[[#This Row],[prijmeni a jmeno]],SEARCH(" ",historie_vysledky[[#This Row],[prijmeni a jmeno]])-1),1)="á","Z","M")</f>
        <v>M</v>
      </c>
      <c r="J14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140" s="38"/>
      <c r="L140" s="80">
        <v>7.245370370370371E-4</v>
      </c>
      <c r="M140" s="76"/>
      <c r="N140" s="77">
        <v>1</v>
      </c>
      <c r="O140" s="112" t="str">
        <f>LEFT(historie_vysledky[[#This Row],[prijmeni a jmeno]],1)</f>
        <v>M</v>
      </c>
      <c r="P140" s="113" t="str">
        <f>CONCATENATE(historie_vysledky[[#This Row],[prijmeni a jmeno]],", ",historie_vysledky[[#This Row],[nar]])</f>
        <v>Malický Marek, 1998</v>
      </c>
      <c r="Q140" s="92" t="str">
        <f>IF(ISERROR(VLOOKUP(B140,jbp_bezci!B:G,4,0)),"-",IF(VLOOKUP(B140,jbp_bezci!B:G,4,0)=0,"-",VLOOKUP(B140,jbp_bezci!B:G,4,0)))</f>
        <v>-</v>
      </c>
      <c r="R140" s="92" t="str">
        <f>IF(COUNTIF(jbp_bezci[ident],historie_vysledky[[#This Row],[ident jbp]])=1,"přihlášen","ne")</f>
        <v>ne</v>
      </c>
      <c r="S14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40" s="120">
        <f>COUNTIFS($F$4:F139,F140,$G$4:G139,G140)</f>
        <v>0</v>
      </c>
      <c r="U140" s="5"/>
      <c r="V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</row>
    <row r="141" spans="2:33" ht="15.75" x14ac:dyDescent="0.25">
      <c r="B141" s="40" t="str">
        <f>CONCATENATE(historie_vysledky[[#This Row],[rok]]," :: ",F141," :: ",G141)</f>
        <v>2010 :: Matějíček Antonín :: 2000</v>
      </c>
      <c r="C141" s="115">
        <v>2010</v>
      </c>
      <c r="D141" s="43" t="s">
        <v>411</v>
      </c>
      <c r="E141" s="101"/>
      <c r="F141" s="9" t="s">
        <v>565</v>
      </c>
      <c r="G141" s="7">
        <v>2000</v>
      </c>
      <c r="H141" s="8" t="s">
        <v>532</v>
      </c>
      <c r="I141" s="98" t="str">
        <f>IF(RIGHT(LEFT(historie_vysledky[[#This Row],[prijmeni a jmeno]],SEARCH(" ",historie_vysledky[[#This Row],[prijmeni a jmeno]])-1),1)="á","Z","M")</f>
        <v>M</v>
      </c>
      <c r="J14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41" s="38"/>
      <c r="L141" s="80">
        <v>7.6851851851851853E-4</v>
      </c>
      <c r="M141" s="76"/>
      <c r="N141" s="77">
        <v>1</v>
      </c>
      <c r="O141" s="112" t="str">
        <f>LEFT(historie_vysledky[[#This Row],[prijmeni a jmeno]],1)</f>
        <v>M</v>
      </c>
      <c r="P141" s="113" t="str">
        <f>CONCATENATE(historie_vysledky[[#This Row],[prijmeni a jmeno]],", ",historie_vysledky[[#This Row],[nar]])</f>
        <v>Matějíček Antonín, 2000</v>
      </c>
      <c r="Q141" s="92" t="str">
        <f>IF(ISERROR(VLOOKUP(B141,jbp_bezci!B:G,4,0)),"-",IF(VLOOKUP(B141,jbp_bezci!B:G,4,0)=0,"-",VLOOKUP(B141,jbp_bezci!B:G,4,0)))</f>
        <v>-</v>
      </c>
      <c r="R141" s="92" t="str">
        <f>IF(COUNTIF(jbp_bezci[ident],historie_vysledky[[#This Row],[ident jbp]])=1,"přihlášen","ne")</f>
        <v>ne</v>
      </c>
      <c r="S14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41" s="120">
        <f>COUNTIFS($F$4:F140,F141,$G$4:G140,G141)</f>
        <v>0</v>
      </c>
      <c r="U141" s="5"/>
      <c r="V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</row>
    <row r="142" spans="2:33" ht="15.75" x14ac:dyDescent="0.25">
      <c r="B142" s="40" t="str">
        <f>CONCATENATE(historie_vysledky[[#This Row],[rok]]," :: ",F142," :: ",G142)</f>
        <v>2010 :: Maurerová Eliška :: 1999</v>
      </c>
      <c r="C142" s="115">
        <v>2010</v>
      </c>
      <c r="D142" s="43" t="s">
        <v>411</v>
      </c>
      <c r="E142" s="101"/>
      <c r="F142" s="9" t="s">
        <v>566</v>
      </c>
      <c r="G142" s="7">
        <v>1999</v>
      </c>
      <c r="H142" s="8" t="s">
        <v>531</v>
      </c>
      <c r="I142" s="98" t="str">
        <f>IF(RIGHT(LEFT(historie_vysledky[[#This Row],[prijmeni a jmeno]],SEARCH(" ",historie_vysledky[[#This Row],[prijmeni a jmeno]])-1),1)="á","Z","M")</f>
        <v>Z</v>
      </c>
      <c r="J14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142" s="38"/>
      <c r="L142" s="80">
        <v>1.2824074074074075E-3</v>
      </c>
      <c r="M142" s="76"/>
      <c r="N142" s="77">
        <v>7</v>
      </c>
      <c r="O142" s="112" t="str">
        <f>LEFT(historie_vysledky[[#This Row],[prijmeni a jmeno]],1)</f>
        <v>M</v>
      </c>
      <c r="P142" s="113" t="str">
        <f>CONCATENATE(historie_vysledky[[#This Row],[prijmeni a jmeno]],", ",historie_vysledky[[#This Row],[nar]])</f>
        <v>Maurerová Eliška, 1999</v>
      </c>
      <c r="Q142" s="92" t="str">
        <f>IF(ISERROR(VLOOKUP(B142,jbp_bezci!B:G,4,0)),"-",IF(VLOOKUP(B142,jbp_bezci!B:G,4,0)=0,"-",VLOOKUP(B142,jbp_bezci!B:G,4,0)))</f>
        <v>-</v>
      </c>
      <c r="R142" s="92" t="str">
        <f>IF(COUNTIF(jbp_bezci[ident],historie_vysledky[[#This Row],[ident jbp]])=1,"přihlášen","ne")</f>
        <v>ne</v>
      </c>
      <c r="S14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42" s="120">
        <f>COUNTIFS($F$4:F141,F142,$G$4:G141,G142)</f>
        <v>0</v>
      </c>
      <c r="U142" s="5"/>
      <c r="V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</row>
    <row r="143" spans="2:33" ht="15.75" x14ac:dyDescent="0.25">
      <c r="B143" s="40" t="str">
        <f>CONCATENATE(historie_vysledky[[#This Row],[rok]]," :: ",F143," :: ",G143)</f>
        <v>2010 :: Menšík Jan :: 2003</v>
      </c>
      <c r="C143" s="115">
        <v>2010</v>
      </c>
      <c r="D143" s="43" t="s">
        <v>411</v>
      </c>
      <c r="E143" s="101"/>
      <c r="F143" s="9" t="s">
        <v>560</v>
      </c>
      <c r="G143" s="7">
        <v>2003</v>
      </c>
      <c r="H143" s="8" t="s">
        <v>451</v>
      </c>
      <c r="I143" s="98" t="str">
        <f>IF(RIGHT(LEFT(historie_vysledky[[#This Row],[prijmeni a jmeno]],SEARCH(" ",historie_vysledky[[#This Row],[prijmeni a jmeno]])-1),1)="á","Z","M")</f>
        <v>M</v>
      </c>
      <c r="J14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43" s="38" t="s">
        <v>538</v>
      </c>
      <c r="L143" s="80">
        <v>1.0416666666666667E-3</v>
      </c>
      <c r="M143" s="76"/>
      <c r="N143" s="77">
        <v>9</v>
      </c>
      <c r="O143" s="112" t="str">
        <f>LEFT(historie_vysledky[[#This Row],[prijmeni a jmeno]],1)</f>
        <v>M</v>
      </c>
      <c r="P143" s="113" t="str">
        <f>CONCATENATE(historie_vysledky[[#This Row],[prijmeni a jmeno]],", ",historie_vysledky[[#This Row],[nar]])</f>
        <v>Menšík Jan, 2003</v>
      </c>
      <c r="Q143" s="92" t="str">
        <f>IF(ISERROR(VLOOKUP(B143,jbp_bezci!B:G,4,0)),"-",IF(VLOOKUP(B143,jbp_bezci!B:G,4,0)=0,"-",VLOOKUP(B143,jbp_bezci!B:G,4,0)))</f>
        <v>-</v>
      </c>
      <c r="R143" s="92" t="str">
        <f>IF(COUNTIF(jbp_bezci[ident],historie_vysledky[[#This Row],[ident jbp]])=1,"přihlášen","ne")</f>
        <v>ne</v>
      </c>
      <c r="S14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43" s="120">
        <f>COUNTIFS($F$4:F142,F143,$G$4:G142,G143)</f>
        <v>0</v>
      </c>
      <c r="U143" s="5"/>
      <c r="V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</row>
    <row r="144" spans="2:33" ht="15.75" x14ac:dyDescent="0.25">
      <c r="B144" s="40" t="str">
        <f>CONCATENATE(historie_vysledky[[#This Row],[rok]]," :: ",F144," :: ",G144)</f>
        <v>2010 :: Menšík Josef :: 2005</v>
      </c>
      <c r="C144" s="115">
        <v>2010</v>
      </c>
      <c r="D144" s="43" t="s">
        <v>411</v>
      </c>
      <c r="E144" s="101"/>
      <c r="F144" s="9" t="s">
        <v>138</v>
      </c>
      <c r="G144" s="7">
        <v>2005</v>
      </c>
      <c r="H144" s="8" t="s">
        <v>1016</v>
      </c>
      <c r="I144" s="98" t="str">
        <f>IF(RIGHT(LEFT(historie_vysledky[[#This Row],[prijmeni a jmeno]],SEARCH(" ",historie_vysledky[[#This Row],[prijmeni a jmeno]])-1),1)="á","Z","M")</f>
        <v>M</v>
      </c>
      <c r="J14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44" s="38" t="s">
        <v>538</v>
      </c>
      <c r="L144" s="80">
        <v>7.407407407407407E-4</v>
      </c>
      <c r="M144" s="76"/>
      <c r="N144" s="77">
        <v>11</v>
      </c>
      <c r="O144" s="112" t="str">
        <f>LEFT(historie_vysledky[[#This Row],[prijmeni a jmeno]],1)</f>
        <v>M</v>
      </c>
      <c r="P144" s="113" t="str">
        <f>CONCATENATE(historie_vysledky[[#This Row],[prijmeni a jmeno]],", ",historie_vysledky[[#This Row],[nar]])</f>
        <v>Menšík Josef, 2005</v>
      </c>
      <c r="Q144" s="92" t="str">
        <f>IF(ISERROR(VLOOKUP(B144,jbp_bezci!B:G,4,0)),"-",IF(VLOOKUP(B144,jbp_bezci!B:G,4,0)=0,"-",VLOOKUP(B144,jbp_bezci!B:G,4,0)))</f>
        <v>-</v>
      </c>
      <c r="R144" s="92" t="str">
        <f>IF(COUNTIF(jbp_bezci[ident],historie_vysledky[[#This Row],[ident jbp]])=1,"přihlášen","ne")</f>
        <v>ne</v>
      </c>
      <c r="S14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44" s="120">
        <f>COUNTIFS($F$4:F143,F144,$G$4:G143,G144)</f>
        <v>0</v>
      </c>
      <c r="U144" s="5"/>
      <c r="V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</row>
    <row r="145" spans="2:33" ht="15.75" x14ac:dyDescent="0.25">
      <c r="B145" s="40" t="str">
        <f>CONCATENATE(historie_vysledky[[#This Row],[rok]]," :: ",F145," :: ",G145)</f>
        <v>2010 :: Michalková Nikolka :: 2000</v>
      </c>
      <c r="C145" s="115">
        <v>2010</v>
      </c>
      <c r="D145" s="43" t="s">
        <v>411</v>
      </c>
      <c r="E145" s="101"/>
      <c r="F145" s="9" t="s">
        <v>556</v>
      </c>
      <c r="G145" s="7">
        <v>2000</v>
      </c>
      <c r="H145" s="8" t="s">
        <v>534</v>
      </c>
      <c r="I145" s="98" t="str">
        <f>IF(RIGHT(LEFT(historie_vysledky[[#This Row],[prijmeni a jmeno]],SEARCH(" ",historie_vysledky[[#This Row],[prijmeni a jmeno]])-1),1)="á","Z","M")</f>
        <v>Z</v>
      </c>
      <c r="J14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45" s="38"/>
      <c r="L145" s="80">
        <v>8.611111111111111E-4</v>
      </c>
      <c r="M145" s="76"/>
      <c r="N145" s="77">
        <v>4</v>
      </c>
      <c r="O145" s="112" t="str">
        <f>LEFT(historie_vysledky[[#This Row],[prijmeni a jmeno]],1)</f>
        <v>M</v>
      </c>
      <c r="P145" s="113" t="str">
        <f>CONCATENATE(historie_vysledky[[#This Row],[prijmeni a jmeno]],", ",historie_vysledky[[#This Row],[nar]])</f>
        <v>Michalková Nikolka, 2000</v>
      </c>
      <c r="Q145" s="92" t="str">
        <f>IF(ISERROR(VLOOKUP(B145,jbp_bezci!B:G,4,0)),"-",IF(VLOOKUP(B145,jbp_bezci!B:G,4,0)=0,"-",VLOOKUP(B145,jbp_bezci!B:G,4,0)))</f>
        <v>-</v>
      </c>
      <c r="R145" s="92" t="str">
        <f>IF(COUNTIF(jbp_bezci[ident],historie_vysledky[[#This Row],[ident jbp]])=1,"přihlášen","ne")</f>
        <v>ne</v>
      </c>
      <c r="S14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45" s="120">
        <f>COUNTIFS($F$4:F144,F145,$G$4:G144,G145)</f>
        <v>0</v>
      </c>
      <c r="U145" s="5"/>
      <c r="V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</row>
    <row r="146" spans="2:33" ht="15.75" x14ac:dyDescent="0.25">
      <c r="B146" s="40" t="str">
        <f>CONCATENATE(historie_vysledky[[#This Row],[rok]]," :: ",F146," :: ",G146)</f>
        <v>2010 :: Mikšl Rostislav :: 2005</v>
      </c>
      <c r="C146" s="115">
        <v>2010</v>
      </c>
      <c r="D146" s="43" t="s">
        <v>411</v>
      </c>
      <c r="E146" s="101"/>
      <c r="F146" s="9" t="s">
        <v>142</v>
      </c>
      <c r="G146" s="7">
        <v>2005</v>
      </c>
      <c r="H146" s="8" t="s">
        <v>395</v>
      </c>
      <c r="I146" s="98" t="str">
        <f>IF(RIGHT(LEFT(historie_vysledky[[#This Row],[prijmeni a jmeno]],SEARCH(" ",historie_vysledky[[#This Row],[prijmeni a jmeno]])-1),1)="á","Z","M")</f>
        <v>M</v>
      </c>
      <c r="J14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46" s="38"/>
      <c r="L146" s="80">
        <v>4.942129629629629E-4</v>
      </c>
      <c r="M146" s="76"/>
      <c r="N146" s="77">
        <v>3</v>
      </c>
      <c r="O146" s="112" t="str">
        <f>LEFT(historie_vysledky[[#This Row],[prijmeni a jmeno]],1)</f>
        <v>M</v>
      </c>
      <c r="P146" s="113" t="str">
        <f>CONCATENATE(historie_vysledky[[#This Row],[prijmeni a jmeno]],", ",historie_vysledky[[#This Row],[nar]])</f>
        <v>Mikšl Rostislav, 2005</v>
      </c>
      <c r="Q146" s="92" t="str">
        <f>IF(ISERROR(VLOOKUP(B146,jbp_bezci!B:G,4,0)),"-",IF(VLOOKUP(B146,jbp_bezci!B:G,4,0)=0,"-",VLOOKUP(B146,jbp_bezci!B:G,4,0)))</f>
        <v>-</v>
      </c>
      <c r="R146" s="92" t="str">
        <f>IF(COUNTIF(jbp_bezci[ident],historie_vysledky[[#This Row],[ident jbp]])=1,"přihlášen","ne")</f>
        <v>ne</v>
      </c>
      <c r="S14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46" s="120">
        <f>COUNTIFS($F$4:F145,F146,$G$4:G145,G146)</f>
        <v>1</v>
      </c>
      <c r="U146" s="5"/>
      <c r="V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</row>
    <row r="147" spans="2:33" ht="15.75" x14ac:dyDescent="0.25">
      <c r="B147" s="40" t="str">
        <f>CONCATENATE(historie_vysledky[[#This Row],[rok]]," :: ",F147," :: ",G147)</f>
        <v>2010 :: Německá Dominika :: 2000</v>
      </c>
      <c r="C147" s="115">
        <v>2010</v>
      </c>
      <c r="D147" s="43" t="s">
        <v>411</v>
      </c>
      <c r="E147" s="101"/>
      <c r="F147" s="9" t="s">
        <v>554</v>
      </c>
      <c r="G147" s="7">
        <v>2000</v>
      </c>
      <c r="H147" s="8" t="s">
        <v>451</v>
      </c>
      <c r="I147" s="98" t="str">
        <f>IF(RIGHT(LEFT(historie_vysledky[[#This Row],[prijmeni a jmeno]],SEARCH(" ",historie_vysledky[[#This Row],[prijmeni a jmeno]])-1),1)="á","Z","M")</f>
        <v>Z</v>
      </c>
      <c r="J14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47" s="38"/>
      <c r="L147" s="80">
        <v>1.0127314814814814E-3</v>
      </c>
      <c r="M147" s="76"/>
      <c r="N147" s="77">
        <v>8</v>
      </c>
      <c r="O147" s="112" t="str">
        <f>LEFT(historie_vysledky[[#This Row],[prijmeni a jmeno]],1)</f>
        <v>N</v>
      </c>
      <c r="P147" s="113" t="str">
        <f>CONCATENATE(historie_vysledky[[#This Row],[prijmeni a jmeno]],", ",historie_vysledky[[#This Row],[nar]])</f>
        <v>Německá Dominika, 2000</v>
      </c>
      <c r="Q147" s="92" t="str">
        <f>IF(ISERROR(VLOOKUP(B147,jbp_bezci!B:G,4,0)),"-",IF(VLOOKUP(B147,jbp_bezci!B:G,4,0)=0,"-",VLOOKUP(B147,jbp_bezci!B:G,4,0)))</f>
        <v>-</v>
      </c>
      <c r="R147" s="92" t="str">
        <f>IF(COUNTIF(jbp_bezci[ident],historie_vysledky[[#This Row],[ident jbp]])=1,"přihlášen","ne")</f>
        <v>ne</v>
      </c>
      <c r="S14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47" s="120">
        <f>COUNTIFS($F$4:F146,F147,$G$4:G146,G147)</f>
        <v>0</v>
      </c>
      <c r="U147" s="5"/>
      <c r="V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</row>
    <row r="148" spans="2:33" ht="15.75" x14ac:dyDescent="0.25">
      <c r="B148" s="40" t="str">
        <f>CONCATENATE(historie_vysledky[[#This Row],[rok]]," :: ",F148," :: ",G148)</f>
        <v>2010 :: Německý Olda :: 2003</v>
      </c>
      <c r="C148" s="115">
        <v>2010</v>
      </c>
      <c r="D148" s="43" t="s">
        <v>411</v>
      </c>
      <c r="E148" s="101"/>
      <c r="F148" s="9" t="s">
        <v>640</v>
      </c>
      <c r="G148" s="7">
        <v>2003</v>
      </c>
      <c r="H148" s="8" t="s">
        <v>342</v>
      </c>
      <c r="I148" s="98" t="str">
        <f>IF(RIGHT(LEFT(historie_vysledky[[#This Row],[prijmeni a jmeno]],SEARCH(" ",historie_vysledky[[#This Row],[prijmeni a jmeno]])-1),1)="á","Z","M")</f>
        <v>M</v>
      </c>
      <c r="J14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48" s="38" t="s">
        <v>538</v>
      </c>
      <c r="L148" s="80">
        <v>1.0648148148148147E-3</v>
      </c>
      <c r="M148" s="76"/>
      <c r="N148" s="77">
        <v>11</v>
      </c>
      <c r="O148" s="112" t="str">
        <f>LEFT(historie_vysledky[[#This Row],[prijmeni a jmeno]],1)</f>
        <v>N</v>
      </c>
      <c r="P148" s="113" t="str">
        <f>CONCATENATE(historie_vysledky[[#This Row],[prijmeni a jmeno]],", ",historie_vysledky[[#This Row],[nar]])</f>
        <v>Německý Olda, 2003</v>
      </c>
      <c r="Q148" s="92" t="str">
        <f>IF(ISERROR(VLOOKUP(B148,jbp_bezci!B:G,4,0)),"-",IF(VLOOKUP(B148,jbp_bezci!B:G,4,0)=0,"-",VLOOKUP(B148,jbp_bezci!B:G,4,0)))</f>
        <v>-</v>
      </c>
      <c r="R148" s="92" t="str">
        <f>IF(COUNTIF(jbp_bezci[ident],historie_vysledky[[#This Row],[ident jbp]])=1,"přihlášen","ne")</f>
        <v>ne</v>
      </c>
      <c r="S14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48" s="120">
        <f>COUNTIFS($F$4:F147,F148,$G$4:G147,G148)</f>
        <v>0</v>
      </c>
      <c r="U148" s="5"/>
      <c r="V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</row>
    <row r="149" spans="2:33" ht="15.75" x14ac:dyDescent="0.25">
      <c r="B149" s="40" t="str">
        <f>CONCATENATE(historie_vysledky[[#This Row],[rok]]," :: ",F149," :: ",G149)</f>
        <v>2010 :: Novák Martin :: 2005</v>
      </c>
      <c r="C149" s="115">
        <v>2010</v>
      </c>
      <c r="D149" s="43" t="s">
        <v>411</v>
      </c>
      <c r="E149" s="101"/>
      <c r="F149" s="9" t="s">
        <v>370</v>
      </c>
      <c r="G149" s="7">
        <v>2005</v>
      </c>
      <c r="H149" s="8" t="s">
        <v>1016</v>
      </c>
      <c r="I149" s="98" t="str">
        <f>IF(RIGHT(LEFT(historie_vysledky[[#This Row],[prijmeni a jmeno]],SEARCH(" ",historie_vysledky[[#This Row],[prijmeni a jmeno]])-1),1)="á","Z","M")</f>
        <v>M</v>
      </c>
      <c r="J14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49" s="38" t="s">
        <v>538</v>
      </c>
      <c r="L149" s="80">
        <v>7.7546296296296304E-4</v>
      </c>
      <c r="M149" s="76"/>
      <c r="N149" s="77">
        <v>14</v>
      </c>
      <c r="O149" s="112" t="str">
        <f>LEFT(historie_vysledky[[#This Row],[prijmeni a jmeno]],1)</f>
        <v>N</v>
      </c>
      <c r="P149" s="113" t="str">
        <f>CONCATENATE(historie_vysledky[[#This Row],[prijmeni a jmeno]],", ",historie_vysledky[[#This Row],[nar]])</f>
        <v>Novák Martin, 2005</v>
      </c>
      <c r="Q149" s="92" t="str">
        <f>IF(ISERROR(VLOOKUP(B149,jbp_bezci!B:G,4,0)),"-",IF(VLOOKUP(B149,jbp_bezci!B:G,4,0)=0,"-",VLOOKUP(B149,jbp_bezci!B:G,4,0)))</f>
        <v>-</v>
      </c>
      <c r="R149" s="92" t="str">
        <f>IF(COUNTIF(jbp_bezci[ident],historie_vysledky[[#This Row],[ident jbp]])=1,"přihlášen","ne")</f>
        <v>ne</v>
      </c>
      <c r="S14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49" s="120">
        <f>COUNTIFS($F$4:F148,F149,$G$4:G148,G149)</f>
        <v>0</v>
      </c>
      <c r="U149" s="5"/>
      <c r="V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</row>
    <row r="150" spans="2:33" ht="15.75" x14ac:dyDescent="0.25">
      <c r="B150" s="40" t="str">
        <f>CONCATENATE(historie_vysledky[[#This Row],[rok]]," :: ",F150," :: ",G150)</f>
        <v>2010 :: Novák Michal :: 2006</v>
      </c>
      <c r="C150" s="115">
        <v>2010</v>
      </c>
      <c r="D150" s="43" t="s">
        <v>411</v>
      </c>
      <c r="E150" s="101"/>
      <c r="F150" s="9" t="s">
        <v>358</v>
      </c>
      <c r="G150" s="7">
        <v>2006</v>
      </c>
      <c r="H150" s="8" t="s">
        <v>1016</v>
      </c>
      <c r="I150" s="98" t="str">
        <f>IF(RIGHT(LEFT(historie_vysledky[[#This Row],[prijmeni a jmeno]],SEARCH(" ",historie_vysledky[[#This Row],[prijmeni a jmeno]])-1),1)="á","Z","M")</f>
        <v>M</v>
      </c>
      <c r="J15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50" s="38" t="s">
        <v>538</v>
      </c>
      <c r="L150" s="80">
        <v>6.9444444444444447E-4</v>
      </c>
      <c r="M150" s="76"/>
      <c r="N150" s="77">
        <v>7</v>
      </c>
      <c r="O150" s="112" t="str">
        <f>LEFT(historie_vysledky[[#This Row],[prijmeni a jmeno]],1)</f>
        <v>N</v>
      </c>
      <c r="P150" s="113" t="str">
        <f>CONCATENATE(historie_vysledky[[#This Row],[prijmeni a jmeno]],", ",historie_vysledky[[#This Row],[nar]])</f>
        <v>Novák Michal, 2006</v>
      </c>
      <c r="Q150" s="92" t="str">
        <f>IF(ISERROR(VLOOKUP(B150,jbp_bezci!B:G,4,0)),"-",IF(VLOOKUP(B150,jbp_bezci!B:G,4,0)=0,"-",VLOOKUP(B150,jbp_bezci!B:G,4,0)))</f>
        <v>-</v>
      </c>
      <c r="R150" s="92" t="str">
        <f>IF(COUNTIF(jbp_bezci[ident],historie_vysledky[[#This Row],[ident jbp]])=1,"přihlášen","ne")</f>
        <v>ne</v>
      </c>
      <c r="S15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50" s="120">
        <f>COUNTIFS($F$4:F149,F150,$G$4:G149,G150)</f>
        <v>0</v>
      </c>
      <c r="U150" s="5"/>
      <c r="V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</row>
    <row r="151" spans="2:33" ht="15.75" x14ac:dyDescent="0.25">
      <c r="B151" s="40" t="str">
        <f>CONCATENATE(historie_vysledky[[#This Row],[rok]]," :: ",F151," :: ",G151)</f>
        <v>2010 :: Nováková Kristýna :: 2006</v>
      </c>
      <c r="C151" s="115">
        <v>2010</v>
      </c>
      <c r="D151" s="43" t="s">
        <v>411</v>
      </c>
      <c r="E151" s="101"/>
      <c r="F151" s="9" t="s">
        <v>490</v>
      </c>
      <c r="G151" s="7">
        <v>2006</v>
      </c>
      <c r="H151" s="8" t="s">
        <v>1016</v>
      </c>
      <c r="I151" s="98" t="str">
        <f>IF(RIGHT(LEFT(historie_vysledky[[#This Row],[prijmeni a jmeno]],SEARCH(" ",historie_vysledky[[#This Row],[prijmeni a jmeno]])-1),1)="á","Z","M")</f>
        <v>Z</v>
      </c>
      <c r="J15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51" s="38" t="s">
        <v>538</v>
      </c>
      <c r="L151" s="80">
        <v>7.0601851851851847E-4</v>
      </c>
      <c r="M151" s="76"/>
      <c r="N151" s="77">
        <v>8</v>
      </c>
      <c r="O151" s="112" t="str">
        <f>LEFT(historie_vysledky[[#This Row],[prijmeni a jmeno]],1)</f>
        <v>N</v>
      </c>
      <c r="P151" s="113" t="str">
        <f>CONCATENATE(historie_vysledky[[#This Row],[prijmeni a jmeno]],", ",historie_vysledky[[#This Row],[nar]])</f>
        <v>Nováková Kristýna, 2006</v>
      </c>
      <c r="Q151" s="92" t="str">
        <f>IF(ISERROR(VLOOKUP(B151,jbp_bezci!B:G,4,0)),"-",IF(VLOOKUP(B151,jbp_bezci!B:G,4,0)=0,"-",VLOOKUP(B151,jbp_bezci!B:G,4,0)))</f>
        <v>-</v>
      </c>
      <c r="R151" s="92" t="str">
        <f>IF(COUNTIF(jbp_bezci[ident],historie_vysledky[[#This Row],[ident jbp]])=1,"přihlášen","ne")</f>
        <v>ne</v>
      </c>
      <c r="S15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51" s="120">
        <f>COUNTIFS($F$4:F150,F151,$G$4:G150,G151)</f>
        <v>1</v>
      </c>
      <c r="U151" s="5"/>
      <c r="V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</row>
    <row r="152" spans="2:33" ht="15.75" x14ac:dyDescent="0.25">
      <c r="B152" s="40" t="str">
        <f>CONCATENATE(historie_vysledky[[#This Row],[rok]]," :: ",F152," :: ",G152)</f>
        <v>2010 :: Nováková Markéta :: 2003</v>
      </c>
      <c r="C152" s="115">
        <v>2010</v>
      </c>
      <c r="D152" s="43" t="s">
        <v>411</v>
      </c>
      <c r="E152" s="101"/>
      <c r="F152" s="9" t="s">
        <v>494</v>
      </c>
      <c r="G152" s="7">
        <v>2003</v>
      </c>
      <c r="H152" s="8" t="s">
        <v>451</v>
      </c>
      <c r="I152" s="98" t="str">
        <f>IF(RIGHT(LEFT(historie_vysledky[[#This Row],[prijmeni a jmeno]],SEARCH(" ",historie_vysledky[[#This Row],[prijmeni a jmeno]])-1),1)="á","Z","M")</f>
        <v>Z</v>
      </c>
      <c r="J15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52" s="38" t="s">
        <v>538</v>
      </c>
      <c r="L152" s="80">
        <v>1.0879629629629629E-3</v>
      </c>
      <c r="M152" s="76"/>
      <c r="N152" s="77">
        <v>13</v>
      </c>
      <c r="O152" s="112" t="str">
        <f>LEFT(historie_vysledky[[#This Row],[prijmeni a jmeno]],1)</f>
        <v>N</v>
      </c>
      <c r="P152" s="113" t="str">
        <f>CONCATENATE(historie_vysledky[[#This Row],[prijmeni a jmeno]],", ",historie_vysledky[[#This Row],[nar]])</f>
        <v>Nováková Markéta, 2003</v>
      </c>
      <c r="Q152" s="92" t="str">
        <f>IF(ISERROR(VLOOKUP(B152,jbp_bezci!B:G,4,0)),"-",IF(VLOOKUP(B152,jbp_bezci!B:G,4,0)=0,"-",VLOOKUP(B152,jbp_bezci!B:G,4,0)))</f>
        <v>-</v>
      </c>
      <c r="R152" s="92" t="str">
        <f>IF(COUNTIF(jbp_bezci[ident],historie_vysledky[[#This Row],[ident jbp]])=1,"přihlášen","ne")</f>
        <v>ne</v>
      </c>
      <c r="S15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52" s="120">
        <f>COUNTIFS($F$4:F151,F152,$G$4:G151,G152)</f>
        <v>1</v>
      </c>
      <c r="U152" s="5"/>
      <c r="V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</row>
    <row r="153" spans="2:33" ht="15.75" x14ac:dyDescent="0.25">
      <c r="B153" s="40" t="str">
        <f>CONCATENATE(historie_vysledky[[#This Row],[rok]]," :: ",F153," :: ",G153)</f>
        <v>2010 :: Nováková Nikola :: 1997</v>
      </c>
      <c r="C153" s="115">
        <v>2010</v>
      </c>
      <c r="D153" s="43" t="s">
        <v>411</v>
      </c>
      <c r="E153" s="101"/>
      <c r="F153" s="9" t="s">
        <v>658</v>
      </c>
      <c r="G153" s="7">
        <v>1997</v>
      </c>
      <c r="H153" s="8" t="s">
        <v>448</v>
      </c>
      <c r="I153" s="98" t="str">
        <f>IF(RIGHT(LEFT(historie_vysledky[[#This Row],[prijmeni a jmeno]],SEARCH(" ",historie_vysledky[[#This Row],[prijmeni a jmeno]])-1),1)="á","Z","M")</f>
        <v>Z</v>
      </c>
      <c r="J15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153" s="38"/>
      <c r="L153" s="80">
        <v>1.2129629629629628E-3</v>
      </c>
      <c r="M153" s="76"/>
      <c r="N153" s="77">
        <v>3</v>
      </c>
      <c r="O153" s="112" t="str">
        <f>LEFT(historie_vysledky[[#This Row],[prijmeni a jmeno]],1)</f>
        <v>N</v>
      </c>
      <c r="P153" s="113" t="str">
        <f>CONCATENATE(historie_vysledky[[#This Row],[prijmeni a jmeno]],", ",historie_vysledky[[#This Row],[nar]])</f>
        <v>Nováková Nikola, 1997</v>
      </c>
      <c r="Q153" s="92" t="str">
        <f>IF(ISERROR(VLOOKUP(B153,jbp_bezci!B:G,4,0)),"-",IF(VLOOKUP(B153,jbp_bezci!B:G,4,0)=0,"-",VLOOKUP(B153,jbp_bezci!B:G,4,0)))</f>
        <v>-</v>
      </c>
      <c r="R153" s="92" t="str">
        <f>IF(COUNTIF(jbp_bezci[ident],historie_vysledky[[#This Row],[ident jbp]])=1,"přihlášen","ne")</f>
        <v>ne</v>
      </c>
      <c r="S15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53" s="120">
        <f>COUNTIFS($F$4:F152,F153,$G$4:G152,G153)</f>
        <v>0</v>
      </c>
      <c r="U153" s="5"/>
      <c r="V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</row>
    <row r="154" spans="2:33" ht="15.75" x14ac:dyDescent="0.25">
      <c r="B154" s="40" t="str">
        <f>CONCATENATE(historie_vysledky[[#This Row],[rok]]," :: ",F154," :: ",G154)</f>
        <v>2010 :: Pastier Denis :: 2001</v>
      </c>
      <c r="C154" s="115">
        <v>2010</v>
      </c>
      <c r="D154" s="43" t="s">
        <v>411</v>
      </c>
      <c r="E154" s="101"/>
      <c r="F154" s="9" t="s">
        <v>564</v>
      </c>
      <c r="G154" s="7">
        <v>2001</v>
      </c>
      <c r="H154" s="8" t="s">
        <v>529</v>
      </c>
      <c r="I154" s="98" t="str">
        <f>IF(RIGHT(LEFT(historie_vysledky[[#This Row],[prijmeni a jmeno]],SEARCH(" ",historie_vysledky[[#This Row],[prijmeni a jmeno]])-1),1)="á","Z","M")</f>
        <v>M</v>
      </c>
      <c r="J15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54" s="38"/>
      <c r="L154" s="80">
        <v>8.2175925925925917E-4</v>
      </c>
      <c r="M154" s="76"/>
      <c r="N154" s="77">
        <v>3</v>
      </c>
      <c r="O154" s="112" t="str">
        <f>LEFT(historie_vysledky[[#This Row],[prijmeni a jmeno]],1)</f>
        <v>P</v>
      </c>
      <c r="P154" s="113" t="str">
        <f>CONCATENATE(historie_vysledky[[#This Row],[prijmeni a jmeno]],", ",historie_vysledky[[#This Row],[nar]])</f>
        <v>Pastier Denis, 2001</v>
      </c>
      <c r="Q154" s="92" t="str">
        <f>IF(ISERROR(VLOOKUP(B154,jbp_bezci!B:G,4,0)),"-",IF(VLOOKUP(B154,jbp_bezci!B:G,4,0)=0,"-",VLOOKUP(B154,jbp_bezci!B:G,4,0)))</f>
        <v>-</v>
      </c>
      <c r="R154" s="92" t="str">
        <f>IF(COUNTIF(jbp_bezci[ident],historie_vysledky[[#This Row],[ident jbp]])=1,"přihlášen","ne")</f>
        <v>ne</v>
      </c>
      <c r="S15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54" s="120">
        <f>COUNTIFS($F$4:F153,F154,$G$4:G153,G154)</f>
        <v>0</v>
      </c>
      <c r="U154" s="5"/>
      <c r="V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</row>
    <row r="155" spans="2:33" ht="15.75" x14ac:dyDescent="0.25">
      <c r="B155" s="40" t="str">
        <f>CONCATENATE(historie_vysledky[[#This Row],[rok]]," :: ",F155," :: ",G155)</f>
        <v>2010 :: Pastier Erik :: 2004</v>
      </c>
      <c r="C155" s="115">
        <v>2010</v>
      </c>
      <c r="D155" s="43" t="s">
        <v>411</v>
      </c>
      <c r="E155" s="101"/>
      <c r="F155" s="9" t="s">
        <v>550</v>
      </c>
      <c r="G155" s="7">
        <v>2004</v>
      </c>
      <c r="H155" s="8" t="s">
        <v>529</v>
      </c>
      <c r="I155" s="98" t="str">
        <f>IF(RIGHT(LEFT(historie_vysledky[[#This Row],[prijmeni a jmeno]],SEARCH(" ",historie_vysledky[[#This Row],[prijmeni a jmeno]])-1),1)="á","Z","M")</f>
        <v>M</v>
      </c>
      <c r="J15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55" s="38"/>
      <c r="L155" s="80">
        <v>4.4907407407407401E-4</v>
      </c>
      <c r="M155" s="76"/>
      <c r="N155" s="77">
        <v>1</v>
      </c>
      <c r="O155" s="112" t="str">
        <f>LEFT(historie_vysledky[[#This Row],[prijmeni a jmeno]],1)</f>
        <v>P</v>
      </c>
      <c r="P155" s="113" t="str">
        <f>CONCATENATE(historie_vysledky[[#This Row],[prijmeni a jmeno]],", ",historie_vysledky[[#This Row],[nar]])</f>
        <v>Pastier Erik, 2004</v>
      </c>
      <c r="Q155" s="92" t="str">
        <f>IF(ISERROR(VLOOKUP(B155,jbp_bezci!B:G,4,0)),"-",IF(VLOOKUP(B155,jbp_bezci!B:G,4,0)=0,"-",VLOOKUP(B155,jbp_bezci!B:G,4,0)))</f>
        <v>-</v>
      </c>
      <c r="R155" s="92" t="str">
        <f>IF(COUNTIF(jbp_bezci[ident],historie_vysledky[[#This Row],[ident jbp]])=1,"přihlášen","ne")</f>
        <v>ne</v>
      </c>
      <c r="S15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55" s="120">
        <f>COUNTIFS($F$4:F154,F155,$G$4:G154,G155)</f>
        <v>0</v>
      </c>
      <c r="U155" s="5"/>
      <c r="V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</row>
    <row r="156" spans="2:33" ht="15.75" x14ac:dyDescent="0.25">
      <c r="B156" s="40" t="str">
        <f>CONCATENATE(historie_vysledky[[#This Row],[rok]]," :: ",F156," :: ",G156)</f>
        <v>2010 :: Plza Jan :: 2002</v>
      </c>
      <c r="C156" s="115">
        <v>2010</v>
      </c>
      <c r="D156" s="43" t="s">
        <v>411</v>
      </c>
      <c r="E156" s="101"/>
      <c r="F156" s="9" t="s">
        <v>562</v>
      </c>
      <c r="G156" s="7">
        <v>2002</v>
      </c>
      <c r="H156" s="8" t="s">
        <v>453</v>
      </c>
      <c r="I156" s="98" t="str">
        <f>IF(RIGHT(LEFT(historie_vysledky[[#This Row],[prijmeni a jmeno]],SEARCH(" ",historie_vysledky[[#This Row],[prijmeni a jmeno]])-1),1)="á","Z","M")</f>
        <v>M</v>
      </c>
      <c r="J15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56" s="38"/>
      <c r="L156" s="80">
        <v>9.6064814814814808E-4</v>
      </c>
      <c r="M156" s="76"/>
      <c r="N156" s="77">
        <v>7</v>
      </c>
      <c r="O156" s="112" t="str">
        <f>LEFT(historie_vysledky[[#This Row],[prijmeni a jmeno]],1)</f>
        <v>P</v>
      </c>
      <c r="P156" s="113" t="str">
        <f>CONCATENATE(historie_vysledky[[#This Row],[prijmeni a jmeno]],", ",historie_vysledky[[#This Row],[nar]])</f>
        <v>Plza Jan, 2002</v>
      </c>
      <c r="Q156" s="92" t="str">
        <f>IF(ISERROR(VLOOKUP(B156,jbp_bezci!B:G,4,0)),"-",IF(VLOOKUP(B156,jbp_bezci!B:G,4,0)=0,"-",VLOOKUP(B156,jbp_bezci!B:G,4,0)))</f>
        <v>-</v>
      </c>
      <c r="R156" s="92" t="str">
        <f>IF(COUNTIF(jbp_bezci[ident],historie_vysledky[[#This Row],[ident jbp]])=1,"přihlášen","ne")</f>
        <v>ne</v>
      </c>
      <c r="S15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56" s="120">
        <f>COUNTIFS($F$4:F155,F156,$G$4:G155,G156)</f>
        <v>0</v>
      </c>
      <c r="U156" s="5"/>
      <c r="V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</row>
    <row r="157" spans="2:33" ht="15.75" x14ac:dyDescent="0.25">
      <c r="B157" s="40" t="str">
        <f>CONCATENATE(historie_vysledky[[#This Row],[rok]]," :: ",F157," :: ",G157)</f>
        <v>2010 :: Plzová Hana :: 1997</v>
      </c>
      <c r="C157" s="115">
        <v>2010</v>
      </c>
      <c r="D157" s="43" t="s">
        <v>411</v>
      </c>
      <c r="E157" s="101"/>
      <c r="F157" s="9" t="s">
        <v>572</v>
      </c>
      <c r="G157" s="7">
        <v>1997</v>
      </c>
      <c r="H157" s="8" t="s">
        <v>1004</v>
      </c>
      <c r="I157" s="98" t="str">
        <f>IF(RIGHT(LEFT(historie_vysledky[[#This Row],[prijmeni a jmeno]],SEARCH(" ",historie_vysledky[[#This Row],[prijmeni a jmeno]])-1),1)="á","Z","M")</f>
        <v>Z</v>
      </c>
      <c r="J15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157" s="38"/>
      <c r="L157" s="80">
        <v>1.2534722222222222E-3</v>
      </c>
      <c r="M157" s="76"/>
      <c r="N157" s="77">
        <v>4</v>
      </c>
      <c r="O157" s="112" t="str">
        <f>LEFT(historie_vysledky[[#This Row],[prijmeni a jmeno]],1)</f>
        <v>P</v>
      </c>
      <c r="P157" s="113" t="str">
        <f>CONCATENATE(historie_vysledky[[#This Row],[prijmeni a jmeno]],", ",historie_vysledky[[#This Row],[nar]])</f>
        <v>Plzová Hana, 1997</v>
      </c>
      <c r="Q157" s="92" t="str">
        <f>IF(ISERROR(VLOOKUP(B157,jbp_bezci!B:G,4,0)),"-",IF(VLOOKUP(B157,jbp_bezci!B:G,4,0)=0,"-",VLOOKUP(B157,jbp_bezci!B:G,4,0)))</f>
        <v>-</v>
      </c>
      <c r="R157" s="92" t="str">
        <f>IF(COUNTIF(jbp_bezci[ident],historie_vysledky[[#This Row],[ident jbp]])=1,"přihlášen","ne")</f>
        <v>ne</v>
      </c>
      <c r="S15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57" s="120">
        <f>COUNTIFS($F$4:F156,F157,$G$4:G156,G157)</f>
        <v>0</v>
      </c>
      <c r="U157" s="5"/>
      <c r="V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</row>
    <row r="158" spans="2:33" ht="15.75" x14ac:dyDescent="0.25">
      <c r="B158" s="40" t="str">
        <f>CONCATENATE(historie_vysledky[[#This Row],[rok]]," :: ",F158," :: ",G158)</f>
        <v>2010 :: Polák Jiří :: 1998</v>
      </c>
      <c r="C158" s="115">
        <v>2010</v>
      </c>
      <c r="D158" s="43" t="s">
        <v>411</v>
      </c>
      <c r="E158" s="101"/>
      <c r="F158" s="9" t="s">
        <v>577</v>
      </c>
      <c r="G158" s="7">
        <v>1998</v>
      </c>
      <c r="H158" s="8" t="s">
        <v>342</v>
      </c>
      <c r="I158" s="98" t="str">
        <f>IF(RIGHT(LEFT(historie_vysledky[[#This Row],[prijmeni a jmeno]],SEARCH(" ",historie_vysledky[[#This Row],[prijmeni a jmeno]])-1),1)="á","Z","M")</f>
        <v>M</v>
      </c>
      <c r="J15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158" s="38"/>
      <c r="L158" s="80">
        <v>1.3877314814814813E-3</v>
      </c>
      <c r="M158" s="76"/>
      <c r="N158" s="77">
        <v>2</v>
      </c>
      <c r="O158" s="112" t="str">
        <f>LEFT(historie_vysledky[[#This Row],[prijmeni a jmeno]],1)</f>
        <v>P</v>
      </c>
      <c r="P158" s="113" t="str">
        <f>CONCATENATE(historie_vysledky[[#This Row],[prijmeni a jmeno]],", ",historie_vysledky[[#This Row],[nar]])</f>
        <v>Polák Jiří, 1998</v>
      </c>
      <c r="Q158" s="92" t="str">
        <f>IF(ISERROR(VLOOKUP(B158,jbp_bezci!B:G,4,0)),"-",IF(VLOOKUP(B158,jbp_bezci!B:G,4,0)=0,"-",VLOOKUP(B158,jbp_bezci!B:G,4,0)))</f>
        <v>-</v>
      </c>
      <c r="R158" s="92" t="str">
        <f>IF(COUNTIF(jbp_bezci[ident],historie_vysledky[[#This Row],[ident jbp]])=1,"přihlášen","ne")</f>
        <v>ne</v>
      </c>
      <c r="S15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58" s="120">
        <f>COUNTIFS($F$4:F157,F158,$G$4:G157,G158)</f>
        <v>0</v>
      </c>
      <c r="U158" s="5"/>
      <c r="V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</row>
    <row r="159" spans="2:33" ht="15.75" x14ac:dyDescent="0.25">
      <c r="B159" s="40" t="str">
        <f>CONCATENATE(historie_vysledky[[#This Row],[rok]]," :: ",F159," :: ",G159)</f>
        <v>2010 :: Polák Ondřej :: 2004</v>
      </c>
      <c r="C159" s="115">
        <v>2010</v>
      </c>
      <c r="D159" s="43" t="s">
        <v>411</v>
      </c>
      <c r="E159" s="101"/>
      <c r="F159" s="9" t="s">
        <v>549</v>
      </c>
      <c r="G159" s="7">
        <v>2004</v>
      </c>
      <c r="H159" s="8" t="s">
        <v>350</v>
      </c>
      <c r="I159" s="98" t="str">
        <f>IF(RIGHT(LEFT(historie_vysledky[[#This Row],[prijmeni a jmeno]],SEARCH(" ",historie_vysledky[[#This Row],[prijmeni a jmeno]])-1),1)="á","Z","M")</f>
        <v>M</v>
      </c>
      <c r="J15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59" s="38"/>
      <c r="L159" s="80">
        <v>5.1620370370370372E-4</v>
      </c>
      <c r="M159" s="76"/>
      <c r="N159" s="77">
        <v>4</v>
      </c>
      <c r="O159" s="112" t="str">
        <f>LEFT(historie_vysledky[[#This Row],[prijmeni a jmeno]],1)</f>
        <v>P</v>
      </c>
      <c r="P159" s="113" t="str">
        <f>CONCATENATE(historie_vysledky[[#This Row],[prijmeni a jmeno]],", ",historie_vysledky[[#This Row],[nar]])</f>
        <v>Polák Ondřej, 2004</v>
      </c>
      <c r="Q159" s="92" t="str">
        <f>IF(ISERROR(VLOOKUP(B159,jbp_bezci!B:G,4,0)),"-",IF(VLOOKUP(B159,jbp_bezci!B:G,4,0)=0,"-",VLOOKUP(B159,jbp_bezci!B:G,4,0)))</f>
        <v>-</v>
      </c>
      <c r="R159" s="92" t="str">
        <f>IF(COUNTIF(jbp_bezci[ident],historie_vysledky[[#This Row],[ident jbp]])=1,"přihlášen","ne")</f>
        <v>ne</v>
      </c>
      <c r="S15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59" s="120">
        <f>COUNTIFS($F$4:F158,F159,$G$4:G158,G159)</f>
        <v>0</v>
      </c>
      <c r="U159" s="5"/>
      <c r="V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</row>
    <row r="160" spans="2:33" ht="15.75" x14ac:dyDescent="0.25">
      <c r="B160" s="40" t="str">
        <f>CONCATENATE(historie_vysledky[[#This Row],[rok]]," :: ",F160," :: ",G160)</f>
        <v>2010 :: Radová Kristýna :: 1999</v>
      </c>
      <c r="C160" s="115">
        <v>2010</v>
      </c>
      <c r="D160" s="43" t="s">
        <v>411</v>
      </c>
      <c r="E160" s="101"/>
      <c r="F160" s="9" t="s">
        <v>474</v>
      </c>
      <c r="G160" s="7">
        <v>1999</v>
      </c>
      <c r="H160" s="8" t="s">
        <v>448</v>
      </c>
      <c r="I160" s="98" t="str">
        <f>IF(RIGHT(LEFT(historie_vysledky[[#This Row],[prijmeni a jmeno]],SEARCH(" ",historie_vysledky[[#This Row],[prijmeni a jmeno]])-1),1)="á","Z","M")</f>
        <v>Z</v>
      </c>
      <c r="J16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160" s="38"/>
      <c r="L160" s="80">
        <v>8.7847222222222233E-4</v>
      </c>
      <c r="M160" s="76"/>
      <c r="N160" s="77">
        <v>5</v>
      </c>
      <c r="O160" s="112" t="str">
        <f>LEFT(historie_vysledky[[#This Row],[prijmeni a jmeno]],1)</f>
        <v>R</v>
      </c>
      <c r="P160" s="113" t="str">
        <f>CONCATENATE(historie_vysledky[[#This Row],[prijmeni a jmeno]],", ",historie_vysledky[[#This Row],[nar]])</f>
        <v>Radová Kristýna, 1999</v>
      </c>
      <c r="Q160" s="92" t="str">
        <f>IF(ISERROR(VLOOKUP(B160,jbp_bezci!B:G,4,0)),"-",IF(VLOOKUP(B160,jbp_bezci!B:G,4,0)=0,"-",VLOOKUP(B160,jbp_bezci!B:G,4,0)))</f>
        <v>-</v>
      </c>
      <c r="R160" s="92" t="str">
        <f>IF(COUNTIF(jbp_bezci[ident],historie_vysledky[[#This Row],[ident jbp]])=1,"přihlášen","ne")</f>
        <v>ne</v>
      </c>
      <c r="S16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60" s="120">
        <f>COUNTIFS($F$4:F159,F160,$G$4:G159,G160)</f>
        <v>1</v>
      </c>
      <c r="U160" s="5"/>
      <c r="V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</row>
    <row r="161" spans="2:33" ht="15.75" x14ac:dyDescent="0.25">
      <c r="B161" s="40" t="str">
        <f>CONCATENATE(historie_vysledky[[#This Row],[rok]]," :: ",F161," :: ",G161)</f>
        <v>2010 :: Sedláčková Jiřina :: 1997</v>
      </c>
      <c r="C161" s="115">
        <v>2010</v>
      </c>
      <c r="D161" s="43" t="s">
        <v>411</v>
      </c>
      <c r="E161" s="101"/>
      <c r="F161" s="9" t="s">
        <v>573</v>
      </c>
      <c r="G161" s="7">
        <v>1997</v>
      </c>
      <c r="H161" s="8" t="s">
        <v>342</v>
      </c>
      <c r="I161" s="98" t="str">
        <f>IF(RIGHT(LEFT(historie_vysledky[[#This Row],[prijmeni a jmeno]],SEARCH(" ",historie_vysledky[[#This Row],[prijmeni a jmeno]])-1),1)="á","Z","M")</f>
        <v>Z</v>
      </c>
      <c r="J16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161" s="38"/>
      <c r="L161" s="80">
        <v>1.3032407407407409E-3</v>
      </c>
      <c r="M161" s="76"/>
      <c r="N161" s="77">
        <v>5</v>
      </c>
      <c r="O161" s="112" t="str">
        <f>LEFT(historie_vysledky[[#This Row],[prijmeni a jmeno]],1)</f>
        <v>S</v>
      </c>
      <c r="P161" s="113" t="str">
        <f>CONCATENATE(historie_vysledky[[#This Row],[prijmeni a jmeno]],", ",historie_vysledky[[#This Row],[nar]])</f>
        <v>Sedláčková Jiřina, 1997</v>
      </c>
      <c r="Q161" s="92" t="str">
        <f>IF(ISERROR(VLOOKUP(B161,jbp_bezci!B:G,4,0)),"-",IF(VLOOKUP(B161,jbp_bezci!B:G,4,0)=0,"-",VLOOKUP(B161,jbp_bezci!B:G,4,0)))</f>
        <v>-</v>
      </c>
      <c r="R161" s="92" t="str">
        <f>IF(COUNTIF(jbp_bezci[ident],historie_vysledky[[#This Row],[ident jbp]])=1,"přihlášen","ne")</f>
        <v>ne</v>
      </c>
      <c r="S16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61" s="120">
        <f>COUNTIFS($F$4:F160,F161,$G$4:G160,G161)</f>
        <v>0</v>
      </c>
      <c r="U161" s="5"/>
      <c r="V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</row>
    <row r="162" spans="2:33" ht="15.75" x14ac:dyDescent="0.25">
      <c r="B162" s="40" t="str">
        <f>CONCATENATE(historie_vysledky[[#This Row],[rok]]," :: ",F162," :: ",G162)</f>
        <v>2010 :: Simbartl Eduard :: 2006</v>
      </c>
      <c r="C162" s="115">
        <v>2010</v>
      </c>
      <c r="D162" s="43" t="s">
        <v>411</v>
      </c>
      <c r="E162" s="101"/>
      <c r="F162" s="9" t="s">
        <v>544</v>
      </c>
      <c r="G162" s="7">
        <v>2006</v>
      </c>
      <c r="H162" s="8" t="s">
        <v>515</v>
      </c>
      <c r="I162" s="98" t="str">
        <f>IF(RIGHT(LEFT(historie_vysledky[[#This Row],[prijmeni a jmeno]],SEARCH(" ",historie_vysledky[[#This Row],[prijmeni a jmeno]])-1),1)="á","Z","M")</f>
        <v>M</v>
      </c>
      <c r="J16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62" s="38" t="s">
        <v>538</v>
      </c>
      <c r="L162" s="80">
        <v>7.6388888888888893E-4</v>
      </c>
      <c r="M162" s="76"/>
      <c r="N162" s="77">
        <v>13</v>
      </c>
      <c r="O162" s="112" t="str">
        <f>LEFT(historie_vysledky[[#This Row],[prijmeni a jmeno]],1)</f>
        <v>S</v>
      </c>
      <c r="P162" s="113" t="str">
        <f>CONCATENATE(historie_vysledky[[#This Row],[prijmeni a jmeno]],", ",historie_vysledky[[#This Row],[nar]])</f>
        <v>Simbartl Eduard, 2006</v>
      </c>
      <c r="Q162" s="92" t="str">
        <f>IF(ISERROR(VLOOKUP(B162,jbp_bezci!B:G,4,0)),"-",IF(VLOOKUP(B162,jbp_bezci!B:G,4,0)=0,"-",VLOOKUP(B162,jbp_bezci!B:G,4,0)))</f>
        <v>-</v>
      </c>
      <c r="R162" s="92" t="str">
        <f>IF(COUNTIF(jbp_bezci[ident],historie_vysledky[[#This Row],[ident jbp]])=1,"přihlášen","ne")</f>
        <v>ne</v>
      </c>
      <c r="S16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62" s="120">
        <f>COUNTIFS($F$4:F161,F162,$G$4:G161,G162)</f>
        <v>0</v>
      </c>
      <c r="U162" s="5"/>
      <c r="V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</row>
    <row r="163" spans="2:33" ht="15.75" x14ac:dyDescent="0.25">
      <c r="B163" s="40" t="str">
        <f>CONCATENATE(historie_vysledky[[#This Row],[rok]]," :: ",F163," :: ",G163)</f>
        <v>2010 :: Schwarzová Johana :: 1999</v>
      </c>
      <c r="C163" s="115">
        <v>2010</v>
      </c>
      <c r="D163" s="43" t="s">
        <v>411</v>
      </c>
      <c r="E163" s="101"/>
      <c r="F163" s="9" t="s">
        <v>893</v>
      </c>
      <c r="G163" s="7">
        <v>1999</v>
      </c>
      <c r="H163" s="8"/>
      <c r="I163" s="98" t="str">
        <f>IF(RIGHT(LEFT(historie_vysledky[[#This Row],[prijmeni a jmeno]],SEARCH(" ",historie_vysledky[[#This Row],[prijmeni a jmeno]])-1),1)="á","Z","M")</f>
        <v>Z</v>
      </c>
      <c r="J16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163" s="38"/>
      <c r="L163" s="80">
        <v>8.9467592592592593E-4</v>
      </c>
      <c r="M163" s="76"/>
      <c r="N163" s="77">
        <v>6</v>
      </c>
      <c r="O163" s="112" t="str">
        <f>LEFT(historie_vysledky[[#This Row],[prijmeni a jmeno]],1)</f>
        <v>S</v>
      </c>
      <c r="P163" s="113" t="str">
        <f>CONCATENATE(historie_vysledky[[#This Row],[prijmeni a jmeno]],", ",historie_vysledky[[#This Row],[nar]])</f>
        <v>Schwarzová Johana, 1999</v>
      </c>
      <c r="Q163" s="92" t="str">
        <f>IF(ISERROR(VLOOKUP(B163,jbp_bezci!B:G,4,0)),"-",IF(VLOOKUP(B163,jbp_bezci!B:G,4,0)=0,"-",VLOOKUP(B163,jbp_bezci!B:G,4,0)))</f>
        <v>-</v>
      </c>
      <c r="R163" s="92" t="str">
        <f>IF(COUNTIF(jbp_bezci[ident],historie_vysledky[[#This Row],[ident jbp]])=1,"přihlášen","ne")</f>
        <v>ne</v>
      </c>
      <c r="S16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63" s="120">
        <f>COUNTIFS($F$4:F162,F163,$G$4:G162,G163)</f>
        <v>0</v>
      </c>
      <c r="U163" s="5"/>
      <c r="V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</row>
    <row r="164" spans="2:33" ht="15.75" x14ac:dyDescent="0.25">
      <c r="B164" s="40" t="str">
        <f>CONCATENATE(historie_vysledky[[#This Row],[rok]]," :: ",F164," :: ",G164)</f>
        <v>2010 :: Škodová Aneta :: 2005</v>
      </c>
      <c r="C164" s="115">
        <v>2010</v>
      </c>
      <c r="D164" s="43" t="s">
        <v>411</v>
      </c>
      <c r="E164" s="101"/>
      <c r="F164" s="9" t="s">
        <v>539</v>
      </c>
      <c r="G164" s="7">
        <v>2005</v>
      </c>
      <c r="H164" s="8" t="s">
        <v>391</v>
      </c>
      <c r="I164" s="98" t="str">
        <f>IF(RIGHT(LEFT(historie_vysledky[[#This Row],[prijmeni a jmeno]],SEARCH(" ",historie_vysledky[[#This Row],[prijmeni a jmeno]])-1),1)="á","Z","M")</f>
        <v>Z</v>
      </c>
      <c r="J16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64" s="38" t="s">
        <v>538</v>
      </c>
      <c r="L164" s="80">
        <v>6.9444444444444447E-4</v>
      </c>
      <c r="M164" s="76"/>
      <c r="N164" s="77">
        <v>7</v>
      </c>
      <c r="O164" s="112" t="str">
        <f>LEFT(historie_vysledky[[#This Row],[prijmeni a jmeno]],1)</f>
        <v>Š</v>
      </c>
      <c r="P164" s="113" t="str">
        <f>CONCATENATE(historie_vysledky[[#This Row],[prijmeni a jmeno]],", ",historie_vysledky[[#This Row],[nar]])</f>
        <v>Škodová Aneta, 2005</v>
      </c>
      <c r="Q164" s="92" t="str">
        <f>IF(ISERROR(VLOOKUP(B164,jbp_bezci!B:G,4,0)),"-",IF(VLOOKUP(B164,jbp_bezci!B:G,4,0)=0,"-",VLOOKUP(B164,jbp_bezci!B:G,4,0)))</f>
        <v>-</v>
      </c>
      <c r="R164" s="92" t="str">
        <f>IF(COUNTIF(jbp_bezci[ident],historie_vysledky[[#This Row],[ident jbp]])=1,"přihlášen","ne")</f>
        <v>ne</v>
      </c>
      <c r="S16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64" s="120">
        <f>COUNTIFS($F$4:F163,F164,$G$4:G163,G164)</f>
        <v>0</v>
      </c>
      <c r="U164" s="5"/>
      <c r="V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</row>
    <row r="165" spans="2:33" ht="15.75" x14ac:dyDescent="0.25">
      <c r="B165" s="40" t="str">
        <f>CONCATENATE(historie_vysledky[[#This Row],[rok]]," :: ",F165," :: ",G165)</f>
        <v>2010 :: Thiel Ondřej :: 2006</v>
      </c>
      <c r="C165" s="115">
        <v>2010</v>
      </c>
      <c r="D165" s="43" t="s">
        <v>411</v>
      </c>
      <c r="E165" s="101"/>
      <c r="F165" s="9" t="s">
        <v>546</v>
      </c>
      <c r="G165" s="7">
        <v>2006</v>
      </c>
      <c r="H165" s="8" t="s">
        <v>536</v>
      </c>
      <c r="I165" s="98" t="str">
        <f>IF(RIGHT(LEFT(historie_vysledky[[#This Row],[prijmeni a jmeno]],SEARCH(" ",historie_vysledky[[#This Row],[prijmeni a jmeno]])-1),1)="á","Z","M")</f>
        <v>M</v>
      </c>
      <c r="J16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65" s="38" t="s">
        <v>538</v>
      </c>
      <c r="L165" s="80">
        <v>7.291666666666667E-4</v>
      </c>
      <c r="M165" s="76"/>
      <c r="N165" s="77">
        <v>10</v>
      </c>
      <c r="O165" s="112" t="str">
        <f>LEFT(historie_vysledky[[#This Row],[prijmeni a jmeno]],1)</f>
        <v>T</v>
      </c>
      <c r="P165" s="113" t="str">
        <f>CONCATENATE(historie_vysledky[[#This Row],[prijmeni a jmeno]],", ",historie_vysledky[[#This Row],[nar]])</f>
        <v>Thiel Ondřej, 2006</v>
      </c>
      <c r="Q165" s="92" t="str">
        <f>IF(ISERROR(VLOOKUP(B165,jbp_bezci!B:G,4,0)),"-",IF(VLOOKUP(B165,jbp_bezci!B:G,4,0)=0,"-",VLOOKUP(B165,jbp_bezci!B:G,4,0)))</f>
        <v>-</v>
      </c>
      <c r="R165" s="92" t="str">
        <f>IF(COUNTIF(jbp_bezci[ident],historie_vysledky[[#This Row],[ident jbp]])=1,"přihlášen","ne")</f>
        <v>ne</v>
      </c>
      <c r="S16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65" s="120">
        <f>COUNTIFS($F$4:F164,F165,$G$4:G164,G165)</f>
        <v>0</v>
      </c>
      <c r="U165" s="5"/>
      <c r="V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</row>
    <row r="166" spans="2:33" ht="15.75" x14ac:dyDescent="0.25">
      <c r="B166" s="40" t="str">
        <f>CONCATENATE(historie_vysledky[[#This Row],[rok]]," :: ",F166," :: ",G166)</f>
        <v>2010 :: Tomka Bartoloměj :: 1994</v>
      </c>
      <c r="C166" s="115">
        <v>2010</v>
      </c>
      <c r="D166" s="43" t="s">
        <v>411</v>
      </c>
      <c r="E166" s="101"/>
      <c r="F166" s="9" t="s">
        <v>568</v>
      </c>
      <c r="G166" s="7">
        <v>1994</v>
      </c>
      <c r="H166" s="8" t="s">
        <v>342</v>
      </c>
      <c r="I166" s="98" t="str">
        <f>IF(RIGHT(LEFT(historie_vysledky[[#This Row],[prijmeni a jmeno]],SEARCH(" ",historie_vysledky[[#This Row],[prijmeni a jmeno]])-1),1)="á","Z","M")</f>
        <v>M</v>
      </c>
      <c r="J16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15 - 16</v>
      </c>
      <c r="K166" s="38"/>
      <c r="L166" s="80">
        <v>3.2314814814814814E-3</v>
      </c>
      <c r="M166" s="76"/>
      <c r="N166" s="77">
        <v>2</v>
      </c>
      <c r="O166" s="112" t="str">
        <f>LEFT(historie_vysledky[[#This Row],[prijmeni a jmeno]],1)</f>
        <v>T</v>
      </c>
      <c r="P166" s="113" t="str">
        <f>CONCATENATE(historie_vysledky[[#This Row],[prijmeni a jmeno]],", ",historie_vysledky[[#This Row],[nar]])</f>
        <v>Tomka Bartoloměj, 1994</v>
      </c>
      <c r="Q166" s="92" t="str">
        <f>IF(ISERROR(VLOOKUP(B166,jbp_bezci!B:G,4,0)),"-",IF(VLOOKUP(B166,jbp_bezci!B:G,4,0)=0,"-",VLOOKUP(B166,jbp_bezci!B:G,4,0)))</f>
        <v>-</v>
      </c>
      <c r="R166" s="92" t="str">
        <f>IF(COUNTIF(jbp_bezci[ident],historie_vysledky[[#This Row],[ident jbp]])=1,"přihlášen","ne")</f>
        <v>ne</v>
      </c>
      <c r="S16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66" s="120">
        <f>COUNTIFS($F$4:F165,F166,$G$4:G165,G166)</f>
        <v>1</v>
      </c>
      <c r="U166" s="5"/>
      <c r="V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</row>
    <row r="167" spans="2:33" ht="15.75" x14ac:dyDescent="0.25">
      <c r="B167" s="40" t="str">
        <f>CONCATENATE(historie_vysledky[[#This Row],[rok]]," :: ",F167," :: ",G167)</f>
        <v>2010 :: Turz Jan :: 2006</v>
      </c>
      <c r="C167" s="115">
        <v>2010</v>
      </c>
      <c r="D167" s="43" t="s">
        <v>411</v>
      </c>
      <c r="E167" s="101"/>
      <c r="F167" s="9" t="s">
        <v>485</v>
      </c>
      <c r="G167" s="7">
        <v>2006</v>
      </c>
      <c r="H167" s="8" t="s">
        <v>1060</v>
      </c>
      <c r="I167" s="98" t="str">
        <f>IF(RIGHT(LEFT(historie_vysledky[[#This Row],[prijmeni a jmeno]],SEARCH(" ",historie_vysledky[[#This Row],[prijmeni a jmeno]])-1),1)="á","Z","M")</f>
        <v>M</v>
      </c>
      <c r="J16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00 - 06</v>
      </c>
      <c r="K167" s="38" t="s">
        <v>538</v>
      </c>
      <c r="L167" s="80">
        <v>7.175925925925927E-4</v>
      </c>
      <c r="M167" s="76"/>
      <c r="N167" s="77">
        <v>9</v>
      </c>
      <c r="O167" s="112" t="str">
        <f>LEFT(historie_vysledky[[#This Row],[prijmeni a jmeno]],1)</f>
        <v>T</v>
      </c>
      <c r="P167" s="113" t="str">
        <f>CONCATENATE(historie_vysledky[[#This Row],[prijmeni a jmeno]],", ",historie_vysledky[[#This Row],[nar]])</f>
        <v>Turz Jan, 2006</v>
      </c>
      <c r="Q167" s="92" t="str">
        <f>IF(ISERROR(VLOOKUP(B167,jbp_bezci!B:G,4,0)),"-",IF(VLOOKUP(B167,jbp_bezci!B:G,4,0)=0,"-",VLOOKUP(B167,jbp_bezci!B:G,4,0)))</f>
        <v>-</v>
      </c>
      <c r="R167" s="92" t="str">
        <f>IF(COUNTIF(jbp_bezci[ident],historie_vysledky[[#This Row],[ident jbp]])=1,"přihlášen","ne")</f>
        <v>ne</v>
      </c>
      <c r="S16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67" s="120">
        <f>COUNTIFS($F$4:F166,F167,$G$4:G166,G167)</f>
        <v>1</v>
      </c>
      <c r="U167" s="5"/>
      <c r="V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</row>
    <row r="168" spans="2:33" ht="15.75" x14ac:dyDescent="0.25">
      <c r="B168" s="40" t="str">
        <f>CONCATENATE(historie_vysledky[[#This Row],[rok]]," :: ",F168," :: ",G168)</f>
        <v>2010 :: Tvrzová Gabriela :: 2002</v>
      </c>
      <c r="C168" s="115">
        <v>2010</v>
      </c>
      <c r="D168" s="43" t="s">
        <v>411</v>
      </c>
      <c r="E168" s="101"/>
      <c r="F168" s="9" t="s">
        <v>374</v>
      </c>
      <c r="G168" s="7">
        <v>2002</v>
      </c>
      <c r="H168" s="8" t="s">
        <v>1060</v>
      </c>
      <c r="I168" s="98" t="str">
        <f>IF(RIGHT(LEFT(historie_vysledky[[#This Row],[prijmeni a jmeno]],SEARCH(" ",historie_vysledky[[#This Row],[prijmeni a jmeno]])-1),1)="á","Z","M")</f>
        <v>Z</v>
      </c>
      <c r="J16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07 - 10</v>
      </c>
      <c r="K168" s="38"/>
      <c r="L168" s="80">
        <v>8.3796296296296299E-4</v>
      </c>
      <c r="M168" s="76"/>
      <c r="N168" s="77">
        <v>2</v>
      </c>
      <c r="O168" s="112" t="str">
        <f>LEFT(historie_vysledky[[#This Row],[prijmeni a jmeno]],1)</f>
        <v>T</v>
      </c>
      <c r="P168" s="113" t="str">
        <f>CONCATENATE(historie_vysledky[[#This Row],[prijmeni a jmeno]],", ",historie_vysledky[[#This Row],[nar]])</f>
        <v>Tvrzová Gabriela, 2002</v>
      </c>
      <c r="Q168" s="92" t="str">
        <f>IF(ISERROR(VLOOKUP(B168,jbp_bezci!B:G,4,0)),"-",IF(VLOOKUP(B168,jbp_bezci!B:G,4,0)=0,"-",VLOOKUP(B168,jbp_bezci!B:G,4,0)))</f>
        <v>-</v>
      </c>
      <c r="R168" s="92" t="str">
        <f>IF(COUNTIF(jbp_bezci[ident],historie_vysledky[[#This Row],[ident jbp]])=1,"přihlášen","ne")</f>
        <v>ne</v>
      </c>
      <c r="S16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68" s="120">
        <f>COUNTIFS($F$4:F167,F168,$G$4:G167,G168)</f>
        <v>1</v>
      </c>
      <c r="U168" s="5"/>
      <c r="V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</row>
    <row r="169" spans="2:33" ht="15.75" x14ac:dyDescent="0.25">
      <c r="B169" s="40" t="str">
        <f>CONCATENATE(historie_vysledky[[#This Row],[rok]]," :: ",F169," :: ",G169)</f>
        <v>2010 :: Tvrzová Veronika :: 1999</v>
      </c>
      <c r="C169" s="115">
        <v>2010</v>
      </c>
      <c r="D169" s="43" t="s">
        <v>411</v>
      </c>
      <c r="E169" s="101"/>
      <c r="F169" s="9" t="s">
        <v>383</v>
      </c>
      <c r="G169" s="7">
        <v>1999</v>
      </c>
      <c r="H169" s="8" t="s">
        <v>1060</v>
      </c>
      <c r="I169" s="98" t="str">
        <f>IF(RIGHT(LEFT(historie_vysledky[[#This Row],[prijmeni a jmeno]],SEARCH(" ",historie_vysledky[[#This Row],[prijmeni a jmeno]])-1),1)="á","Z","M")</f>
        <v>Z</v>
      </c>
      <c r="J16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169" s="38"/>
      <c r="L169" s="80">
        <v>7.7430555555555553E-4</v>
      </c>
      <c r="M169" s="76"/>
      <c r="N169" s="77">
        <v>2</v>
      </c>
      <c r="O169" s="112" t="str">
        <f>LEFT(historie_vysledky[[#This Row],[prijmeni a jmeno]],1)</f>
        <v>T</v>
      </c>
      <c r="P169" s="113" t="str">
        <f>CONCATENATE(historie_vysledky[[#This Row],[prijmeni a jmeno]],", ",historie_vysledky[[#This Row],[nar]])</f>
        <v>Tvrzová Veronika, 1999</v>
      </c>
      <c r="Q169" s="92" t="str">
        <f>IF(ISERROR(VLOOKUP(B169,jbp_bezci!B:G,4,0)),"-",IF(VLOOKUP(B169,jbp_bezci!B:G,4,0)=0,"-",VLOOKUP(B169,jbp_bezci!B:G,4,0)))</f>
        <v>-</v>
      </c>
      <c r="R169" s="92" t="str">
        <f>IF(COUNTIF(jbp_bezci[ident],historie_vysledky[[#This Row],[ident jbp]])=1,"přihlášen","ne")</f>
        <v>ne</v>
      </c>
      <c r="S16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69" s="120">
        <f>COUNTIFS($F$4:F168,F169,$G$4:G168,G169)</f>
        <v>1</v>
      </c>
      <c r="U169" s="5"/>
      <c r="V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</row>
    <row r="170" spans="2:33" ht="15.75" x14ac:dyDescent="0.25">
      <c r="B170" s="40" t="str">
        <f>CONCATENATE(historie_vysledky[[#This Row],[rok]]," :: ",F170," :: ",G170)</f>
        <v>2010 :: Vaněček Jiří :: 1995</v>
      </c>
      <c r="C170" s="115">
        <v>2010</v>
      </c>
      <c r="D170" s="43" t="s">
        <v>411</v>
      </c>
      <c r="E170" s="101"/>
      <c r="F170" s="9" t="s">
        <v>567</v>
      </c>
      <c r="G170" s="7">
        <v>1995</v>
      </c>
      <c r="H170" s="8" t="s">
        <v>342</v>
      </c>
      <c r="I170" s="98" t="str">
        <f>IF(RIGHT(LEFT(historie_vysledky[[#This Row],[prijmeni a jmeno]],SEARCH(" ",historie_vysledky[[#This Row],[prijmeni a jmeno]])-1),1)="á","Z","M")</f>
        <v>M</v>
      </c>
      <c r="J17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15 - 16</v>
      </c>
      <c r="K170" s="38"/>
      <c r="L170" s="80">
        <v>3.2187499999999998E-3</v>
      </c>
      <c r="M170" s="76"/>
      <c r="N170" s="77">
        <v>1</v>
      </c>
      <c r="O170" s="112" t="str">
        <f>LEFT(historie_vysledky[[#This Row],[prijmeni a jmeno]],1)</f>
        <v>V</v>
      </c>
      <c r="P170" s="113" t="str">
        <f>CONCATENATE(historie_vysledky[[#This Row],[prijmeni a jmeno]],", ",historie_vysledky[[#This Row],[nar]])</f>
        <v>Vaněček Jiří, 1995</v>
      </c>
      <c r="Q170" s="92" t="str">
        <f>IF(ISERROR(VLOOKUP(B170,jbp_bezci!B:G,4,0)),"-",IF(VLOOKUP(B170,jbp_bezci!B:G,4,0)=0,"-",VLOOKUP(B170,jbp_bezci!B:G,4,0)))</f>
        <v>-</v>
      </c>
      <c r="R170" s="92" t="str">
        <f>IF(COUNTIF(jbp_bezci[ident],historie_vysledky[[#This Row],[ident jbp]])=1,"přihlášen","ne")</f>
        <v>ne</v>
      </c>
      <c r="S17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70" s="120">
        <f>COUNTIFS($F$4:F169,F170,$G$4:G169,G170)</f>
        <v>0</v>
      </c>
      <c r="U170" s="5"/>
      <c r="V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</row>
    <row r="171" spans="2:33" ht="15.75" x14ac:dyDescent="0.25">
      <c r="B171" s="40" t="str">
        <f>CONCATENATE(historie_vysledky[[#This Row],[rok]]," :: ",F171," :: ",G171)</f>
        <v>2010 :: Borovec Zdeněk :: 1964</v>
      </c>
      <c r="C171" s="115">
        <v>2010</v>
      </c>
      <c r="D171" s="43" t="s">
        <v>292</v>
      </c>
      <c r="E171" s="101"/>
      <c r="F171" s="9" t="s">
        <v>694</v>
      </c>
      <c r="G171" s="7">
        <v>1964</v>
      </c>
      <c r="H171" s="8" t="s">
        <v>506</v>
      </c>
      <c r="I171" s="98" t="str">
        <f>IF(RIGHT(LEFT(historie_vysledky[[#This Row],[prijmeni a jmeno]],SEARCH(" ",historie_vysledky[[#This Row],[prijmeni a jmeno]])-1),1)="á","Z","M")</f>
        <v>M</v>
      </c>
      <c r="J17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171" s="38"/>
      <c r="L171" s="80">
        <v>6.3611111111111118E-2</v>
      </c>
      <c r="M171" s="76">
        <v>30</v>
      </c>
      <c r="N171" s="77">
        <v>11</v>
      </c>
      <c r="O171" s="112" t="str">
        <f>LEFT(historie_vysledky[[#This Row],[prijmeni a jmeno]],1)</f>
        <v>B</v>
      </c>
      <c r="P171" s="113" t="str">
        <f>CONCATENATE(historie_vysledky[[#This Row],[prijmeni a jmeno]],", ",historie_vysledky[[#This Row],[nar]])</f>
        <v>Borovec Zdeněk, 1964</v>
      </c>
      <c r="Q171" s="92" t="str">
        <f>IF(ISERROR(VLOOKUP(B171,jbp_bezci!B:G,4,0)),"-",IF(VLOOKUP(B171,jbp_bezci!B:G,4,0)=0,"-",VLOOKUP(B171,jbp_bezci!B:G,4,0)))</f>
        <v>-</v>
      </c>
      <c r="R171" s="92" t="str">
        <f>IF(COUNTIF(jbp_bezci[ident],historie_vysledky[[#This Row],[ident jbp]])=1,"přihlášen","ne")</f>
        <v>ne</v>
      </c>
      <c r="S17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71" s="120">
        <f>COUNTIFS($F$4:F170,F171,$G$4:G170,G171)</f>
        <v>0</v>
      </c>
      <c r="U171" s="5"/>
      <c r="V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</row>
    <row r="172" spans="2:33" ht="15.75" x14ac:dyDescent="0.25">
      <c r="B172" s="40" t="str">
        <f>CONCATENATE(historie_vysledky[[#This Row],[rok]]," :: ",F172," :: ",G172)</f>
        <v>2010 :: Bubal Milan :: 1976</v>
      </c>
      <c r="C172" s="115">
        <v>2010</v>
      </c>
      <c r="D172" s="43" t="s">
        <v>292</v>
      </c>
      <c r="E172" s="101"/>
      <c r="F172" s="9" t="s">
        <v>432</v>
      </c>
      <c r="G172" s="7">
        <v>1976</v>
      </c>
      <c r="H172" s="8" t="s">
        <v>395</v>
      </c>
      <c r="I172" s="98" t="str">
        <f>IF(RIGHT(LEFT(historie_vysledky[[#This Row],[prijmeni a jmeno]],SEARCH(" ",historie_vysledky[[#This Row],[prijmeni a jmeno]])-1),1)="á","Z","M")</f>
        <v>M</v>
      </c>
      <c r="J17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172" s="38"/>
      <c r="L172" s="80">
        <v>4.8946759259259259E-2</v>
      </c>
      <c r="M172" s="76">
        <v>13</v>
      </c>
      <c r="N172" s="77">
        <v>6</v>
      </c>
      <c r="O172" s="112" t="str">
        <f>LEFT(historie_vysledky[[#This Row],[prijmeni a jmeno]],1)</f>
        <v>B</v>
      </c>
      <c r="P172" s="113" t="str">
        <f>CONCATENATE(historie_vysledky[[#This Row],[prijmeni a jmeno]],", ",historie_vysledky[[#This Row],[nar]])</f>
        <v>Bubal Milan, 1976</v>
      </c>
      <c r="Q172" s="92" t="str">
        <f>IF(ISERROR(VLOOKUP(B172,jbp_bezci!B:G,4,0)),"-",IF(VLOOKUP(B172,jbp_bezci!B:G,4,0)=0,"-",VLOOKUP(B172,jbp_bezci!B:G,4,0)))</f>
        <v>-</v>
      </c>
      <c r="R172" s="92" t="str">
        <f>IF(COUNTIF(jbp_bezci[ident],historie_vysledky[[#This Row],[ident jbp]])=1,"přihlášen","ne")</f>
        <v>ne</v>
      </c>
      <c r="S17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72" s="120">
        <f>COUNTIFS($F$4:F171,F172,$G$4:G171,G172)</f>
        <v>1</v>
      </c>
      <c r="U172" s="5"/>
      <c r="V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</row>
    <row r="173" spans="2:33" ht="15.75" x14ac:dyDescent="0.25">
      <c r="B173" s="40" t="str">
        <f>CONCATENATE(historie_vysledky[[#This Row],[rok]]," :: ",F173," :: ",G173)</f>
        <v>2010 :: Candrová Jana :: 1975</v>
      </c>
      <c r="C173" s="115">
        <v>2010</v>
      </c>
      <c r="D173" s="43" t="s">
        <v>292</v>
      </c>
      <c r="E173" s="101"/>
      <c r="F173" s="9" t="s">
        <v>195</v>
      </c>
      <c r="G173" s="7">
        <v>1975</v>
      </c>
      <c r="H173" s="8" t="s">
        <v>414</v>
      </c>
      <c r="I173" s="98" t="str">
        <f>IF(RIGHT(LEFT(historie_vysledky[[#This Row],[prijmeni a jmeno]],SEARCH(" ",historie_vysledky[[#This Row],[prijmeni a jmeno]])-1),1)="á","Z","M")</f>
        <v>Z</v>
      </c>
      <c r="J17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173" s="38"/>
      <c r="L173" s="80">
        <v>4.6909722222222221E-2</v>
      </c>
      <c r="M173" s="76">
        <v>9</v>
      </c>
      <c r="N173" s="77">
        <v>1</v>
      </c>
      <c r="O173" s="112" t="str">
        <f>LEFT(historie_vysledky[[#This Row],[prijmeni a jmeno]],1)</f>
        <v>C</v>
      </c>
      <c r="P173" s="113" t="str">
        <f>CONCATENATE(historie_vysledky[[#This Row],[prijmeni a jmeno]],", ",historie_vysledky[[#This Row],[nar]])</f>
        <v>Candrová Jana, 1975</v>
      </c>
      <c r="Q173" s="92" t="str">
        <f>IF(ISERROR(VLOOKUP(B173,jbp_bezci!B:G,4,0)),"-",IF(VLOOKUP(B173,jbp_bezci!B:G,4,0)=0,"-",VLOOKUP(B173,jbp_bezci!B:G,4,0)))</f>
        <v>-</v>
      </c>
      <c r="R173" s="92" t="str">
        <f>IF(COUNTIF(jbp_bezci[ident],historie_vysledky[[#This Row],[ident jbp]])=1,"přihlášen","ne")</f>
        <v>ne</v>
      </c>
      <c r="S17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73" s="120">
        <f>COUNTIFS($F$4:F172,F173,$G$4:G172,G173)</f>
        <v>1</v>
      </c>
      <c r="U173" s="5"/>
      <c r="V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</row>
    <row r="174" spans="2:33" ht="15.75" x14ac:dyDescent="0.25">
      <c r="B174" s="40" t="str">
        <f>CONCATENATE(historie_vysledky[[#This Row],[rok]]," :: ",F174," :: ",G174)</f>
        <v>2010 :: Čaloud Milan :: 1969</v>
      </c>
      <c r="C174" s="115">
        <v>2010</v>
      </c>
      <c r="D174" s="43" t="s">
        <v>292</v>
      </c>
      <c r="E174" s="101"/>
      <c r="F174" s="9" t="s">
        <v>434</v>
      </c>
      <c r="G174" s="7">
        <v>1969</v>
      </c>
      <c r="H174" s="8" t="s">
        <v>43</v>
      </c>
      <c r="I174" s="98" t="str">
        <f>IF(RIGHT(LEFT(historie_vysledky[[#This Row],[prijmeni a jmeno]],SEARCH(" ",historie_vysledky[[#This Row],[prijmeni a jmeno]])-1),1)="á","Z","M")</f>
        <v>M</v>
      </c>
      <c r="J17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174" s="38"/>
      <c r="L174" s="80">
        <v>5.2708333333333336E-2</v>
      </c>
      <c r="M174" s="76">
        <v>21</v>
      </c>
      <c r="N174" s="77">
        <v>9</v>
      </c>
      <c r="O174" s="112" t="str">
        <f>LEFT(historie_vysledky[[#This Row],[prijmeni a jmeno]],1)</f>
        <v>Č</v>
      </c>
      <c r="P174" s="113" t="str">
        <f>CONCATENATE(historie_vysledky[[#This Row],[prijmeni a jmeno]],", ",historie_vysledky[[#This Row],[nar]])</f>
        <v>Čaloud Milan, 1969</v>
      </c>
      <c r="Q174" s="92" t="str">
        <f>IF(ISERROR(VLOOKUP(B174,jbp_bezci!B:G,4,0)),"-",IF(VLOOKUP(B174,jbp_bezci!B:G,4,0)=0,"-",VLOOKUP(B174,jbp_bezci!B:G,4,0)))</f>
        <v>-</v>
      </c>
      <c r="R174" s="92" t="str">
        <f>IF(COUNTIF(jbp_bezci[ident],historie_vysledky[[#This Row],[ident jbp]])=1,"přihlášen","ne")</f>
        <v>ne</v>
      </c>
      <c r="S17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74" s="120">
        <f>COUNTIFS($F$4:F173,F174,$G$4:G173,G174)</f>
        <v>1</v>
      </c>
      <c r="U174" s="5"/>
      <c r="V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</row>
    <row r="175" spans="2:33" ht="15.75" x14ac:dyDescent="0.25">
      <c r="B175" s="40" t="str">
        <f>CONCATENATE(historie_vysledky[[#This Row],[rok]]," :: ",F175," :: ",G175)</f>
        <v>2010 :: Gazda Martin :: 1968</v>
      </c>
      <c r="C175" s="115">
        <v>2010</v>
      </c>
      <c r="D175" s="43" t="s">
        <v>292</v>
      </c>
      <c r="E175" s="101"/>
      <c r="F175" s="9" t="s">
        <v>97</v>
      </c>
      <c r="G175" s="7">
        <v>1968</v>
      </c>
      <c r="H175" s="8" t="s">
        <v>448</v>
      </c>
      <c r="I175" s="98" t="str">
        <f>IF(RIGHT(LEFT(historie_vysledky[[#This Row],[prijmeni a jmeno]],SEARCH(" ",historie_vysledky[[#This Row],[prijmeni a jmeno]])-1),1)="á","Z","M")</f>
        <v>M</v>
      </c>
      <c r="J17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175" s="38"/>
      <c r="L175" s="80">
        <v>5.230324074074074E-2</v>
      </c>
      <c r="M175" s="76">
        <v>20</v>
      </c>
      <c r="N175" s="77">
        <v>8</v>
      </c>
      <c r="O175" s="112" t="str">
        <f>LEFT(historie_vysledky[[#This Row],[prijmeni a jmeno]],1)</f>
        <v>G</v>
      </c>
      <c r="P175" s="113" t="str">
        <f>CONCATENATE(historie_vysledky[[#This Row],[prijmeni a jmeno]],", ",historie_vysledky[[#This Row],[nar]])</f>
        <v>Gazda Martin, 1968</v>
      </c>
      <c r="Q175" s="92" t="str">
        <f>IF(ISERROR(VLOOKUP(B175,jbp_bezci!B:G,4,0)),"-",IF(VLOOKUP(B175,jbp_bezci!B:G,4,0)=0,"-",VLOOKUP(B175,jbp_bezci!B:G,4,0)))</f>
        <v>-</v>
      </c>
      <c r="R175" s="92" t="str">
        <f>IF(COUNTIF(jbp_bezci[ident],historie_vysledky[[#This Row],[ident jbp]])=1,"přihlášen","ne")</f>
        <v>ne</v>
      </c>
      <c r="S17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75" s="120">
        <f>COUNTIFS($F$4:F174,F175,$G$4:G174,G175)</f>
        <v>0</v>
      </c>
      <c r="U175" s="5"/>
      <c r="V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</row>
    <row r="176" spans="2:33" ht="15.75" x14ac:dyDescent="0.25">
      <c r="B176" s="40" t="str">
        <f>CONCATENATE(historie_vysledky[[#This Row],[rok]]," :: ",F176," :: ",G176)</f>
        <v>2010 :: Juda Josef :: 1965</v>
      </c>
      <c r="C176" s="115">
        <v>2010</v>
      </c>
      <c r="D176" s="43" t="s">
        <v>292</v>
      </c>
      <c r="E176" s="101"/>
      <c r="F176" s="9" t="s">
        <v>512</v>
      </c>
      <c r="G176" s="7">
        <v>1965</v>
      </c>
      <c r="H176" s="8" t="s">
        <v>395</v>
      </c>
      <c r="I176" s="98" t="str">
        <f>IF(RIGHT(LEFT(historie_vysledky[[#This Row],[prijmeni a jmeno]],SEARCH(" ",historie_vysledky[[#This Row],[prijmeni a jmeno]])-1),1)="á","Z","M")</f>
        <v>M</v>
      </c>
      <c r="J17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176" s="38"/>
      <c r="L176" s="80">
        <v>5.4525462962962963E-2</v>
      </c>
      <c r="M176" s="76">
        <v>22</v>
      </c>
      <c r="N176" s="77">
        <v>10</v>
      </c>
      <c r="O176" s="112" t="str">
        <f>LEFT(historie_vysledky[[#This Row],[prijmeni a jmeno]],1)</f>
        <v>J</v>
      </c>
      <c r="P176" s="113" t="str">
        <f>CONCATENATE(historie_vysledky[[#This Row],[prijmeni a jmeno]],", ",historie_vysledky[[#This Row],[nar]])</f>
        <v>Juda Josef, 1965</v>
      </c>
      <c r="Q176" s="92" t="str">
        <f>IF(ISERROR(VLOOKUP(B176,jbp_bezci!B:G,4,0)),"-",IF(VLOOKUP(B176,jbp_bezci!B:G,4,0)=0,"-",VLOOKUP(B176,jbp_bezci!B:G,4,0)))</f>
        <v>-</v>
      </c>
      <c r="R176" s="92" t="str">
        <f>IF(COUNTIF(jbp_bezci[ident],historie_vysledky[[#This Row],[ident jbp]])=1,"přihlášen","ne")</f>
        <v>ne</v>
      </c>
      <c r="S17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76" s="120">
        <f>COUNTIFS($F$4:F175,F176,$G$4:G175,G176)</f>
        <v>0</v>
      </c>
      <c r="U176" s="5"/>
      <c r="V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</row>
    <row r="177" spans="2:33" ht="15.75" x14ac:dyDescent="0.25">
      <c r="B177" s="40" t="str">
        <f>CONCATENATE(historie_vysledky[[#This Row],[rok]]," :: ",F177," :: ",G177)</f>
        <v>2010 :: Kopecký Zdeněk :: 1937</v>
      </c>
      <c r="C177" s="115">
        <v>2010</v>
      </c>
      <c r="D177" s="43" t="s">
        <v>292</v>
      </c>
      <c r="E177" s="101"/>
      <c r="F177" s="9" t="s">
        <v>121</v>
      </c>
      <c r="G177" s="7">
        <v>1937</v>
      </c>
      <c r="H177" s="8" t="s">
        <v>398</v>
      </c>
      <c r="I177" s="98" t="str">
        <f>IF(RIGHT(LEFT(historie_vysledky[[#This Row],[prijmeni a jmeno]],SEARCH(" ",historie_vysledky[[#This Row],[prijmeni a jmeno]])-1),1)="á","Z","M")</f>
        <v>M</v>
      </c>
      <c r="J17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D</v>
      </c>
      <c r="K177" s="38"/>
      <c r="L177" s="80">
        <v>5.7615740740740738E-2</v>
      </c>
      <c r="M177" s="76">
        <v>27</v>
      </c>
      <c r="N177" s="77">
        <v>6</v>
      </c>
      <c r="O177" s="112" t="str">
        <f>LEFT(historie_vysledky[[#This Row],[prijmeni a jmeno]],1)</f>
        <v>K</v>
      </c>
      <c r="P177" s="113" t="str">
        <f>CONCATENATE(historie_vysledky[[#This Row],[prijmeni a jmeno]],", ",historie_vysledky[[#This Row],[nar]])</f>
        <v>Kopecký Zdeněk, 1937</v>
      </c>
      <c r="Q177" s="92" t="str">
        <f>IF(ISERROR(VLOOKUP(B177,jbp_bezci!B:G,4,0)),"-",IF(VLOOKUP(B177,jbp_bezci!B:G,4,0)=0,"-",VLOOKUP(B177,jbp_bezci!B:G,4,0)))</f>
        <v>-</v>
      </c>
      <c r="R177" s="92" t="str">
        <f>IF(COUNTIF(jbp_bezci[ident],historie_vysledky[[#This Row],[ident jbp]])=1,"přihlášen","ne")</f>
        <v>ne</v>
      </c>
      <c r="S17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77" s="120">
        <f>COUNTIFS($F$4:F176,F177,$G$4:G176,G177)</f>
        <v>0</v>
      </c>
      <c r="U177" s="5"/>
      <c r="V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</row>
    <row r="178" spans="2:33" ht="15.75" x14ac:dyDescent="0.25">
      <c r="B178" s="40" t="str">
        <f>CONCATENATE(historie_vysledky[[#This Row],[rok]]," :: ",F178," :: ",G178)</f>
        <v>2010 :: Kopřiva Josef :: 1952</v>
      </c>
      <c r="C178" s="115">
        <v>2010</v>
      </c>
      <c r="D178" s="43" t="s">
        <v>292</v>
      </c>
      <c r="E178" s="101"/>
      <c r="F178" s="9" t="s">
        <v>123</v>
      </c>
      <c r="G178" s="7">
        <v>1952</v>
      </c>
      <c r="H178" s="8" t="s">
        <v>999</v>
      </c>
      <c r="I178" s="98" t="str">
        <f>IF(RIGHT(LEFT(historie_vysledky[[#This Row],[prijmeni a jmeno]],SEARCH(" ",historie_vysledky[[#This Row],[prijmeni a jmeno]])-1),1)="á","Z","M")</f>
        <v>M</v>
      </c>
      <c r="J17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178" s="38"/>
      <c r="L178" s="80">
        <v>5.6979166666666664E-2</v>
      </c>
      <c r="M178" s="76">
        <v>25</v>
      </c>
      <c r="N178" s="77">
        <v>4</v>
      </c>
      <c r="O178" s="112" t="str">
        <f>LEFT(historie_vysledky[[#This Row],[prijmeni a jmeno]],1)</f>
        <v>K</v>
      </c>
      <c r="P178" s="113" t="str">
        <f>CONCATENATE(historie_vysledky[[#This Row],[prijmeni a jmeno]],", ",historie_vysledky[[#This Row],[nar]])</f>
        <v>Kopřiva Josef, 1952</v>
      </c>
      <c r="Q178" s="92" t="str">
        <f>IF(ISERROR(VLOOKUP(B178,jbp_bezci!B:G,4,0)),"-",IF(VLOOKUP(B178,jbp_bezci!B:G,4,0)=0,"-",VLOOKUP(B178,jbp_bezci!B:G,4,0)))</f>
        <v>-</v>
      </c>
      <c r="R178" s="92" t="str">
        <f>IF(COUNTIF(jbp_bezci[ident],historie_vysledky[[#This Row],[ident jbp]])=1,"přihlášen","ne")</f>
        <v>ne</v>
      </c>
      <c r="S17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78" s="120">
        <f>COUNTIFS($F$4:F177,F178,$G$4:G177,G178)</f>
        <v>0</v>
      </c>
      <c r="U178" s="5"/>
      <c r="V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</row>
    <row r="179" spans="2:33" ht="15.75" x14ac:dyDescent="0.25">
      <c r="B179" s="40" t="str">
        <f>CONCATENATE(historie_vysledky[[#This Row],[rok]]," :: ",F179," :: ",G179)</f>
        <v>2010 :: Kysel Jiří :: 1984</v>
      </c>
      <c r="C179" s="115">
        <v>2010</v>
      </c>
      <c r="D179" s="43" t="s">
        <v>292</v>
      </c>
      <c r="E179" s="101"/>
      <c r="F179" s="9" t="s">
        <v>509</v>
      </c>
      <c r="G179" s="7">
        <v>1984</v>
      </c>
      <c r="H179" s="8" t="s">
        <v>395</v>
      </c>
      <c r="I179" s="98" t="str">
        <f>IF(RIGHT(LEFT(historie_vysledky[[#This Row],[prijmeni a jmeno]],SEARCH(" ",historie_vysledky[[#This Row],[prijmeni a jmeno]])-1),1)="á","Z","M")</f>
        <v>M</v>
      </c>
      <c r="J17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179" s="38"/>
      <c r="L179" s="80">
        <v>4.7407407407407405E-2</v>
      </c>
      <c r="M179" s="76">
        <v>10</v>
      </c>
      <c r="N179" s="77">
        <v>4</v>
      </c>
      <c r="O179" s="112" t="str">
        <f>LEFT(historie_vysledky[[#This Row],[prijmeni a jmeno]],1)</f>
        <v>K</v>
      </c>
      <c r="P179" s="113" t="str">
        <f>CONCATENATE(historie_vysledky[[#This Row],[prijmeni a jmeno]],", ",historie_vysledky[[#This Row],[nar]])</f>
        <v>Kysel Jiří, 1984</v>
      </c>
      <c r="Q179" s="92" t="str">
        <f>IF(ISERROR(VLOOKUP(B179,jbp_bezci!B:G,4,0)),"-",IF(VLOOKUP(B179,jbp_bezci!B:G,4,0)=0,"-",VLOOKUP(B179,jbp_bezci!B:G,4,0)))</f>
        <v>-</v>
      </c>
      <c r="R179" s="92" t="str">
        <f>IF(COUNTIF(jbp_bezci[ident],historie_vysledky[[#This Row],[ident jbp]])=1,"přihlášen","ne")</f>
        <v>ne</v>
      </c>
      <c r="S17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79" s="120">
        <f>COUNTIFS($F$4:F178,F179,$G$4:G178,G179)</f>
        <v>0</v>
      </c>
      <c r="U179" s="5"/>
      <c r="V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</row>
    <row r="180" spans="2:33" ht="15.75" x14ac:dyDescent="0.25">
      <c r="B180" s="40" t="str">
        <f>CONCATENATE(historie_vysledky[[#This Row],[rok]]," :: ",F180," :: ",G180)</f>
        <v>2010 :: Lácha Pavel :: 1969</v>
      </c>
      <c r="C180" s="115">
        <v>2010</v>
      </c>
      <c r="D180" s="43" t="s">
        <v>292</v>
      </c>
      <c r="E180" s="101"/>
      <c r="F180" s="9" t="s">
        <v>129</v>
      </c>
      <c r="G180" s="7">
        <v>1969</v>
      </c>
      <c r="H180" s="8" t="s">
        <v>414</v>
      </c>
      <c r="I180" s="98" t="str">
        <f>IF(RIGHT(LEFT(historie_vysledky[[#This Row],[prijmeni a jmeno]],SEARCH(" ",historie_vysledky[[#This Row],[prijmeni a jmeno]])-1),1)="á","Z","M")</f>
        <v>M</v>
      </c>
      <c r="J18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180" s="38"/>
      <c r="L180" s="80">
        <v>4.4050925925925931E-2</v>
      </c>
      <c r="M180" s="76">
        <v>7</v>
      </c>
      <c r="N180" s="77">
        <v>3</v>
      </c>
      <c r="O180" s="112" t="str">
        <f>LEFT(historie_vysledky[[#This Row],[prijmeni a jmeno]],1)</f>
        <v>L</v>
      </c>
      <c r="P180" s="113" t="str">
        <f>CONCATENATE(historie_vysledky[[#This Row],[prijmeni a jmeno]],", ",historie_vysledky[[#This Row],[nar]])</f>
        <v>Lácha Pavel, 1969</v>
      </c>
      <c r="Q180" s="92" t="str">
        <f>IF(ISERROR(VLOOKUP(B180,jbp_bezci!B:G,4,0)),"-",IF(VLOOKUP(B180,jbp_bezci!B:G,4,0)=0,"-",VLOOKUP(B180,jbp_bezci!B:G,4,0)))</f>
        <v>-</v>
      </c>
      <c r="R180" s="92" t="str">
        <f>IF(COUNTIF(jbp_bezci[ident],historie_vysledky[[#This Row],[ident jbp]])=1,"přihlášen","ne")</f>
        <v>ne</v>
      </c>
      <c r="S18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80" s="120">
        <f>COUNTIFS($F$4:F179,F180,$G$4:G179,G180)</f>
        <v>0</v>
      </c>
      <c r="U180" s="5"/>
      <c r="V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</row>
    <row r="181" spans="2:33" ht="15.75" x14ac:dyDescent="0.25">
      <c r="B181" s="40" t="str">
        <f>CONCATENATE(historie_vysledky[[#This Row],[rok]]," :: ",F181," :: ",G181)</f>
        <v>2010 :: Mikolášek Arnošt :: 1965</v>
      </c>
      <c r="C181" s="115">
        <v>2010</v>
      </c>
      <c r="D181" s="43" t="s">
        <v>292</v>
      </c>
      <c r="E181" s="101"/>
      <c r="F181" s="9" t="s">
        <v>141</v>
      </c>
      <c r="G181" s="7">
        <v>1965</v>
      </c>
      <c r="H181" s="8" t="s">
        <v>47</v>
      </c>
      <c r="I181" s="98" t="str">
        <f>IF(RIGHT(LEFT(historie_vysledky[[#This Row],[prijmeni a jmeno]],SEARCH(" ",historie_vysledky[[#This Row],[prijmeni a jmeno]])-1),1)="á","Z","M")</f>
        <v>M</v>
      </c>
      <c r="J18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181" s="38"/>
      <c r="L181" s="80">
        <v>5.0914351851851856E-2</v>
      </c>
      <c r="M181" s="76">
        <v>18</v>
      </c>
      <c r="N181" s="77">
        <v>7</v>
      </c>
      <c r="O181" s="112" t="str">
        <f>LEFT(historie_vysledky[[#This Row],[prijmeni a jmeno]],1)</f>
        <v>M</v>
      </c>
      <c r="P181" s="113" t="str">
        <f>CONCATENATE(historie_vysledky[[#This Row],[prijmeni a jmeno]],", ",historie_vysledky[[#This Row],[nar]])</f>
        <v>Mikolášek Arnošt, 1965</v>
      </c>
      <c r="Q181" s="92" t="str">
        <f>IF(ISERROR(VLOOKUP(B181,jbp_bezci!B:G,4,0)),"-",IF(VLOOKUP(B181,jbp_bezci!B:G,4,0)=0,"-",VLOOKUP(B181,jbp_bezci!B:G,4,0)))</f>
        <v>-</v>
      </c>
      <c r="R181" s="92" t="str">
        <f>IF(COUNTIF(jbp_bezci[ident],historie_vysledky[[#This Row],[ident jbp]])=1,"přihlášen","ne")</f>
        <v>ne</v>
      </c>
      <c r="S18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81" s="120">
        <f>COUNTIFS($F$4:F180,F181,$G$4:G180,G181)</f>
        <v>1</v>
      </c>
      <c r="U181" s="5"/>
      <c r="V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</row>
    <row r="182" spans="2:33" ht="15.75" x14ac:dyDescent="0.25">
      <c r="B182" s="40" t="str">
        <f>CONCATENATE(historie_vysledky[[#This Row],[rok]]," :: ",F182," :: ",G182)</f>
        <v>2010 :: Mikšovský Zdeněk :: 1945</v>
      </c>
      <c r="C182" s="115">
        <v>2010</v>
      </c>
      <c r="D182" s="43" t="s">
        <v>292</v>
      </c>
      <c r="E182" s="101"/>
      <c r="F182" s="9" t="s">
        <v>143</v>
      </c>
      <c r="G182" s="7">
        <v>1945</v>
      </c>
      <c r="H182" s="8" t="s">
        <v>1060</v>
      </c>
      <c r="I182" s="98" t="str">
        <f>IF(RIGHT(LEFT(historie_vysledky[[#This Row],[prijmeni a jmeno]],SEARCH(" ",historie_vysledky[[#This Row],[prijmeni a jmeno]])-1),1)="á","Z","M")</f>
        <v>M</v>
      </c>
      <c r="J18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D</v>
      </c>
      <c r="K182" s="38"/>
      <c r="L182" s="80">
        <v>5.5543981481481486E-2</v>
      </c>
      <c r="M182" s="76">
        <v>23</v>
      </c>
      <c r="N182" s="77">
        <v>3</v>
      </c>
      <c r="O182" s="112" t="str">
        <f>LEFT(historie_vysledky[[#This Row],[prijmeni a jmeno]],1)</f>
        <v>M</v>
      </c>
      <c r="P182" s="113" t="str">
        <f>CONCATENATE(historie_vysledky[[#This Row],[prijmeni a jmeno]],", ",historie_vysledky[[#This Row],[nar]])</f>
        <v>Mikšovský Zdeněk, 1945</v>
      </c>
      <c r="Q182" s="92" t="str">
        <f>IF(ISERROR(VLOOKUP(B182,jbp_bezci!B:G,4,0)),"-",IF(VLOOKUP(B182,jbp_bezci!B:G,4,0)=0,"-",VLOOKUP(B182,jbp_bezci!B:G,4,0)))</f>
        <v>-</v>
      </c>
      <c r="R182" s="92" t="str">
        <f>IF(COUNTIF(jbp_bezci[ident],historie_vysledky[[#This Row],[ident jbp]])=1,"přihlášen","ne")</f>
        <v>ne</v>
      </c>
      <c r="S18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82" s="120">
        <f>COUNTIFS($F$4:F181,F182,$G$4:G181,G182)</f>
        <v>1</v>
      </c>
      <c r="U182" s="5"/>
      <c r="V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</row>
    <row r="183" spans="2:33" ht="15.75" x14ac:dyDescent="0.25">
      <c r="B183" s="40" t="str">
        <f>CONCATENATE(historie_vysledky[[#This Row],[rok]]," :: ",F183," :: ",G183)</f>
        <v>2010 :: Novák Jaroslav :: 1964</v>
      </c>
      <c r="C183" s="115">
        <v>2010</v>
      </c>
      <c r="D183" s="43" t="s">
        <v>292</v>
      </c>
      <c r="E183" s="101"/>
      <c r="F183" s="9" t="s">
        <v>144</v>
      </c>
      <c r="G183" s="7">
        <v>1964</v>
      </c>
      <c r="H183" s="9" t="s">
        <v>1115</v>
      </c>
      <c r="I183" s="98" t="str">
        <f>IF(RIGHT(LEFT(historie_vysledky[[#This Row],[prijmeni a jmeno]],SEARCH(" ",historie_vysledky[[#This Row],[prijmeni a jmeno]])-1),1)="á","Z","M")</f>
        <v>M</v>
      </c>
      <c r="J18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183" s="38"/>
      <c r="L183" s="80">
        <v>5.0185185185185187E-2</v>
      </c>
      <c r="M183" s="76">
        <v>16</v>
      </c>
      <c r="N183" s="77">
        <v>6</v>
      </c>
      <c r="O183" s="112" t="str">
        <f>LEFT(historie_vysledky[[#This Row],[prijmeni a jmeno]],1)</f>
        <v>N</v>
      </c>
      <c r="P183" s="113" t="str">
        <f>CONCATENATE(historie_vysledky[[#This Row],[prijmeni a jmeno]],", ",historie_vysledky[[#This Row],[nar]])</f>
        <v>Novák Jaroslav, 1964</v>
      </c>
      <c r="Q183" s="92" t="str">
        <f>IF(ISERROR(VLOOKUP(B183,jbp_bezci!B:G,4,0)),"-",IF(VLOOKUP(B183,jbp_bezci!B:G,4,0)=0,"-",VLOOKUP(B183,jbp_bezci!B:G,4,0)))</f>
        <v>-</v>
      </c>
      <c r="R183" s="92" t="str">
        <f>IF(COUNTIF(jbp_bezci[ident],historie_vysledky[[#This Row],[ident jbp]])=1,"přihlášen","ne")</f>
        <v>ne</v>
      </c>
      <c r="S18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83" s="120">
        <f>COUNTIFS($F$4:F182,F183,$G$4:G182,G183)</f>
        <v>0</v>
      </c>
      <c r="U183" s="5"/>
      <c r="V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</row>
    <row r="184" spans="2:33" ht="15.75" x14ac:dyDescent="0.25">
      <c r="B184" s="40" t="str">
        <f>CONCATENATE(historie_vysledky[[#This Row],[rok]]," :: ",F184," :: ",G184)</f>
        <v>2010 :: Nový Lukáš :: 1976</v>
      </c>
      <c r="C184" s="115">
        <v>2010</v>
      </c>
      <c r="D184" s="43" t="s">
        <v>292</v>
      </c>
      <c r="E184" s="101"/>
      <c r="F184" s="9" t="s">
        <v>507</v>
      </c>
      <c r="G184" s="7">
        <v>1976</v>
      </c>
      <c r="H184" s="8" t="s">
        <v>414</v>
      </c>
      <c r="I184" s="98" t="str">
        <f>IF(RIGHT(LEFT(historie_vysledky[[#This Row],[prijmeni a jmeno]],SEARCH(" ",historie_vysledky[[#This Row],[prijmeni a jmeno]])-1),1)="á","Z","M")</f>
        <v>M</v>
      </c>
      <c r="J18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184" s="38"/>
      <c r="L184" s="80">
        <v>4.3333333333333335E-2</v>
      </c>
      <c r="M184" s="76">
        <v>5</v>
      </c>
      <c r="N184" s="77">
        <v>3</v>
      </c>
      <c r="O184" s="112" t="str">
        <f>LEFT(historie_vysledky[[#This Row],[prijmeni a jmeno]],1)</f>
        <v>N</v>
      </c>
      <c r="P184" s="113" t="str">
        <f>CONCATENATE(historie_vysledky[[#This Row],[prijmeni a jmeno]],", ",historie_vysledky[[#This Row],[nar]])</f>
        <v>Nový Lukáš, 1976</v>
      </c>
      <c r="Q184" s="92" t="str">
        <f>IF(ISERROR(VLOOKUP(B184,jbp_bezci!B:G,4,0)),"-",IF(VLOOKUP(B184,jbp_bezci!B:G,4,0)=0,"-",VLOOKUP(B184,jbp_bezci!B:G,4,0)))</f>
        <v>-</v>
      </c>
      <c r="R184" s="92" t="str">
        <f>IF(COUNTIF(jbp_bezci[ident],historie_vysledky[[#This Row],[ident jbp]])=1,"přihlášen","ne")</f>
        <v>ne</v>
      </c>
      <c r="S18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84" s="120">
        <f>COUNTIFS($F$4:F183,F184,$G$4:G183,G184)</f>
        <v>0</v>
      </c>
      <c r="U184" s="5"/>
      <c r="V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</row>
    <row r="185" spans="2:33" ht="15.75" x14ac:dyDescent="0.25">
      <c r="B185" s="40" t="str">
        <f>CONCATENATE(historie_vysledky[[#This Row],[rok]]," :: ",F185," :: ",G185)</f>
        <v>2010 :: Palkovič Vladislav :: 1939</v>
      </c>
      <c r="C185" s="115">
        <v>2010</v>
      </c>
      <c r="D185" s="43" t="s">
        <v>292</v>
      </c>
      <c r="E185" s="101"/>
      <c r="F185" s="9" t="s">
        <v>150</v>
      </c>
      <c r="G185" s="7">
        <v>1939</v>
      </c>
      <c r="H185" s="8" t="s">
        <v>43</v>
      </c>
      <c r="I185" s="98" t="str">
        <f>IF(RIGHT(LEFT(historie_vysledky[[#This Row],[prijmeni a jmeno]],SEARCH(" ",historie_vysledky[[#This Row],[prijmeni a jmeno]])-1),1)="á","Z","M")</f>
        <v>M</v>
      </c>
      <c r="J18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D</v>
      </c>
      <c r="K185" s="38"/>
      <c r="L185" s="80">
        <v>5.7037037037037032E-2</v>
      </c>
      <c r="M185" s="76">
        <v>26</v>
      </c>
      <c r="N185" s="77">
        <v>5</v>
      </c>
      <c r="O185" s="112" t="str">
        <f>LEFT(historie_vysledky[[#This Row],[prijmeni a jmeno]],1)</f>
        <v>P</v>
      </c>
      <c r="P185" s="113" t="str">
        <f>CONCATENATE(historie_vysledky[[#This Row],[prijmeni a jmeno]],", ",historie_vysledky[[#This Row],[nar]])</f>
        <v>Palkovič Vladislav, 1939</v>
      </c>
      <c r="Q185" s="92" t="str">
        <f>IF(ISERROR(VLOOKUP(B185,jbp_bezci!B:G,4,0)),"-",IF(VLOOKUP(B185,jbp_bezci!B:G,4,0)=0,"-",VLOOKUP(B185,jbp_bezci!B:G,4,0)))</f>
        <v>-</v>
      </c>
      <c r="R185" s="92" t="str">
        <f>IF(COUNTIF(jbp_bezci[ident],historie_vysledky[[#This Row],[ident jbp]])=1,"přihlášen","ne")</f>
        <v>ne</v>
      </c>
      <c r="S18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85" s="120">
        <f>COUNTIFS($F$4:F184,F185,$G$4:G184,G185)</f>
        <v>1</v>
      </c>
      <c r="U185" s="5"/>
      <c r="V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</row>
    <row r="186" spans="2:33" ht="15.75" x14ac:dyDescent="0.25">
      <c r="B186" s="40" t="str">
        <f>CONCATENATE(historie_vysledky[[#This Row],[rok]]," :: ",F186," :: ",G186)</f>
        <v>2010 :: Petrou Jan :: 1964</v>
      </c>
      <c r="C186" s="115">
        <v>2010</v>
      </c>
      <c r="D186" s="43" t="s">
        <v>292</v>
      </c>
      <c r="E186" s="101"/>
      <c r="F186" s="9" t="s">
        <v>272</v>
      </c>
      <c r="G186" s="7">
        <v>1964</v>
      </c>
      <c r="H186" s="8" t="s">
        <v>57</v>
      </c>
      <c r="I186" s="98" t="str">
        <f>IF(RIGHT(LEFT(historie_vysledky[[#This Row],[prijmeni a jmeno]],SEARCH(" ",historie_vysledky[[#This Row],[prijmeni a jmeno]])-1),1)="á","Z","M")</f>
        <v>M</v>
      </c>
      <c r="J18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186" s="38"/>
      <c r="L186" s="80">
        <v>4.3784722222222218E-2</v>
      </c>
      <c r="M186" s="76">
        <v>6</v>
      </c>
      <c r="N186" s="77">
        <v>2</v>
      </c>
      <c r="O186" s="112" t="str">
        <f>LEFT(historie_vysledky[[#This Row],[prijmeni a jmeno]],1)</f>
        <v>P</v>
      </c>
      <c r="P186" s="113" t="str">
        <f>CONCATENATE(historie_vysledky[[#This Row],[prijmeni a jmeno]],", ",historie_vysledky[[#This Row],[nar]])</f>
        <v>Petrou Jan, 1964</v>
      </c>
      <c r="Q186" s="92" t="str">
        <f>IF(ISERROR(VLOOKUP(B186,jbp_bezci!B:G,4,0)),"-",IF(VLOOKUP(B186,jbp_bezci!B:G,4,0)=0,"-",VLOOKUP(B186,jbp_bezci!B:G,4,0)))</f>
        <v>-</v>
      </c>
      <c r="R186" s="92" t="str">
        <f>IF(COUNTIF(jbp_bezci[ident],historie_vysledky[[#This Row],[ident jbp]])=1,"přihlášen","ne")</f>
        <v>ne</v>
      </c>
      <c r="S18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86" s="120">
        <f>COUNTIFS($F$4:F185,F186,$G$4:G185,G186)</f>
        <v>1</v>
      </c>
      <c r="U186" s="5"/>
      <c r="V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</row>
    <row r="187" spans="2:33" ht="15.75" x14ac:dyDescent="0.25">
      <c r="B187" s="40" t="str">
        <f>CONCATENATE(historie_vysledky[[#This Row],[rok]]," :: ",F187," :: ",G187)</f>
        <v>2010 :: Pexa Martin :: 1974</v>
      </c>
      <c r="C187" s="115">
        <v>2010</v>
      </c>
      <c r="D187" s="43" t="s">
        <v>292</v>
      </c>
      <c r="E187" s="101"/>
      <c r="F187" s="9" t="s">
        <v>510</v>
      </c>
      <c r="G187" s="7">
        <v>1974</v>
      </c>
      <c r="H187" s="8" t="s">
        <v>395</v>
      </c>
      <c r="I187" s="98" t="str">
        <f>IF(RIGHT(LEFT(historie_vysledky[[#This Row],[prijmeni a jmeno]],SEARCH(" ",historie_vysledky[[#This Row],[prijmeni a jmeno]])-1),1)="á","Z","M")</f>
        <v>M</v>
      </c>
      <c r="J18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187" s="38"/>
      <c r="L187" s="80">
        <v>4.8229166666666663E-2</v>
      </c>
      <c r="M187" s="76">
        <v>12</v>
      </c>
      <c r="N187" s="77">
        <v>5</v>
      </c>
      <c r="O187" s="112" t="str">
        <f>LEFT(historie_vysledky[[#This Row],[prijmeni a jmeno]],1)</f>
        <v>P</v>
      </c>
      <c r="P187" s="113" t="str">
        <f>CONCATENATE(historie_vysledky[[#This Row],[prijmeni a jmeno]],", ",historie_vysledky[[#This Row],[nar]])</f>
        <v>Pexa Martin, 1974</v>
      </c>
      <c r="Q187" s="92" t="str">
        <f>IF(ISERROR(VLOOKUP(B187,jbp_bezci!B:G,4,0)),"-",IF(VLOOKUP(B187,jbp_bezci!B:G,4,0)=0,"-",VLOOKUP(B187,jbp_bezci!B:G,4,0)))</f>
        <v>-</v>
      </c>
      <c r="R187" s="92" t="str">
        <f>IF(COUNTIF(jbp_bezci[ident],historie_vysledky[[#This Row],[ident jbp]])=1,"přihlášen","ne")</f>
        <v>ne</v>
      </c>
      <c r="S18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87" s="120">
        <f>COUNTIFS($F$4:F186,F187,$G$4:G186,G187)</f>
        <v>0</v>
      </c>
      <c r="U187" s="5"/>
      <c r="V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</row>
    <row r="188" spans="2:33" ht="15.75" x14ac:dyDescent="0.25">
      <c r="B188" s="40" t="str">
        <f>CONCATENATE(historie_vysledky[[#This Row],[rok]]," :: ",F188," :: ",G188)</f>
        <v>2010 :: Sládek Daniel :: 1971</v>
      </c>
      <c r="C188" s="115">
        <v>2010</v>
      </c>
      <c r="D188" s="43" t="s">
        <v>292</v>
      </c>
      <c r="E188" s="101"/>
      <c r="F188" s="9" t="s">
        <v>428</v>
      </c>
      <c r="G188" s="7">
        <v>1971</v>
      </c>
      <c r="H188" s="8" t="s">
        <v>395</v>
      </c>
      <c r="I188" s="98" t="str">
        <f>IF(RIGHT(LEFT(historie_vysledky[[#This Row],[prijmeni a jmeno]],SEARCH(" ",historie_vysledky[[#This Row],[prijmeni a jmeno]])-1),1)="á","Z","M")</f>
        <v>M</v>
      </c>
      <c r="J18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188" s="38"/>
      <c r="L188" s="80">
        <v>4.2615740740740739E-2</v>
      </c>
      <c r="M188" s="76">
        <v>3</v>
      </c>
      <c r="N188" s="77">
        <v>2</v>
      </c>
      <c r="O188" s="112" t="str">
        <f>LEFT(historie_vysledky[[#This Row],[prijmeni a jmeno]],1)</f>
        <v>S</v>
      </c>
      <c r="P188" s="113" t="str">
        <f>CONCATENATE(historie_vysledky[[#This Row],[prijmeni a jmeno]],", ",historie_vysledky[[#This Row],[nar]])</f>
        <v>Sládek Daniel, 1971</v>
      </c>
      <c r="Q188" s="92" t="str">
        <f>IF(ISERROR(VLOOKUP(B188,jbp_bezci!B:G,4,0)),"-",IF(VLOOKUP(B188,jbp_bezci!B:G,4,0)=0,"-",VLOOKUP(B188,jbp_bezci!B:G,4,0)))</f>
        <v>-</v>
      </c>
      <c r="R188" s="92" t="str">
        <f>IF(COUNTIF(jbp_bezci[ident],historie_vysledky[[#This Row],[ident jbp]])=1,"přihlášen","ne")</f>
        <v>ne</v>
      </c>
      <c r="S18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88" s="120">
        <f>COUNTIFS($F$4:F187,F188,$G$4:G187,G188)</f>
        <v>1</v>
      </c>
      <c r="U188" s="5"/>
      <c r="V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</row>
    <row r="189" spans="2:33" ht="15.75" x14ac:dyDescent="0.25">
      <c r="B189" s="40" t="str">
        <f>CONCATENATE(historie_vysledky[[#This Row],[rok]]," :: ",F189," :: ",G189)</f>
        <v>2010 :: Sládek Miloslav :: 1939</v>
      </c>
      <c r="C189" s="115">
        <v>2010</v>
      </c>
      <c r="D189" s="43" t="s">
        <v>292</v>
      </c>
      <c r="E189" s="101"/>
      <c r="F189" s="9" t="s">
        <v>443</v>
      </c>
      <c r="G189" s="7">
        <v>1939</v>
      </c>
      <c r="H189" s="8" t="s">
        <v>987</v>
      </c>
      <c r="I189" s="98" t="str">
        <f>IF(RIGHT(LEFT(historie_vysledky[[#This Row],[prijmeni a jmeno]],SEARCH(" ",historie_vysledky[[#This Row],[prijmeni a jmeno]])-1),1)="á","Z","M")</f>
        <v>M</v>
      </c>
      <c r="J18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D</v>
      </c>
      <c r="K189" s="38"/>
      <c r="L189" s="80">
        <v>5.6655092592592597E-2</v>
      </c>
      <c r="M189" s="76">
        <v>24</v>
      </c>
      <c r="N189" s="77">
        <v>4</v>
      </c>
      <c r="O189" s="112" t="str">
        <f>LEFT(historie_vysledky[[#This Row],[prijmeni a jmeno]],1)</f>
        <v>S</v>
      </c>
      <c r="P189" s="113" t="str">
        <f>CONCATENATE(historie_vysledky[[#This Row],[prijmeni a jmeno]],", ",historie_vysledky[[#This Row],[nar]])</f>
        <v>Sládek Miloslav, 1939</v>
      </c>
      <c r="Q189" s="92" t="str">
        <f>IF(ISERROR(VLOOKUP(B189,jbp_bezci!B:G,4,0)),"-",IF(VLOOKUP(B189,jbp_bezci!B:G,4,0)=0,"-",VLOOKUP(B189,jbp_bezci!B:G,4,0)))</f>
        <v>-</v>
      </c>
      <c r="R189" s="92" t="str">
        <f>IF(COUNTIF(jbp_bezci[ident],historie_vysledky[[#This Row],[ident jbp]])=1,"přihlášen","ne")</f>
        <v>ne</v>
      </c>
      <c r="S18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89" s="120">
        <f>COUNTIFS($F$4:F188,F189,$G$4:G188,G189)</f>
        <v>1</v>
      </c>
      <c r="U189" s="5"/>
      <c r="V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</row>
    <row r="190" spans="2:33" ht="15.75" x14ac:dyDescent="0.25">
      <c r="B190" s="40" t="str">
        <f>CONCATENATE(historie_vysledky[[#This Row],[rok]]," :: ",F190," :: ",G190)</f>
        <v>2010 :: Svoboda Václav :: 1949</v>
      </c>
      <c r="C190" s="115">
        <v>2010</v>
      </c>
      <c r="D190" s="43" t="s">
        <v>292</v>
      </c>
      <c r="E190" s="101"/>
      <c r="F190" s="9" t="s">
        <v>169</v>
      </c>
      <c r="G190" s="7">
        <v>1949</v>
      </c>
      <c r="H190" s="8" t="s">
        <v>425</v>
      </c>
      <c r="I190" s="98" t="str">
        <f>IF(RIGHT(LEFT(historie_vysledky[[#This Row],[prijmeni a jmeno]],SEARCH(" ",historie_vysledky[[#This Row],[prijmeni a jmeno]])-1),1)="á","Z","M")</f>
        <v>M</v>
      </c>
      <c r="J19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D</v>
      </c>
      <c r="K190" s="38"/>
      <c r="L190" s="80">
        <v>4.9131944444444443E-2</v>
      </c>
      <c r="M190" s="76">
        <v>14</v>
      </c>
      <c r="N190" s="77">
        <v>1</v>
      </c>
      <c r="O190" s="112" t="str">
        <f>LEFT(historie_vysledky[[#This Row],[prijmeni a jmeno]],1)</f>
        <v>S</v>
      </c>
      <c r="P190" s="113" t="str">
        <f>CONCATENATE(historie_vysledky[[#This Row],[prijmeni a jmeno]],", ",historie_vysledky[[#This Row],[nar]])</f>
        <v>Svoboda Václav, 1949</v>
      </c>
      <c r="Q190" s="92" t="str">
        <f>IF(ISERROR(VLOOKUP(B190,jbp_bezci!B:G,4,0)),"-",IF(VLOOKUP(B190,jbp_bezci!B:G,4,0)=0,"-",VLOOKUP(B190,jbp_bezci!B:G,4,0)))</f>
        <v>-</v>
      </c>
      <c r="R190" s="92" t="str">
        <f>IF(COUNTIF(jbp_bezci[ident],historie_vysledky[[#This Row],[ident jbp]])=1,"přihlášen","ne")</f>
        <v>ne</v>
      </c>
      <c r="S19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90" s="120">
        <f>COUNTIFS($F$4:F189,F190,$G$4:G189,G190)</f>
        <v>1</v>
      </c>
      <c r="U190" s="5"/>
      <c r="V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</row>
    <row r="191" spans="2:33" ht="15.75" x14ac:dyDescent="0.25">
      <c r="B191" s="40" t="str">
        <f>CONCATENATE(historie_vysledky[[#This Row],[rok]]," :: ",F191," :: ",G191)</f>
        <v>2010 :: Šoustar Lubomír :: 1941</v>
      </c>
      <c r="C191" s="115">
        <v>2010</v>
      </c>
      <c r="D191" s="43" t="s">
        <v>292</v>
      </c>
      <c r="E191" s="101"/>
      <c r="F191" s="9" t="s">
        <v>166</v>
      </c>
      <c r="G191" s="7">
        <v>1941</v>
      </c>
      <c r="H191" s="8" t="s">
        <v>408</v>
      </c>
      <c r="I191" s="98" t="str">
        <f>IF(RIGHT(LEFT(historie_vysledky[[#This Row],[prijmeni a jmeno]],SEARCH(" ",historie_vysledky[[#This Row],[prijmeni a jmeno]])-1),1)="á","Z","M")</f>
        <v>M</v>
      </c>
      <c r="J19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D</v>
      </c>
      <c r="K191" s="38"/>
      <c r="L191" s="80">
        <v>5.0462962962962959E-2</v>
      </c>
      <c r="M191" s="76">
        <v>17</v>
      </c>
      <c r="N191" s="77">
        <v>2</v>
      </c>
      <c r="O191" s="112" t="str">
        <f>LEFT(historie_vysledky[[#This Row],[prijmeni a jmeno]],1)</f>
        <v>Š</v>
      </c>
      <c r="P191" s="113" t="str">
        <f>CONCATENATE(historie_vysledky[[#This Row],[prijmeni a jmeno]],", ",historie_vysledky[[#This Row],[nar]])</f>
        <v>Šoustar Lubomír, 1941</v>
      </c>
      <c r="Q191" s="92" t="str">
        <f>IF(ISERROR(VLOOKUP(B191,jbp_bezci!B:G,4,0)),"-",IF(VLOOKUP(B191,jbp_bezci!B:G,4,0)=0,"-",VLOOKUP(B191,jbp_bezci!B:G,4,0)))</f>
        <v>-</v>
      </c>
      <c r="R191" s="92" t="str">
        <f>IF(COUNTIF(jbp_bezci[ident],historie_vysledky[[#This Row],[ident jbp]])=1,"přihlášen","ne")</f>
        <v>ne</v>
      </c>
      <c r="S19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91" s="120">
        <f>COUNTIFS($F$4:F190,F191,$G$4:G190,G191)</f>
        <v>0</v>
      </c>
      <c r="U191" s="5"/>
      <c r="V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</row>
    <row r="192" spans="2:33" ht="15.75" x14ac:dyDescent="0.25">
      <c r="B192" s="40" t="str">
        <f>CONCATENATE(historie_vysledky[[#This Row],[rok]]," :: ",F192," :: ",G192)</f>
        <v>2010 :: Tík František :: 1957</v>
      </c>
      <c r="C192" s="115">
        <v>2010</v>
      </c>
      <c r="D192" s="43" t="s">
        <v>292</v>
      </c>
      <c r="E192" s="101"/>
      <c r="F192" s="9" t="s">
        <v>230</v>
      </c>
      <c r="G192" s="7">
        <v>1957</v>
      </c>
      <c r="H192" s="8" t="s">
        <v>422</v>
      </c>
      <c r="I192" s="98" t="str">
        <f>IF(RIGHT(LEFT(historie_vysledky[[#This Row],[prijmeni a jmeno]],SEARCH(" ",historie_vysledky[[#This Row],[prijmeni a jmeno]])-1),1)="á","Z","M")</f>
        <v>M</v>
      </c>
      <c r="J19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192" s="38"/>
      <c r="L192" s="80">
        <v>4.2673611111111114E-2</v>
      </c>
      <c r="M192" s="76">
        <v>4</v>
      </c>
      <c r="N192" s="77">
        <v>1</v>
      </c>
      <c r="O192" s="112" t="str">
        <f>LEFT(historie_vysledky[[#This Row],[prijmeni a jmeno]],1)</f>
        <v>T</v>
      </c>
      <c r="P192" s="113" t="str">
        <f>CONCATENATE(historie_vysledky[[#This Row],[prijmeni a jmeno]],", ",historie_vysledky[[#This Row],[nar]])</f>
        <v>Tík František, 1957</v>
      </c>
      <c r="Q192" s="92" t="str">
        <f>IF(ISERROR(VLOOKUP(B192,jbp_bezci!B:G,4,0)),"-",IF(VLOOKUP(B192,jbp_bezci!B:G,4,0)=0,"-",VLOOKUP(B192,jbp_bezci!B:G,4,0)))</f>
        <v>-</v>
      </c>
      <c r="R192" s="92" t="str">
        <f>IF(COUNTIF(jbp_bezci[ident],historie_vysledky[[#This Row],[ident jbp]])=1,"přihlášen","ne")</f>
        <v>ne</v>
      </c>
      <c r="S19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92" s="120">
        <f>COUNTIFS($F$4:F191,F192,$G$4:G191,G192)</f>
        <v>1</v>
      </c>
      <c r="U192" s="5"/>
      <c r="V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</row>
    <row r="193" spans="2:33" ht="15.75" x14ac:dyDescent="0.25">
      <c r="B193" s="40" t="str">
        <f>CONCATENATE(historie_vysledky[[#This Row],[rok]]," :: ",F193," :: ",G193)</f>
        <v>2010 :: Trnka Jiří :: 1963</v>
      </c>
      <c r="C193" s="115">
        <v>2010</v>
      </c>
      <c r="D193" s="43" t="s">
        <v>292</v>
      </c>
      <c r="E193" s="101"/>
      <c r="F193" s="9" t="s">
        <v>174</v>
      </c>
      <c r="G193" s="7">
        <v>1963</v>
      </c>
      <c r="H193" s="8" t="s">
        <v>73</v>
      </c>
      <c r="I193" s="98" t="str">
        <f>IF(RIGHT(LEFT(historie_vysledky[[#This Row],[prijmeni a jmeno]],SEARCH(" ",historie_vysledky[[#This Row],[prijmeni a jmeno]])-1),1)="á","Z","M")</f>
        <v>M</v>
      </c>
      <c r="J19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193" s="38"/>
      <c r="L193" s="80">
        <v>4.8032407407407406E-2</v>
      </c>
      <c r="M193" s="76">
        <v>11</v>
      </c>
      <c r="N193" s="77">
        <v>4</v>
      </c>
      <c r="O193" s="112" t="str">
        <f>LEFT(historie_vysledky[[#This Row],[prijmeni a jmeno]],1)</f>
        <v>T</v>
      </c>
      <c r="P193" s="113" t="str">
        <f>CONCATENATE(historie_vysledky[[#This Row],[prijmeni a jmeno]],", ",historie_vysledky[[#This Row],[nar]])</f>
        <v>Trnka Jiří, 1963</v>
      </c>
      <c r="Q193" s="92" t="str">
        <f>IF(ISERROR(VLOOKUP(B193,jbp_bezci!B:G,4,0)),"-",IF(VLOOKUP(B193,jbp_bezci!B:G,4,0)=0,"-",VLOOKUP(B193,jbp_bezci!B:G,4,0)))</f>
        <v>-</v>
      </c>
      <c r="R193" s="92" t="str">
        <f>IF(COUNTIF(jbp_bezci[ident],historie_vysledky[[#This Row],[ident jbp]])=1,"přihlášen","ne")</f>
        <v>ne</v>
      </c>
      <c r="S19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93" s="120">
        <f>COUNTIFS($F$4:F192,F193,$G$4:G192,G193)</f>
        <v>0</v>
      </c>
      <c r="U193" s="5"/>
      <c r="V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</row>
    <row r="194" spans="2:33" ht="15.75" x14ac:dyDescent="0.25">
      <c r="B194" s="40" t="str">
        <f>CONCATENATE(historie_vysledky[[#This Row],[rok]]," :: ",F194," :: ",G194)</f>
        <v>2010 :: Turek Jiří :: 1970</v>
      </c>
      <c r="C194" s="115">
        <v>2010</v>
      </c>
      <c r="D194" s="43" t="s">
        <v>292</v>
      </c>
      <c r="E194" s="101"/>
      <c r="F194" s="9" t="s">
        <v>231</v>
      </c>
      <c r="G194" s="7">
        <v>1970</v>
      </c>
      <c r="H194" s="8" t="s">
        <v>1010</v>
      </c>
      <c r="I194" s="98" t="str">
        <f>IF(RIGHT(LEFT(historie_vysledky[[#This Row],[prijmeni a jmeno]],SEARCH(" ",historie_vysledky[[#This Row],[prijmeni a jmeno]])-1),1)="á","Z","M")</f>
        <v>M</v>
      </c>
      <c r="J19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194" s="38"/>
      <c r="L194" s="80">
        <v>4.2268518518518518E-2</v>
      </c>
      <c r="M194" s="76">
        <v>2</v>
      </c>
      <c r="N194" s="77">
        <v>1</v>
      </c>
      <c r="O194" s="112" t="str">
        <f>LEFT(historie_vysledky[[#This Row],[prijmeni a jmeno]],1)</f>
        <v>T</v>
      </c>
      <c r="P194" s="113" t="str">
        <f>CONCATENATE(historie_vysledky[[#This Row],[prijmeni a jmeno]],", ",historie_vysledky[[#This Row],[nar]])</f>
        <v>Turek Jiří, 1970</v>
      </c>
      <c r="Q194" s="92" t="str">
        <f>IF(ISERROR(VLOOKUP(B194,jbp_bezci!B:G,4,0)),"-",IF(VLOOKUP(B194,jbp_bezci!B:G,4,0)=0,"-",VLOOKUP(B194,jbp_bezci!B:G,4,0)))</f>
        <v>-</v>
      </c>
      <c r="R194" s="92" t="str">
        <f>IF(COUNTIF(jbp_bezci[ident],historie_vysledky[[#This Row],[ident jbp]])=1,"přihlášen","ne")</f>
        <v>ne</v>
      </c>
      <c r="S19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94" s="120">
        <f>COUNTIFS($F$4:F193,F194,$G$4:G193,G194)</f>
        <v>1</v>
      </c>
      <c r="U194" s="5"/>
      <c r="V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</row>
    <row r="195" spans="2:33" ht="15.75" x14ac:dyDescent="0.25">
      <c r="B195" s="40" t="str">
        <f>CONCATENATE(historie_vysledky[[#This Row],[rok]]," :: ",F195," :: ",G195)</f>
        <v>2010 :: Vejvara Pavel :: 1979</v>
      </c>
      <c r="C195" s="115">
        <v>2010</v>
      </c>
      <c r="D195" s="43" t="s">
        <v>292</v>
      </c>
      <c r="E195" s="101"/>
      <c r="F195" s="9" t="s">
        <v>296</v>
      </c>
      <c r="G195" s="7">
        <v>1979</v>
      </c>
      <c r="H195" s="8" t="s">
        <v>1006</v>
      </c>
      <c r="I195" s="98" t="str">
        <f>IF(RIGHT(LEFT(historie_vysledky[[#This Row],[prijmeni a jmeno]],SEARCH(" ",historie_vysledky[[#This Row],[prijmeni a jmeno]])-1),1)="á","Z","M")</f>
        <v>M</v>
      </c>
      <c r="J19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195" s="38"/>
      <c r="L195" s="80">
        <v>4.1087962962962958E-2</v>
      </c>
      <c r="M195" s="76">
        <v>1</v>
      </c>
      <c r="N195" s="77">
        <v>1</v>
      </c>
      <c r="O195" s="112" t="str">
        <f>LEFT(historie_vysledky[[#This Row],[prijmeni a jmeno]],1)</f>
        <v>V</v>
      </c>
      <c r="P195" s="113" t="str">
        <f>CONCATENATE(historie_vysledky[[#This Row],[prijmeni a jmeno]],", ",historie_vysledky[[#This Row],[nar]])</f>
        <v>Vejvara Pavel, 1979</v>
      </c>
      <c r="Q195" s="92" t="str">
        <f>IF(ISERROR(VLOOKUP(B195,jbp_bezci!B:G,4,0)),"-",IF(VLOOKUP(B195,jbp_bezci!B:G,4,0)=0,"-",VLOOKUP(B195,jbp_bezci!B:G,4,0)))</f>
        <v>-</v>
      </c>
      <c r="R195" s="92" t="str">
        <f>IF(COUNTIF(jbp_bezci[ident],historie_vysledky[[#This Row],[ident jbp]])=1,"přihlášen","ne")</f>
        <v>ne</v>
      </c>
      <c r="S19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95" s="120">
        <f>COUNTIFS($F$4:F194,F195,$G$4:G194,G195)</f>
        <v>1</v>
      </c>
      <c r="U195" s="5"/>
      <c r="V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</row>
    <row r="196" spans="2:33" ht="15.75" x14ac:dyDescent="0.25">
      <c r="B196" s="40" t="str">
        <f>CONCATENATE(historie_vysledky[[#This Row],[rok]]," :: ",F196," :: ",G196)</f>
        <v>2010 :: Voráček Karel :: 1962</v>
      </c>
      <c r="C196" s="115">
        <v>2010</v>
      </c>
      <c r="D196" s="43" t="s">
        <v>292</v>
      </c>
      <c r="E196" s="101"/>
      <c r="F196" s="9" t="s">
        <v>238</v>
      </c>
      <c r="G196" s="7">
        <v>1962</v>
      </c>
      <c r="H196" s="8" t="s">
        <v>79</v>
      </c>
      <c r="I196" s="98" t="str">
        <f>IF(RIGHT(LEFT(historie_vysledky[[#This Row],[prijmeni a jmeno]],SEARCH(" ",historie_vysledky[[#This Row],[prijmeni a jmeno]])-1),1)="á","Z","M")</f>
        <v>M</v>
      </c>
      <c r="J19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196" s="38"/>
      <c r="L196" s="80">
        <v>4.9398148148148142E-2</v>
      </c>
      <c r="M196" s="76">
        <v>15</v>
      </c>
      <c r="N196" s="77">
        <v>5</v>
      </c>
      <c r="O196" s="112" t="str">
        <f>LEFT(historie_vysledky[[#This Row],[prijmeni a jmeno]],1)</f>
        <v>V</v>
      </c>
      <c r="P196" s="113" t="str">
        <f>CONCATENATE(historie_vysledky[[#This Row],[prijmeni a jmeno]],", ",historie_vysledky[[#This Row],[nar]])</f>
        <v>Voráček Karel, 1962</v>
      </c>
      <c r="Q196" s="92" t="str">
        <f>IF(ISERROR(VLOOKUP(B196,jbp_bezci!B:G,4,0)),"-",IF(VLOOKUP(B196,jbp_bezci!B:G,4,0)=0,"-",VLOOKUP(B196,jbp_bezci!B:G,4,0)))</f>
        <v>-</v>
      </c>
      <c r="R196" s="92" t="str">
        <f>IF(COUNTIF(jbp_bezci[ident],historie_vysledky[[#This Row],[ident jbp]])=1,"přihlášen","ne")</f>
        <v>ne</v>
      </c>
      <c r="S19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96" s="120">
        <f>COUNTIFS($F$4:F195,F196,$G$4:G195,G196)</f>
        <v>1</v>
      </c>
      <c r="U196" s="5"/>
      <c r="V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</row>
    <row r="197" spans="2:33" ht="15.75" x14ac:dyDescent="0.25">
      <c r="B197" s="40" t="str">
        <f>CONCATENATE(historie_vysledky[[#This Row],[rok]]," :: ",F197," :: ",G197)</f>
        <v>2010 :: Watzinger Franz :: 1955</v>
      </c>
      <c r="C197" s="115">
        <v>2010</v>
      </c>
      <c r="D197" s="43" t="s">
        <v>292</v>
      </c>
      <c r="E197" s="101"/>
      <c r="F197" s="9" t="s">
        <v>508</v>
      </c>
      <c r="G197" s="7">
        <v>1955</v>
      </c>
      <c r="H197" s="8" t="s">
        <v>501</v>
      </c>
      <c r="I197" s="98" t="str">
        <f>IF(RIGHT(LEFT(historie_vysledky[[#This Row],[prijmeni a jmeno]],SEARCH(" ",historie_vysledky[[#This Row],[prijmeni a jmeno]])-1),1)="á","Z","M")</f>
        <v>M</v>
      </c>
      <c r="J19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197" s="38"/>
      <c r="L197" s="80">
        <v>4.6585648148148147E-2</v>
      </c>
      <c r="M197" s="76">
        <v>8</v>
      </c>
      <c r="N197" s="77">
        <v>2</v>
      </c>
      <c r="O197" s="112" t="str">
        <f>LEFT(historie_vysledky[[#This Row],[prijmeni a jmeno]],1)</f>
        <v>W</v>
      </c>
      <c r="P197" s="113" t="str">
        <f>CONCATENATE(historie_vysledky[[#This Row],[prijmeni a jmeno]],", ",historie_vysledky[[#This Row],[nar]])</f>
        <v>Watzinger Franz, 1955</v>
      </c>
      <c r="Q197" s="92" t="str">
        <f>IF(ISERROR(VLOOKUP(B197,jbp_bezci!B:G,4,0)),"-",IF(VLOOKUP(B197,jbp_bezci!B:G,4,0)=0,"-",VLOOKUP(B197,jbp_bezci!B:G,4,0)))</f>
        <v>-</v>
      </c>
      <c r="R197" s="92" t="str">
        <f>IF(COUNTIF(jbp_bezci[ident],historie_vysledky[[#This Row],[ident jbp]])=1,"přihlášen","ne")</f>
        <v>ne</v>
      </c>
      <c r="S19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97" s="120">
        <f>COUNTIFS($F$4:F196,F197,$G$4:G196,G197)</f>
        <v>0</v>
      </c>
      <c r="U197" s="5"/>
      <c r="V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</row>
    <row r="198" spans="2:33" ht="15.75" x14ac:dyDescent="0.25">
      <c r="B198" s="40" t="str">
        <f>CONCATENATE(historie_vysledky[[#This Row],[rok]]," :: ",F198," :: ",G198)</f>
        <v>2010 :: Watzinger Johan :: 1953</v>
      </c>
      <c r="C198" s="115">
        <v>2010</v>
      </c>
      <c r="D198" s="43" t="s">
        <v>292</v>
      </c>
      <c r="E198" s="101"/>
      <c r="F198" s="9" t="s">
        <v>513</v>
      </c>
      <c r="G198" s="7">
        <v>1953</v>
      </c>
      <c r="H198" s="8" t="s">
        <v>501</v>
      </c>
      <c r="I198" s="98" t="str">
        <f>IF(RIGHT(LEFT(historie_vysledky[[#This Row],[prijmeni a jmeno]],SEARCH(" ",historie_vysledky[[#This Row],[prijmeni a jmeno]])-1),1)="á","Z","M")</f>
        <v>M</v>
      </c>
      <c r="J19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198" s="38"/>
      <c r="L198" s="80">
        <v>5.9016203703703703E-2</v>
      </c>
      <c r="M198" s="76">
        <v>28</v>
      </c>
      <c r="N198" s="77">
        <v>5</v>
      </c>
      <c r="O198" s="112" t="str">
        <f>LEFT(historie_vysledky[[#This Row],[prijmeni a jmeno]],1)</f>
        <v>W</v>
      </c>
      <c r="P198" s="113" t="str">
        <f>CONCATENATE(historie_vysledky[[#This Row],[prijmeni a jmeno]],", ",historie_vysledky[[#This Row],[nar]])</f>
        <v>Watzinger Johan, 1953</v>
      </c>
      <c r="Q198" s="92" t="str">
        <f>IF(ISERROR(VLOOKUP(B198,jbp_bezci!B:G,4,0)),"-",IF(VLOOKUP(B198,jbp_bezci!B:G,4,0)=0,"-",VLOOKUP(B198,jbp_bezci!B:G,4,0)))</f>
        <v>-</v>
      </c>
      <c r="R198" s="92" t="str">
        <f>IF(COUNTIF(jbp_bezci[ident],historie_vysledky[[#This Row],[ident jbp]])=1,"přihlášen","ne")</f>
        <v>ne</v>
      </c>
      <c r="S19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98" s="120">
        <f>COUNTIFS($F$4:F197,F198,$G$4:G197,G198)</f>
        <v>0</v>
      </c>
      <c r="U198" s="5"/>
      <c r="V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</row>
    <row r="199" spans="2:33" ht="15.75" x14ac:dyDescent="0.25">
      <c r="B199" s="40" t="str">
        <f>CONCATENATE(historie_vysledky[[#This Row],[rok]]," :: ",F199," :: ",G199)</f>
        <v>2010 :: Zelenka Vladimír :: 1960</v>
      </c>
      <c r="C199" s="115">
        <v>2010</v>
      </c>
      <c r="D199" s="43" t="s">
        <v>292</v>
      </c>
      <c r="E199" s="101"/>
      <c r="F199" s="9" t="s">
        <v>511</v>
      </c>
      <c r="G199" s="7">
        <v>1960</v>
      </c>
      <c r="H199" s="8" t="s">
        <v>504</v>
      </c>
      <c r="I199" s="98" t="str">
        <f>IF(RIGHT(LEFT(historie_vysledky[[#This Row],[prijmeni a jmeno]],SEARCH(" ",historie_vysledky[[#This Row],[prijmeni a jmeno]])-1),1)="á","Z","M")</f>
        <v>M</v>
      </c>
      <c r="J19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199" s="38"/>
      <c r="L199" s="80">
        <v>5.1377314814814813E-2</v>
      </c>
      <c r="M199" s="76">
        <v>19</v>
      </c>
      <c r="N199" s="77">
        <v>3</v>
      </c>
      <c r="O199" s="112" t="str">
        <f>LEFT(historie_vysledky[[#This Row],[prijmeni a jmeno]],1)</f>
        <v>Z</v>
      </c>
      <c r="P199" s="113" t="str">
        <f>CONCATENATE(historie_vysledky[[#This Row],[prijmeni a jmeno]],", ",historie_vysledky[[#This Row],[nar]])</f>
        <v>Zelenka Vladimír, 1960</v>
      </c>
      <c r="Q199" s="92" t="str">
        <f>IF(ISERROR(VLOOKUP(B199,jbp_bezci!B:G,4,0)),"-",IF(VLOOKUP(B199,jbp_bezci!B:G,4,0)=0,"-",VLOOKUP(B199,jbp_bezci!B:G,4,0)))</f>
        <v>-</v>
      </c>
      <c r="R199" s="92" t="str">
        <f>IF(COUNTIF(jbp_bezci[ident],historie_vysledky[[#This Row],[ident jbp]])=1,"přihlášen","ne")</f>
        <v>ne</v>
      </c>
      <c r="S19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199" s="120">
        <f>COUNTIFS($F$4:F198,F199,$G$4:G198,G199)</f>
        <v>0</v>
      </c>
      <c r="U199" s="5"/>
      <c r="V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</row>
    <row r="200" spans="2:33" ht="15.75" x14ac:dyDescent="0.25">
      <c r="B200" s="40" t="str">
        <f>CONCATENATE(historie_vysledky[[#This Row],[rok]]," :: ",F200," :: ",G200)</f>
        <v>2010 :: Zelenková Alice :: 1963</v>
      </c>
      <c r="C200" s="115">
        <v>2010</v>
      </c>
      <c r="D200" s="43" t="s">
        <v>292</v>
      </c>
      <c r="E200" s="101"/>
      <c r="F200" s="9" t="s">
        <v>514</v>
      </c>
      <c r="G200" s="7">
        <v>1963</v>
      </c>
      <c r="H200" s="8" t="s">
        <v>504</v>
      </c>
      <c r="I200" s="98" t="str">
        <f>IF(RIGHT(LEFT(historie_vysledky[[#This Row],[prijmeni a jmeno]],SEARCH(" ",historie_vysledky[[#This Row],[prijmeni a jmeno]])-1),1)="á","Z","M")</f>
        <v>Z</v>
      </c>
      <c r="J20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200" s="38"/>
      <c r="L200" s="80">
        <v>0.06</v>
      </c>
      <c r="M200" s="76">
        <v>29</v>
      </c>
      <c r="N200" s="77">
        <v>2</v>
      </c>
      <c r="O200" s="112" t="str">
        <f>LEFT(historie_vysledky[[#This Row],[prijmeni a jmeno]],1)</f>
        <v>Z</v>
      </c>
      <c r="P200" s="113" t="str">
        <f>CONCATENATE(historie_vysledky[[#This Row],[prijmeni a jmeno]],", ",historie_vysledky[[#This Row],[nar]])</f>
        <v>Zelenková Alice, 1963</v>
      </c>
      <c r="Q200" s="92" t="str">
        <f>IF(ISERROR(VLOOKUP(B200,jbp_bezci!B:G,4,0)),"-",IF(VLOOKUP(B200,jbp_bezci!B:G,4,0)=0,"-",VLOOKUP(B200,jbp_bezci!B:G,4,0)))</f>
        <v>-</v>
      </c>
      <c r="R200" s="92" t="str">
        <f>IF(COUNTIF(jbp_bezci[ident],historie_vysledky[[#This Row],[ident jbp]])=1,"přihlášen","ne")</f>
        <v>ne</v>
      </c>
      <c r="S20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00" s="120">
        <f>COUNTIFS($F$4:F199,F200,$G$4:G199,G200)</f>
        <v>0</v>
      </c>
      <c r="U200" s="5"/>
      <c r="V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</row>
    <row r="201" spans="2:33" ht="15.75" x14ac:dyDescent="0.25">
      <c r="B201" s="40" t="str">
        <f>CONCATENATE(historie_vysledky[[#This Row],[rok]]," :: ",F201," :: ",G201)</f>
        <v>2011 :: Čutka Václav :: 1991</v>
      </c>
      <c r="C201" s="115">
        <v>2011</v>
      </c>
      <c r="D201" s="43" t="s">
        <v>293</v>
      </c>
      <c r="E201" s="101"/>
      <c r="F201" s="9" t="s">
        <v>334</v>
      </c>
      <c r="G201" s="7">
        <v>1991</v>
      </c>
      <c r="H201" s="8" t="s">
        <v>622</v>
      </c>
      <c r="I201" s="98" t="str">
        <f>IF(RIGHT(LEFT(historie_vysledky[[#This Row],[prijmeni a jmeno]],SEARCH(" ",historie_vysledky[[#This Row],[prijmeni a jmeno]])-1),1)="á","Z","M")</f>
        <v>M</v>
      </c>
      <c r="J20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201" s="38"/>
      <c r="L201" s="80">
        <v>1.512962962962963E-2</v>
      </c>
      <c r="M201" s="76">
        <v>4</v>
      </c>
      <c r="N201" s="77">
        <v>4</v>
      </c>
      <c r="O201" s="112" t="str">
        <f>LEFT(historie_vysledky[[#This Row],[prijmeni a jmeno]],1)</f>
        <v>Č</v>
      </c>
      <c r="P201" s="113" t="str">
        <f>CONCATENATE(historie_vysledky[[#This Row],[prijmeni a jmeno]],", ",historie_vysledky[[#This Row],[nar]])</f>
        <v>Čutka Václav, 1991</v>
      </c>
      <c r="Q201" s="92" t="str">
        <f>IF(ISERROR(VLOOKUP(B201,jbp_bezci!B:G,4,0)),"-",IF(VLOOKUP(B201,jbp_bezci!B:G,4,0)=0,"-",VLOOKUP(B201,jbp_bezci!B:G,4,0)))</f>
        <v>-</v>
      </c>
      <c r="R201" s="92" t="str">
        <f>IF(COUNTIF(jbp_bezci[ident],historie_vysledky[[#This Row],[ident jbp]])=1,"přihlášen","ne")</f>
        <v>ne</v>
      </c>
      <c r="S20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01" s="120">
        <f>COUNTIFS($F$4:F200,F201,$G$4:G200,G201)</f>
        <v>2</v>
      </c>
      <c r="U201" s="5"/>
      <c r="V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</row>
    <row r="202" spans="2:33" ht="15.75" x14ac:dyDescent="0.25">
      <c r="B202" s="40" t="str">
        <f>CONCATENATE(historie_vysledky[[#This Row],[rok]]," :: ",F202," :: ",G202)</f>
        <v>2011 :: Gazda Jiří :: 1991</v>
      </c>
      <c r="C202" s="115">
        <v>2011</v>
      </c>
      <c r="D202" s="43" t="s">
        <v>293</v>
      </c>
      <c r="E202" s="101"/>
      <c r="F202" s="9" t="s">
        <v>463</v>
      </c>
      <c r="G202" s="7">
        <v>1991</v>
      </c>
      <c r="H202" s="8" t="s">
        <v>40</v>
      </c>
      <c r="I202" s="98" t="str">
        <f>IF(RIGHT(LEFT(historie_vysledky[[#This Row],[prijmeni a jmeno]],SEARCH(" ",historie_vysledky[[#This Row],[prijmeni a jmeno]])-1),1)="á","Z","M")</f>
        <v>M</v>
      </c>
      <c r="J20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202" s="38"/>
      <c r="L202" s="80">
        <v>1.8003472222222223E-2</v>
      </c>
      <c r="M202" s="76">
        <v>16</v>
      </c>
      <c r="N202" s="77">
        <v>12</v>
      </c>
      <c r="O202" s="112" t="str">
        <f>LEFT(historie_vysledky[[#This Row],[prijmeni a jmeno]],1)</f>
        <v>G</v>
      </c>
      <c r="P202" s="113" t="str">
        <f>CONCATENATE(historie_vysledky[[#This Row],[prijmeni a jmeno]],", ",historie_vysledky[[#This Row],[nar]])</f>
        <v>Gazda Jiří, 1991</v>
      </c>
      <c r="Q202" s="92" t="str">
        <f>IF(ISERROR(VLOOKUP(B202,jbp_bezci!B:G,4,0)),"-",IF(VLOOKUP(B202,jbp_bezci!B:G,4,0)=0,"-",VLOOKUP(B202,jbp_bezci!B:G,4,0)))</f>
        <v>-</v>
      </c>
      <c r="R202" s="92" t="str">
        <f>IF(COUNTIF(jbp_bezci[ident],historie_vysledky[[#This Row],[ident jbp]])=1,"přihlášen","ne")</f>
        <v>ne</v>
      </c>
      <c r="S20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02" s="120">
        <f>COUNTIFS($F$4:F201,F202,$G$4:G201,G202)</f>
        <v>1</v>
      </c>
      <c r="U202" s="5"/>
      <c r="V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</row>
    <row r="203" spans="2:33" ht="15.75" x14ac:dyDescent="0.25">
      <c r="B203" s="40" t="str">
        <f>CONCATENATE(historie_vysledky[[#This Row],[rok]]," :: ",F203," :: ",G203)</f>
        <v>2011 :: CHýna Radek :: 1992</v>
      </c>
      <c r="C203" s="115">
        <v>2011</v>
      </c>
      <c r="D203" s="43" t="s">
        <v>293</v>
      </c>
      <c r="E203" s="101"/>
      <c r="F203" s="9" t="s">
        <v>637</v>
      </c>
      <c r="G203" s="7">
        <v>1992</v>
      </c>
      <c r="H203" s="8" t="s">
        <v>622</v>
      </c>
      <c r="I203" s="98" t="str">
        <f>IF(RIGHT(LEFT(historie_vysledky[[#This Row],[prijmeni a jmeno]],SEARCH(" ",historie_vysledky[[#This Row],[prijmeni a jmeno]])-1),1)="á","Z","M")</f>
        <v>M</v>
      </c>
      <c r="J20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203" s="38"/>
      <c r="L203" s="80">
        <v>1.6153935185185184E-2</v>
      </c>
      <c r="M203" s="76">
        <v>9</v>
      </c>
      <c r="N203" s="77">
        <v>8</v>
      </c>
      <c r="O203" s="112" t="str">
        <f>LEFT(historie_vysledky[[#This Row],[prijmeni a jmeno]],1)</f>
        <v>C</v>
      </c>
      <c r="P203" s="113" t="str">
        <f>CONCATENATE(historie_vysledky[[#This Row],[prijmeni a jmeno]],", ",historie_vysledky[[#This Row],[nar]])</f>
        <v>CHýna Radek, 1992</v>
      </c>
      <c r="Q203" s="92" t="str">
        <f>IF(ISERROR(VLOOKUP(B203,jbp_bezci!B:G,4,0)),"-",IF(VLOOKUP(B203,jbp_bezci!B:G,4,0)=0,"-",VLOOKUP(B203,jbp_bezci!B:G,4,0)))</f>
        <v>-</v>
      </c>
      <c r="R203" s="92" t="str">
        <f>IF(COUNTIF(jbp_bezci[ident],historie_vysledky[[#This Row],[ident jbp]])=1,"přihlášen","ne")</f>
        <v>ne</v>
      </c>
      <c r="S20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03" s="120">
        <f>COUNTIFS($F$4:F202,F203,$G$4:G202,G203)</f>
        <v>1</v>
      </c>
      <c r="U203" s="5"/>
      <c r="V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</row>
    <row r="204" spans="2:33" ht="15.75" x14ac:dyDescent="0.25">
      <c r="B204" s="40" t="str">
        <f>CONCATENATE(historie_vysledky[[#This Row],[rok]]," :: ",F204," :: ",G204)</f>
        <v>2011 :: Kolářová Martina :: 1972</v>
      </c>
      <c r="C204" s="115">
        <v>2011</v>
      </c>
      <c r="D204" s="43" t="s">
        <v>293</v>
      </c>
      <c r="E204" s="101"/>
      <c r="F204" s="9" t="s">
        <v>523</v>
      </c>
      <c r="G204" s="7">
        <v>1972</v>
      </c>
      <c r="H204" s="8" t="s">
        <v>632</v>
      </c>
      <c r="I204" s="98" t="str">
        <f>IF(RIGHT(LEFT(historie_vysledky[[#This Row],[prijmeni a jmeno]],SEARCH(" ",historie_vysledky[[#This Row],[prijmeni a jmeno]])-1),1)="á","Z","M")</f>
        <v>Z</v>
      </c>
      <c r="J20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204" s="38"/>
      <c r="L204" s="80">
        <v>2.4443287037037034E-2</v>
      </c>
      <c r="M204" s="76">
        <v>20</v>
      </c>
      <c r="N204" s="77">
        <v>5</v>
      </c>
      <c r="O204" s="112" t="str">
        <f>LEFT(historie_vysledky[[#This Row],[prijmeni a jmeno]],1)</f>
        <v>K</v>
      </c>
      <c r="P204" s="113" t="str">
        <f>CONCATENATE(historie_vysledky[[#This Row],[prijmeni a jmeno]],", ",historie_vysledky[[#This Row],[nar]])</f>
        <v>Kolářová Martina, 1972</v>
      </c>
      <c r="Q204" s="92" t="str">
        <f>IF(ISERROR(VLOOKUP(B204,jbp_bezci!B:G,4,0)),"-",IF(VLOOKUP(B204,jbp_bezci!B:G,4,0)=0,"-",VLOOKUP(B204,jbp_bezci!B:G,4,0)))</f>
        <v>-</v>
      </c>
      <c r="R204" s="92" t="str">
        <f>IF(COUNTIF(jbp_bezci[ident],historie_vysledky[[#This Row],[ident jbp]])=1,"přihlášen","ne")</f>
        <v>ne</v>
      </c>
      <c r="S20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04" s="120">
        <f>COUNTIFS($F$4:F203,F204,$G$4:G203,G204)</f>
        <v>1</v>
      </c>
      <c r="U204" s="5"/>
      <c r="V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</row>
    <row r="205" spans="2:33" ht="15.75" x14ac:dyDescent="0.25">
      <c r="B205" s="40" t="str">
        <f>CONCATENATE(historie_vysledky[[#This Row],[rok]]," :: ",F205," :: ",G205)</f>
        <v>2011 :: Kopačka Jan :: 1985</v>
      </c>
      <c r="C205" s="115">
        <v>2011</v>
      </c>
      <c r="D205" s="43" t="s">
        <v>293</v>
      </c>
      <c r="E205" s="101"/>
      <c r="F205" s="9" t="s">
        <v>210</v>
      </c>
      <c r="G205" s="7">
        <v>1985</v>
      </c>
      <c r="H205" s="8" t="s">
        <v>448</v>
      </c>
      <c r="I205" s="98" t="str">
        <f>IF(RIGHT(LEFT(historie_vysledky[[#This Row],[prijmeni a jmeno]],SEARCH(" ",historie_vysledky[[#This Row],[prijmeni a jmeno]])-1),1)="á","Z","M")</f>
        <v>M</v>
      </c>
      <c r="J20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205" s="38"/>
      <c r="L205" s="80">
        <v>1.6797453703703703E-2</v>
      </c>
      <c r="M205" s="76">
        <v>12</v>
      </c>
      <c r="N205" s="77">
        <v>10</v>
      </c>
      <c r="O205" s="112" t="str">
        <f>LEFT(historie_vysledky[[#This Row],[prijmeni a jmeno]],1)</f>
        <v>K</v>
      </c>
      <c r="P205" s="113" t="str">
        <f>CONCATENATE(historie_vysledky[[#This Row],[prijmeni a jmeno]],", ",historie_vysledky[[#This Row],[nar]])</f>
        <v>Kopačka Jan, 1985</v>
      </c>
      <c r="Q205" s="92">
        <f>IF(ISERROR(VLOOKUP(B205,jbp_bezci!B:G,4,0)),"-",IF(VLOOKUP(B205,jbp_bezci!B:G,4,0)=0,"-",VLOOKUP(B205,jbp_bezci!B:G,4,0)))</f>
        <v>1985</v>
      </c>
      <c r="R205" s="92" t="str">
        <f>IF(COUNTIF(jbp_bezci[ident],historie_vysledky[[#This Row],[ident jbp]])=1,"přihlášen","ne")</f>
        <v>přihlášen</v>
      </c>
      <c r="S205" s="93" t="str">
        <f>IF(historie_vysledky[[#This Row],[jbp_2014]]="ne","-",IF(VLOOKUP(historie_vysledky[[#This Row],[ident jbp]],jbp_bezci!B:G,5,0)=0,"-",VLOOKUP(historie_vysledky[[#This Row],[ident jbp]],jbp_bezci!B:G,5,0)))</f>
        <v>Hostinec U Ještěrky</v>
      </c>
      <c r="T205" s="120">
        <f>COUNTIFS($F$4:F204,F205,$G$4:G204,G205)</f>
        <v>0</v>
      </c>
      <c r="U205" s="5"/>
      <c r="V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</row>
    <row r="206" spans="2:33" ht="15.75" x14ac:dyDescent="0.25">
      <c r="B206" s="40" t="str">
        <f>CONCATENATE(historie_vysledky[[#This Row],[rok]]," :: ",F206," :: ",G206)</f>
        <v>2011 :: Kopačková Kateřina :: 2001</v>
      </c>
      <c r="C206" s="115">
        <v>2011</v>
      </c>
      <c r="D206" s="43" t="s">
        <v>293</v>
      </c>
      <c r="E206" s="101"/>
      <c r="F206" s="9" t="s">
        <v>340</v>
      </c>
      <c r="G206" s="7">
        <v>2001</v>
      </c>
      <c r="H206" s="8" t="s">
        <v>448</v>
      </c>
      <c r="I206" s="98" t="str">
        <f>IF(RIGHT(LEFT(historie_vysledky[[#This Row],[prijmeni a jmeno]],SEARCH(" ",historie_vysledky[[#This Row],[prijmeni a jmeno]])-1),1)="á","Z","M")</f>
        <v>Z</v>
      </c>
      <c r="J20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206" s="38"/>
      <c r="L206" s="80">
        <v>1.6706018518518519E-2</v>
      </c>
      <c r="M206" s="76">
        <v>11</v>
      </c>
      <c r="N206" s="77">
        <v>2</v>
      </c>
      <c r="O206" s="112" t="str">
        <f>LEFT(historie_vysledky[[#This Row],[prijmeni a jmeno]],1)</f>
        <v>K</v>
      </c>
      <c r="P206" s="113" t="str">
        <f>CONCATENATE(historie_vysledky[[#This Row],[prijmeni a jmeno]],", ",historie_vysledky[[#This Row],[nar]])</f>
        <v>Kopačková Kateřina, 2001</v>
      </c>
      <c r="Q206" s="92" t="str">
        <f>IF(ISERROR(VLOOKUP(B206,jbp_bezci!B:G,4,0)),"-",IF(VLOOKUP(B206,jbp_bezci!B:G,4,0)=0,"-",VLOOKUP(B206,jbp_bezci!B:G,4,0)))</f>
        <v>-</v>
      </c>
      <c r="R206" s="92" t="str">
        <f>IF(COUNTIF(jbp_bezci[ident],historie_vysledky[[#This Row],[ident jbp]])=1,"přihlášen","ne")</f>
        <v>ne</v>
      </c>
      <c r="S20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06" s="120">
        <f>COUNTIFS($F$4:F205,F206,$G$4:G205,G206)</f>
        <v>1</v>
      </c>
      <c r="U206" s="5"/>
      <c r="V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</row>
    <row r="207" spans="2:33" ht="15.75" x14ac:dyDescent="0.25">
      <c r="B207" s="40" t="str">
        <f>CONCATENATE(historie_vysledky[[#This Row],[rok]]," :: ",F207," :: ",G207)</f>
        <v>2011 :: Lukšová Kristýna :: 1996</v>
      </c>
      <c r="C207" s="115">
        <v>2011</v>
      </c>
      <c r="D207" s="43" t="s">
        <v>293</v>
      </c>
      <c r="E207" s="101"/>
      <c r="F207" s="9" t="s">
        <v>468</v>
      </c>
      <c r="G207" s="7">
        <v>1996</v>
      </c>
      <c r="H207" s="8" t="s">
        <v>342</v>
      </c>
      <c r="I207" s="98" t="str">
        <f>IF(RIGHT(LEFT(historie_vysledky[[#This Row],[prijmeni a jmeno]],SEARCH(" ",historie_vysledky[[#This Row],[prijmeni a jmeno]])-1),1)="á","Z","M")</f>
        <v>Z</v>
      </c>
      <c r="J20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207" s="38"/>
      <c r="L207" s="80">
        <v>1.6950231481481483E-2</v>
      </c>
      <c r="M207" s="76">
        <v>13</v>
      </c>
      <c r="N207" s="77">
        <v>3</v>
      </c>
      <c r="O207" s="112" t="str">
        <f>LEFT(historie_vysledky[[#This Row],[prijmeni a jmeno]],1)</f>
        <v>L</v>
      </c>
      <c r="P207" s="113" t="str">
        <f>CONCATENATE(historie_vysledky[[#This Row],[prijmeni a jmeno]],", ",historie_vysledky[[#This Row],[nar]])</f>
        <v>Lukšová Kristýna, 1996</v>
      </c>
      <c r="Q207" s="92" t="str">
        <f>IF(ISERROR(VLOOKUP(B207,jbp_bezci!B:G,4,0)),"-",IF(VLOOKUP(B207,jbp_bezci!B:G,4,0)=0,"-",VLOOKUP(B207,jbp_bezci!B:G,4,0)))</f>
        <v>-</v>
      </c>
      <c r="R207" s="92" t="str">
        <f>IF(COUNTIF(jbp_bezci[ident],historie_vysledky[[#This Row],[ident jbp]])=1,"přihlášen","ne")</f>
        <v>ne</v>
      </c>
      <c r="S20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07" s="120">
        <f>COUNTIFS($F$4:F206,F207,$G$4:G206,G207)</f>
        <v>2</v>
      </c>
      <c r="U207" s="5"/>
      <c r="V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</row>
    <row r="208" spans="2:33" ht="15.75" x14ac:dyDescent="0.25">
      <c r="B208" s="40" t="str">
        <f>CONCATENATE(historie_vysledky[[#This Row],[rok]]," :: ",F208," :: ",G208)</f>
        <v>2011 :: Matějíček Antonín :: 1962</v>
      </c>
      <c r="C208" s="115">
        <v>2011</v>
      </c>
      <c r="D208" s="43" t="s">
        <v>293</v>
      </c>
      <c r="E208" s="101"/>
      <c r="F208" s="9" t="s">
        <v>565</v>
      </c>
      <c r="G208" s="7">
        <v>1962</v>
      </c>
      <c r="H208" s="8" t="s">
        <v>532</v>
      </c>
      <c r="I208" s="98" t="str">
        <f>IF(RIGHT(LEFT(historie_vysledky[[#This Row],[prijmeni a jmeno]],SEARCH(" ",historie_vysledky[[#This Row],[prijmeni a jmeno]])-1),1)="á","Z","M")</f>
        <v>M</v>
      </c>
      <c r="J20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208" s="38"/>
      <c r="L208" s="80">
        <v>1.6439814814814813E-2</v>
      </c>
      <c r="M208" s="76">
        <v>10</v>
      </c>
      <c r="N208" s="77">
        <v>9</v>
      </c>
      <c r="O208" s="112" t="str">
        <f>LEFT(historie_vysledky[[#This Row],[prijmeni a jmeno]],1)</f>
        <v>M</v>
      </c>
      <c r="P208" s="113" t="str">
        <f>CONCATENATE(historie_vysledky[[#This Row],[prijmeni a jmeno]],", ",historie_vysledky[[#This Row],[nar]])</f>
        <v>Matějíček Antonín, 1962</v>
      </c>
      <c r="Q208" s="92" t="str">
        <f>IF(ISERROR(VLOOKUP(B208,jbp_bezci!B:G,4,0)),"-",IF(VLOOKUP(B208,jbp_bezci!B:G,4,0)=0,"-",VLOOKUP(B208,jbp_bezci!B:G,4,0)))</f>
        <v>-</v>
      </c>
      <c r="R208" s="92" t="str">
        <f>IF(COUNTIF(jbp_bezci[ident],historie_vysledky[[#This Row],[ident jbp]])=1,"přihlášen","ne")</f>
        <v>ne</v>
      </c>
      <c r="S20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08" s="120">
        <f>COUNTIFS($F$4:F207,F208,$G$4:G207,G208)</f>
        <v>0</v>
      </c>
      <c r="U208" s="5"/>
      <c r="V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</row>
    <row r="209" spans="2:33" ht="15.75" x14ac:dyDescent="0.25">
      <c r="B209" s="40" t="str">
        <f>CONCATENATE(historie_vysledky[[#This Row],[rok]]," :: ",F209," :: ",G209)</f>
        <v>2011 :: Menšík Josef :: 1982</v>
      </c>
      <c r="C209" s="115">
        <v>2011</v>
      </c>
      <c r="D209" s="43" t="s">
        <v>293</v>
      </c>
      <c r="E209" s="101"/>
      <c r="F209" s="9" t="s">
        <v>138</v>
      </c>
      <c r="G209" s="7">
        <v>1982</v>
      </c>
      <c r="H209" s="8" t="s">
        <v>630</v>
      </c>
      <c r="I209" s="98" t="str">
        <f>IF(RIGHT(LEFT(historie_vysledky[[#This Row],[prijmeni a jmeno]],SEARCH(" ",historie_vysledky[[#This Row],[prijmeni a jmeno]])-1),1)="á","Z","M")</f>
        <v>M</v>
      </c>
      <c r="J20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209" s="38"/>
      <c r="L209" s="80">
        <v>1.8140046296296296E-2</v>
      </c>
      <c r="M209" s="76">
        <v>18</v>
      </c>
      <c r="N209" s="77">
        <v>14</v>
      </c>
      <c r="O209" s="112" t="str">
        <f>LEFT(historie_vysledky[[#This Row],[prijmeni a jmeno]],1)</f>
        <v>M</v>
      </c>
      <c r="P209" s="113" t="str">
        <f>CONCATENATE(historie_vysledky[[#This Row],[prijmeni a jmeno]],", ",historie_vysledky[[#This Row],[nar]])</f>
        <v>Menšík Josef, 1982</v>
      </c>
      <c r="Q209" s="92" t="str">
        <f>IF(ISERROR(VLOOKUP(B209,jbp_bezci!B:G,4,0)),"-",IF(VLOOKUP(B209,jbp_bezci!B:G,4,0)=0,"-",VLOOKUP(B209,jbp_bezci!B:G,4,0)))</f>
        <v>-</v>
      </c>
      <c r="R209" s="92" t="str">
        <f>IF(COUNTIF(jbp_bezci[ident],historie_vysledky[[#This Row],[ident jbp]])=1,"přihlášen","ne")</f>
        <v>ne</v>
      </c>
      <c r="S20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09" s="120">
        <f>COUNTIFS($F$4:F208,F209,$G$4:G208,G209)</f>
        <v>0</v>
      </c>
      <c r="U209" s="5"/>
      <c r="V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</row>
    <row r="210" spans="2:33" ht="15.75" x14ac:dyDescent="0.25">
      <c r="B210" s="40" t="str">
        <f>CONCATENATE(historie_vysledky[[#This Row],[rok]]," :: ",F210," :: ",G210)</f>
        <v>2011 :: Menšíková Lenka :: 1973</v>
      </c>
      <c r="C210" s="115">
        <v>2011</v>
      </c>
      <c r="D210" s="43" t="s">
        <v>293</v>
      </c>
      <c r="E210" s="101"/>
      <c r="F210" s="9" t="s">
        <v>139</v>
      </c>
      <c r="G210" s="7">
        <v>1973</v>
      </c>
      <c r="H210" s="8" t="s">
        <v>630</v>
      </c>
      <c r="I210" s="98" t="str">
        <f>IF(RIGHT(LEFT(historie_vysledky[[#This Row],[prijmeni a jmeno]],SEARCH(" ",historie_vysledky[[#This Row],[prijmeni a jmeno]])-1),1)="á","Z","M")</f>
        <v>Z</v>
      </c>
      <c r="J21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210" s="38"/>
      <c r="L210" s="80">
        <v>1.8119212962962962E-2</v>
      </c>
      <c r="M210" s="76">
        <v>17</v>
      </c>
      <c r="N210" s="77">
        <v>4</v>
      </c>
      <c r="O210" s="112" t="str">
        <f>LEFT(historie_vysledky[[#This Row],[prijmeni a jmeno]],1)</f>
        <v>M</v>
      </c>
      <c r="P210" s="113" t="str">
        <f>CONCATENATE(historie_vysledky[[#This Row],[prijmeni a jmeno]],", ",historie_vysledky[[#This Row],[nar]])</f>
        <v>Menšíková Lenka, 1973</v>
      </c>
      <c r="Q210" s="92" t="str">
        <f>IF(ISERROR(VLOOKUP(B210,jbp_bezci!B:G,4,0)),"-",IF(VLOOKUP(B210,jbp_bezci!B:G,4,0)=0,"-",VLOOKUP(B210,jbp_bezci!B:G,4,0)))</f>
        <v>-</v>
      </c>
      <c r="R210" s="92" t="str">
        <f>IF(COUNTIF(jbp_bezci[ident],historie_vysledky[[#This Row],[ident jbp]])=1,"přihlášen","ne")</f>
        <v>ne</v>
      </c>
      <c r="S21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10" s="120">
        <f>COUNTIFS($F$4:F209,F210,$G$4:G209,G210)</f>
        <v>0</v>
      </c>
      <c r="U210" s="5"/>
      <c r="V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</row>
    <row r="211" spans="2:33" ht="15.75" x14ac:dyDescent="0.25">
      <c r="B211" s="40" t="str">
        <f>CONCATENATE(historie_vysledky[[#This Row],[rok]]," :: ",F211," :: ",G211)</f>
        <v>2011 :: Mora Bedřich :: 1971</v>
      </c>
      <c r="C211" s="115">
        <v>2011</v>
      </c>
      <c r="D211" s="43" t="s">
        <v>293</v>
      </c>
      <c r="E211" s="101"/>
      <c r="F211" s="9" t="s">
        <v>521</v>
      </c>
      <c r="G211" s="7">
        <v>1971</v>
      </c>
      <c r="H211" s="8" t="s">
        <v>304</v>
      </c>
      <c r="I211" s="98" t="str">
        <f>IF(RIGHT(LEFT(historie_vysledky[[#This Row],[prijmeni a jmeno]],SEARCH(" ",historie_vysledky[[#This Row],[prijmeni a jmeno]])-1),1)="á","Z","M")</f>
        <v>M</v>
      </c>
      <c r="J21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211" s="38"/>
      <c r="L211" s="80">
        <v>1.7124999999999998E-2</v>
      </c>
      <c r="M211" s="76">
        <v>14</v>
      </c>
      <c r="N211" s="77">
        <v>11</v>
      </c>
      <c r="O211" s="112" t="str">
        <f>LEFT(historie_vysledky[[#This Row],[prijmeni a jmeno]],1)</f>
        <v>M</v>
      </c>
      <c r="P211" s="113" t="str">
        <f>CONCATENATE(historie_vysledky[[#This Row],[prijmeni a jmeno]],", ",historie_vysledky[[#This Row],[nar]])</f>
        <v>Mora Bedřich, 1971</v>
      </c>
      <c r="Q211" s="92" t="str">
        <f>IF(ISERROR(VLOOKUP(B211,jbp_bezci!B:G,4,0)),"-",IF(VLOOKUP(B211,jbp_bezci!B:G,4,0)=0,"-",VLOOKUP(B211,jbp_bezci!B:G,4,0)))</f>
        <v>-</v>
      </c>
      <c r="R211" s="92" t="str">
        <f>IF(COUNTIF(jbp_bezci[ident],historie_vysledky[[#This Row],[ident jbp]])=1,"přihlášen","ne")</f>
        <v>ne</v>
      </c>
      <c r="S21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11" s="120">
        <f>COUNTIFS($F$4:F210,F211,$G$4:G210,G211)</f>
        <v>1</v>
      </c>
      <c r="U211" s="5"/>
      <c r="V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</row>
    <row r="212" spans="2:33" ht="15.75" x14ac:dyDescent="0.25">
      <c r="B212" s="40" t="str">
        <f>CONCATENATE(historie_vysledky[[#This Row],[rok]]," :: ",F212," :: ",G212)</f>
        <v>2011 :: Německý Olda :: 2003</v>
      </c>
      <c r="C212" s="115">
        <v>2011</v>
      </c>
      <c r="D212" s="43" t="s">
        <v>293</v>
      </c>
      <c r="E212" s="101"/>
      <c r="F212" s="9" t="s">
        <v>640</v>
      </c>
      <c r="G212" s="7">
        <v>2003</v>
      </c>
      <c r="H212" s="8" t="s">
        <v>451</v>
      </c>
      <c r="I212" s="98" t="str">
        <f>IF(RIGHT(LEFT(historie_vysledky[[#This Row],[prijmeni a jmeno]],SEARCH(" ",historie_vysledky[[#This Row],[prijmeni a jmeno]])-1),1)="á","Z","M")</f>
        <v>M</v>
      </c>
      <c r="J21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212" s="38"/>
      <c r="L212" s="80">
        <v>2.4425925925925924E-2</v>
      </c>
      <c r="M212" s="76">
        <v>19</v>
      </c>
      <c r="N212" s="77">
        <v>15</v>
      </c>
      <c r="O212" s="112" t="str">
        <f>LEFT(historie_vysledky[[#This Row],[prijmeni a jmeno]],1)</f>
        <v>N</v>
      </c>
      <c r="P212" s="113" t="str">
        <f>CONCATENATE(historie_vysledky[[#This Row],[prijmeni a jmeno]],", ",historie_vysledky[[#This Row],[nar]])</f>
        <v>Německý Olda, 2003</v>
      </c>
      <c r="Q212" s="92" t="str">
        <f>IF(ISERROR(VLOOKUP(B212,jbp_bezci!B:G,4,0)),"-",IF(VLOOKUP(B212,jbp_bezci!B:G,4,0)=0,"-",VLOOKUP(B212,jbp_bezci!B:G,4,0)))</f>
        <v>-</v>
      </c>
      <c r="R212" s="92" t="str">
        <f>IF(COUNTIF(jbp_bezci[ident],historie_vysledky[[#This Row],[ident jbp]])=1,"přihlášen","ne")</f>
        <v>ne</v>
      </c>
      <c r="S21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12" s="120">
        <f>COUNTIFS($F$4:F211,F212,$G$4:G211,G212)</f>
        <v>1</v>
      </c>
      <c r="U212" s="5"/>
      <c r="V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</row>
    <row r="213" spans="2:33" ht="15.75" x14ac:dyDescent="0.25">
      <c r="B213" s="40" t="str">
        <f>CONCATENATE(historie_vysledky[[#This Row],[rok]]," :: ",F213," :: ",G213)</f>
        <v>2011 :: Schwarz Leo :: 1967</v>
      </c>
      <c r="C213" s="115">
        <v>2011</v>
      </c>
      <c r="D213" s="43" t="s">
        <v>293</v>
      </c>
      <c r="E213" s="101"/>
      <c r="F213" s="9" t="s">
        <v>636</v>
      </c>
      <c r="G213" s="7">
        <v>1967</v>
      </c>
      <c r="H213" s="8" t="s">
        <v>625</v>
      </c>
      <c r="I213" s="98" t="str">
        <f>IF(RIGHT(LEFT(historie_vysledky[[#This Row],[prijmeni a jmeno]],SEARCH(" ",historie_vysledky[[#This Row],[prijmeni a jmeno]])-1),1)="á","Z","M")</f>
        <v>M</v>
      </c>
      <c r="J21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213" s="38"/>
      <c r="L213" s="80">
        <v>1.5591435185185186E-2</v>
      </c>
      <c r="M213" s="76">
        <v>8</v>
      </c>
      <c r="N213" s="77">
        <v>7</v>
      </c>
      <c r="O213" s="112" t="str">
        <f>LEFT(historie_vysledky[[#This Row],[prijmeni a jmeno]],1)</f>
        <v>S</v>
      </c>
      <c r="P213" s="113" t="str">
        <f>CONCATENATE(historie_vysledky[[#This Row],[prijmeni a jmeno]],", ",historie_vysledky[[#This Row],[nar]])</f>
        <v>Schwarz Leo, 1967</v>
      </c>
      <c r="Q213" s="92" t="str">
        <f>IF(ISERROR(VLOOKUP(B213,jbp_bezci!B:G,4,0)),"-",IF(VLOOKUP(B213,jbp_bezci!B:G,4,0)=0,"-",VLOOKUP(B213,jbp_bezci!B:G,4,0)))</f>
        <v>-</v>
      </c>
      <c r="R213" s="92" t="str">
        <f>IF(COUNTIF(jbp_bezci[ident],historie_vysledky[[#This Row],[ident jbp]])=1,"přihlášen","ne")</f>
        <v>ne</v>
      </c>
      <c r="S21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13" s="120">
        <f>COUNTIFS($F$4:F212,F213,$G$4:G212,G213)</f>
        <v>0</v>
      </c>
      <c r="U213" s="5"/>
      <c r="V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</row>
    <row r="214" spans="2:33" ht="15.75" x14ac:dyDescent="0.25">
      <c r="B214" s="40" t="str">
        <f>CONCATENATE(historie_vysledky[[#This Row],[rok]]," :: ",F214," :: ",G214)</f>
        <v>2011 :: Sýkora Miroslav :: 1997</v>
      </c>
      <c r="C214" s="115">
        <v>2011</v>
      </c>
      <c r="D214" s="43" t="s">
        <v>293</v>
      </c>
      <c r="E214" s="101"/>
      <c r="F214" s="9" t="s">
        <v>633</v>
      </c>
      <c r="G214" s="7">
        <v>1997</v>
      </c>
      <c r="H214" s="8" t="s">
        <v>392</v>
      </c>
      <c r="I214" s="98" t="str">
        <f>IF(RIGHT(LEFT(historie_vysledky[[#This Row],[prijmeni a jmeno]],SEARCH(" ",historie_vysledky[[#This Row],[prijmeni a jmeno]])-1),1)="á","Z","M")</f>
        <v>M</v>
      </c>
      <c r="J21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214" s="38"/>
      <c r="L214" s="80">
        <v>1.5145833333333332E-2</v>
      </c>
      <c r="M214" s="76">
        <v>5</v>
      </c>
      <c r="N214" s="77">
        <v>5</v>
      </c>
      <c r="O214" s="112" t="str">
        <f>LEFT(historie_vysledky[[#This Row],[prijmeni a jmeno]],1)</f>
        <v>S</v>
      </c>
      <c r="P214" s="113" t="str">
        <f>CONCATENATE(historie_vysledky[[#This Row],[prijmeni a jmeno]],", ",historie_vysledky[[#This Row],[nar]])</f>
        <v>Sýkora Miroslav, 1997</v>
      </c>
      <c r="Q214" s="92" t="str">
        <f>IF(ISERROR(VLOOKUP(B214,jbp_bezci!B:G,4,0)),"-",IF(VLOOKUP(B214,jbp_bezci!B:G,4,0)=0,"-",VLOOKUP(B214,jbp_bezci!B:G,4,0)))</f>
        <v>-</v>
      </c>
      <c r="R214" s="92" t="str">
        <f>IF(COUNTIF(jbp_bezci[ident],historie_vysledky[[#This Row],[ident jbp]])=1,"přihlášen","ne")</f>
        <v>ne</v>
      </c>
      <c r="S21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14" s="120">
        <f>COUNTIFS($F$4:F213,F214,$G$4:G213,G214)</f>
        <v>0</v>
      </c>
      <c r="U214" s="5"/>
      <c r="V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</row>
    <row r="215" spans="2:33" ht="15.75" x14ac:dyDescent="0.25">
      <c r="B215" s="40" t="str">
        <f>CONCATENATE(historie_vysledky[[#This Row],[rok]]," :: ",F215," :: ",G215)</f>
        <v>2011 :: Szábo Miloš :: 1981</v>
      </c>
      <c r="C215" s="115">
        <v>2011</v>
      </c>
      <c r="D215" s="43" t="s">
        <v>293</v>
      </c>
      <c r="E215" s="101"/>
      <c r="F215" s="9" t="s">
        <v>229</v>
      </c>
      <c r="G215" s="7">
        <v>1981</v>
      </c>
      <c r="H215" s="8" t="s">
        <v>72</v>
      </c>
      <c r="I215" s="98" t="str">
        <f>IF(RIGHT(LEFT(historie_vysledky[[#This Row],[prijmeni a jmeno]],SEARCH(" ",historie_vysledky[[#This Row],[prijmeni a jmeno]])-1),1)="á","Z","M")</f>
        <v>M</v>
      </c>
      <c r="J21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215" s="38"/>
      <c r="L215" s="80">
        <v>1.2673611111111109E-2</v>
      </c>
      <c r="M215" s="76">
        <v>1</v>
      </c>
      <c r="N215" s="77">
        <v>1</v>
      </c>
      <c r="O215" s="112" t="str">
        <f>LEFT(historie_vysledky[[#This Row],[prijmeni a jmeno]],1)</f>
        <v>S</v>
      </c>
      <c r="P215" s="113" t="str">
        <f>CONCATENATE(historie_vysledky[[#This Row],[prijmeni a jmeno]],", ",historie_vysledky[[#This Row],[nar]])</f>
        <v>Szábo Miloš, 1981</v>
      </c>
      <c r="Q215" s="92">
        <f>IF(ISERROR(VLOOKUP(B215,jbp_bezci!B:G,4,0)),"-",IF(VLOOKUP(B215,jbp_bezci!B:G,4,0)=0,"-",VLOOKUP(B215,jbp_bezci!B:G,4,0)))</f>
        <v>1981</v>
      </c>
      <c r="R215" s="92" t="str">
        <f>IF(COUNTIF(jbp_bezci[ident],historie_vysledky[[#This Row],[ident jbp]])=1,"přihlášen","ne")</f>
        <v>přihlášen</v>
      </c>
      <c r="S215" s="93" t="str">
        <f>IF(historie_vysledky[[#This Row],[jbp_2014]]="ne","-",IF(VLOOKUP(historie_vysledky[[#This Row],[ident jbp]],jbp_bezci!B:G,5,0)=0,"-",VLOOKUP(historie_vysledky[[#This Row],[ident jbp]],jbp_bezci!B:G,5,0)))</f>
        <v>Discoworld</v>
      </c>
      <c r="T215" s="120">
        <f>COUNTIFS($F$4:F214,F215,$G$4:G214,G215)</f>
        <v>0</v>
      </c>
      <c r="U215" s="5"/>
      <c r="V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</row>
    <row r="216" spans="2:33" ht="15.75" x14ac:dyDescent="0.25">
      <c r="B216" s="40" t="str">
        <f>CONCATENATE(historie_vysledky[[#This Row],[rok]]," :: ",F216," :: ",G216)</f>
        <v>2011 :: Ševčík Petr :: 1988</v>
      </c>
      <c r="C216" s="115">
        <v>2011</v>
      </c>
      <c r="D216" s="43" t="s">
        <v>293</v>
      </c>
      <c r="E216" s="101"/>
      <c r="F216" s="9" t="s">
        <v>639</v>
      </c>
      <c r="G216" s="7">
        <v>1988</v>
      </c>
      <c r="H216" s="8" t="s">
        <v>448</v>
      </c>
      <c r="I216" s="98" t="str">
        <f>IF(RIGHT(LEFT(historie_vysledky[[#This Row],[prijmeni a jmeno]],SEARCH(" ",historie_vysledky[[#This Row],[prijmeni a jmeno]])-1),1)="á","Z","M")</f>
        <v>M</v>
      </c>
      <c r="J21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216" s="38"/>
      <c r="L216" s="80">
        <v>1.8003472222222223E-2</v>
      </c>
      <c r="M216" s="76">
        <v>15</v>
      </c>
      <c r="N216" s="77">
        <v>13</v>
      </c>
      <c r="O216" s="112" t="str">
        <f>LEFT(historie_vysledky[[#This Row],[prijmeni a jmeno]],1)</f>
        <v>Š</v>
      </c>
      <c r="P216" s="113" t="str">
        <f>CONCATENATE(historie_vysledky[[#This Row],[prijmeni a jmeno]],", ",historie_vysledky[[#This Row],[nar]])</f>
        <v>Ševčík Petr, 1988</v>
      </c>
      <c r="Q216" s="92" t="str">
        <f>IF(ISERROR(VLOOKUP(B216,jbp_bezci!B:G,4,0)),"-",IF(VLOOKUP(B216,jbp_bezci!B:G,4,0)=0,"-",VLOOKUP(B216,jbp_bezci!B:G,4,0)))</f>
        <v>-</v>
      </c>
      <c r="R216" s="92" t="str">
        <f>IF(COUNTIF(jbp_bezci[ident],historie_vysledky[[#This Row],[ident jbp]])=1,"přihlášen","ne")</f>
        <v>ne</v>
      </c>
      <c r="S21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16" s="120">
        <f>COUNTIFS($F$4:F215,F216,$G$4:G215,G216)</f>
        <v>0</v>
      </c>
      <c r="U216" s="5"/>
      <c r="V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</row>
    <row r="217" spans="2:33" ht="15.75" x14ac:dyDescent="0.25">
      <c r="B217" s="40" t="str">
        <f>CONCATENATE(historie_vysledky[[#This Row],[rok]]," :: ",F217," :: ",G217)</f>
        <v>2011 :: Tichý Petr :: 1984</v>
      </c>
      <c r="C217" s="115">
        <v>2011</v>
      </c>
      <c r="D217" s="43" t="s">
        <v>293</v>
      </c>
      <c r="E217" s="101"/>
      <c r="F217" s="9" t="s">
        <v>634</v>
      </c>
      <c r="G217" s="7">
        <v>1984</v>
      </c>
      <c r="H217" s="8" t="s">
        <v>448</v>
      </c>
      <c r="I217" s="98" t="str">
        <f>IF(RIGHT(LEFT(historie_vysledky[[#This Row],[prijmeni a jmeno]],SEARCH(" ",historie_vysledky[[#This Row],[prijmeni a jmeno]])-1),1)="á","Z","M")</f>
        <v>M</v>
      </c>
      <c r="J21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217" s="38"/>
      <c r="L217" s="80">
        <v>1.5480324074074075E-2</v>
      </c>
      <c r="M217" s="76">
        <v>6</v>
      </c>
      <c r="N217" s="77">
        <v>6</v>
      </c>
      <c r="O217" s="112" t="str">
        <f>LEFT(historie_vysledky[[#This Row],[prijmeni a jmeno]],1)</f>
        <v>T</v>
      </c>
      <c r="P217" s="113" t="str">
        <f>CONCATENATE(historie_vysledky[[#This Row],[prijmeni a jmeno]],", ",historie_vysledky[[#This Row],[nar]])</f>
        <v>Tichý Petr, 1984</v>
      </c>
      <c r="Q217" s="92" t="str">
        <f>IF(ISERROR(VLOOKUP(B217,jbp_bezci!B:G,4,0)),"-",IF(VLOOKUP(B217,jbp_bezci!B:G,4,0)=0,"-",VLOOKUP(B217,jbp_bezci!B:G,4,0)))</f>
        <v>-</v>
      </c>
      <c r="R217" s="92" t="str">
        <f>IF(COUNTIF(jbp_bezci[ident],historie_vysledky[[#This Row],[ident jbp]])=1,"přihlášen","ne")</f>
        <v>ne</v>
      </c>
      <c r="S21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17" s="120">
        <f>COUNTIFS($F$4:F216,F217,$G$4:G216,G217)</f>
        <v>0</v>
      </c>
      <c r="U217" s="5"/>
      <c r="V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</row>
    <row r="218" spans="2:33" ht="15.75" x14ac:dyDescent="0.25">
      <c r="B218" s="40" t="str">
        <f>CONCATENATE(historie_vysledky[[#This Row],[rok]]," :: ",F218," :: ",G218)</f>
        <v>2011 :: Tomka Bartoloměj :: 1994</v>
      </c>
      <c r="C218" s="115">
        <v>2011</v>
      </c>
      <c r="D218" s="43" t="s">
        <v>293</v>
      </c>
      <c r="E218" s="101"/>
      <c r="F218" s="9" t="s">
        <v>568</v>
      </c>
      <c r="G218" s="7">
        <v>1994</v>
      </c>
      <c r="H218" s="8" t="s">
        <v>642</v>
      </c>
      <c r="I218" s="98" t="str">
        <f>IF(RIGHT(LEFT(historie_vysledky[[#This Row],[prijmeni a jmeno]],SEARCH(" ",historie_vysledky[[#This Row],[prijmeni a jmeno]])-1),1)="á","Z","M")</f>
        <v>M</v>
      </c>
      <c r="J21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218" s="38"/>
      <c r="L218" s="80">
        <v>1.3917824074074076E-2</v>
      </c>
      <c r="M218" s="76">
        <v>3</v>
      </c>
      <c r="N218" s="77">
        <v>3</v>
      </c>
      <c r="O218" s="112" t="str">
        <f>LEFT(historie_vysledky[[#This Row],[prijmeni a jmeno]],1)</f>
        <v>T</v>
      </c>
      <c r="P218" s="113" t="str">
        <f>CONCATENATE(historie_vysledky[[#This Row],[prijmeni a jmeno]],", ",historie_vysledky[[#This Row],[nar]])</f>
        <v>Tomka Bartoloměj, 1994</v>
      </c>
      <c r="Q218" s="92" t="str">
        <f>IF(ISERROR(VLOOKUP(B218,jbp_bezci!B:G,4,0)),"-",IF(VLOOKUP(B218,jbp_bezci!B:G,4,0)=0,"-",VLOOKUP(B218,jbp_bezci!B:G,4,0)))</f>
        <v>-</v>
      </c>
      <c r="R218" s="92" t="str">
        <f>IF(COUNTIF(jbp_bezci[ident],historie_vysledky[[#This Row],[ident jbp]])=1,"přihlášen","ne")</f>
        <v>ne</v>
      </c>
      <c r="S21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18" s="120">
        <f>COUNTIFS($F$4:F217,F218,$G$4:G217,G218)</f>
        <v>2</v>
      </c>
      <c r="U218" s="5"/>
      <c r="V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</row>
    <row r="219" spans="2:33" ht="15.75" x14ac:dyDescent="0.25">
      <c r="B219" s="40" t="str">
        <f>CONCATENATE(historie_vysledky[[#This Row],[rok]]," :: ",F219," :: ",G219)</f>
        <v>2011 :: Vopat Jan :: 1981</v>
      </c>
      <c r="C219" s="115">
        <v>2011</v>
      </c>
      <c r="D219" s="43" t="s">
        <v>293</v>
      </c>
      <c r="E219" s="101"/>
      <c r="F219" s="9" t="s">
        <v>520</v>
      </c>
      <c r="G219" s="7">
        <v>1981</v>
      </c>
      <c r="H219" s="8" t="s">
        <v>956</v>
      </c>
      <c r="I219" s="98" t="str">
        <f>IF(RIGHT(LEFT(historie_vysledky[[#This Row],[prijmeni a jmeno]],SEARCH(" ",historie_vysledky[[#This Row],[prijmeni a jmeno]])-1),1)="á","Z","M")</f>
        <v>M</v>
      </c>
      <c r="J21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219" s="38"/>
      <c r="L219" s="80">
        <v>1.3232638888888889E-2</v>
      </c>
      <c r="M219" s="76">
        <v>2</v>
      </c>
      <c r="N219" s="77">
        <v>2</v>
      </c>
      <c r="O219" s="112" t="str">
        <f>LEFT(historie_vysledky[[#This Row],[prijmeni a jmeno]],1)</f>
        <v>V</v>
      </c>
      <c r="P219" s="113" t="str">
        <f>CONCATENATE(historie_vysledky[[#This Row],[prijmeni a jmeno]],", ",historie_vysledky[[#This Row],[nar]])</f>
        <v>Vopat Jan, 1981</v>
      </c>
      <c r="Q219" s="92" t="str">
        <f>IF(ISERROR(VLOOKUP(B219,jbp_bezci!B:G,4,0)),"-",IF(VLOOKUP(B219,jbp_bezci!B:G,4,0)=0,"-",VLOOKUP(B219,jbp_bezci!B:G,4,0)))</f>
        <v>-</v>
      </c>
      <c r="R219" s="92" t="str">
        <f>IF(COUNTIF(jbp_bezci[ident],historie_vysledky[[#This Row],[ident jbp]])=1,"přihlášen","ne")</f>
        <v>ne</v>
      </c>
      <c r="S21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19" s="120">
        <f>COUNTIFS($F$4:F218,F219,$G$4:G218,G219)</f>
        <v>1</v>
      </c>
      <c r="U219" s="5"/>
      <c r="V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</row>
    <row r="220" spans="2:33" ht="15.75" x14ac:dyDescent="0.25">
      <c r="B220" s="40" t="str">
        <f>CONCATENATE(historie_vysledky[[#This Row],[rok]]," :: ",F220," :: ",G220)</f>
        <v>2011 :: Zikešová Eliška :: 1998</v>
      </c>
      <c r="C220" s="115">
        <v>2011</v>
      </c>
      <c r="D220" s="43" t="s">
        <v>293</v>
      </c>
      <c r="E220" s="101"/>
      <c r="F220" s="9" t="s">
        <v>657</v>
      </c>
      <c r="G220" s="7">
        <v>1998</v>
      </c>
      <c r="H220" s="8" t="s">
        <v>392</v>
      </c>
      <c r="I220" s="98" t="str">
        <f>IF(RIGHT(LEFT(historie_vysledky[[#This Row],[prijmeni a jmeno]],SEARCH(" ",historie_vysledky[[#This Row],[prijmeni a jmeno]])-1),1)="á","Z","M")</f>
        <v>Z</v>
      </c>
      <c r="J22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220" s="38"/>
      <c r="L220" s="80">
        <v>1.5589120370370371E-2</v>
      </c>
      <c r="M220" s="76">
        <v>7</v>
      </c>
      <c r="N220" s="77">
        <v>1</v>
      </c>
      <c r="O220" s="112" t="str">
        <f>LEFT(historie_vysledky[[#This Row],[prijmeni a jmeno]],1)</f>
        <v>Z</v>
      </c>
      <c r="P220" s="113" t="str">
        <f>CONCATENATE(historie_vysledky[[#This Row],[prijmeni a jmeno]],", ",historie_vysledky[[#This Row],[nar]])</f>
        <v>Zikešová Eliška, 1998</v>
      </c>
      <c r="Q220" s="92" t="str">
        <f>IF(ISERROR(VLOOKUP(B220,jbp_bezci!B:G,4,0)),"-",IF(VLOOKUP(B220,jbp_bezci!B:G,4,0)=0,"-",VLOOKUP(B220,jbp_bezci!B:G,4,0)))</f>
        <v>-</v>
      </c>
      <c r="R220" s="92" t="str">
        <f>IF(COUNTIF(jbp_bezci[ident],historie_vysledky[[#This Row],[ident jbp]])=1,"přihlášen","ne")</f>
        <v>ne</v>
      </c>
      <c r="S22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20" s="120">
        <f>COUNTIFS($F$4:F219,F220,$G$4:G219,G220)</f>
        <v>0</v>
      </c>
      <c r="U220" s="5"/>
      <c r="V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</row>
    <row r="221" spans="2:33" ht="15.75" x14ac:dyDescent="0.25">
      <c r="B221" s="40" t="str">
        <f>CONCATENATE(historie_vysledky[[#This Row],[rok]]," :: ",F221," :: ",G221)</f>
        <v>2011 :: Adam Nikolas :: 2008</v>
      </c>
      <c r="C221" s="115">
        <v>2011</v>
      </c>
      <c r="D221" s="43" t="s">
        <v>411</v>
      </c>
      <c r="E221" s="101"/>
      <c r="F221" s="9" t="s">
        <v>685</v>
      </c>
      <c r="G221" s="7">
        <v>2008</v>
      </c>
      <c r="H221" s="8" t="s">
        <v>357</v>
      </c>
      <c r="I221" s="98" t="str">
        <f>IF(RIGHT(LEFT(historie_vysledky[[#This Row],[prijmeni a jmeno]],SEARCH(" ",historie_vysledky[[#This Row],[prijmeni a jmeno]])-1),1)="á","Z","M")</f>
        <v>M</v>
      </c>
      <c r="J22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21" s="38" t="s">
        <v>538</v>
      </c>
      <c r="L221" s="80">
        <v>6.3657407407407402E-4</v>
      </c>
      <c r="M221" s="76"/>
      <c r="N221" s="77">
        <v>11</v>
      </c>
      <c r="O221" s="112" t="str">
        <f>LEFT(historie_vysledky[[#This Row],[prijmeni a jmeno]],1)</f>
        <v>A</v>
      </c>
      <c r="P221" s="113" t="str">
        <f>CONCATENATE(historie_vysledky[[#This Row],[prijmeni a jmeno]],", ",historie_vysledky[[#This Row],[nar]])</f>
        <v>Adam Nikolas, 2008</v>
      </c>
      <c r="Q221" s="92" t="str">
        <f>IF(ISERROR(VLOOKUP(B221,jbp_bezci!B:G,4,0)),"-",IF(VLOOKUP(B221,jbp_bezci!B:G,4,0)=0,"-",VLOOKUP(B221,jbp_bezci!B:G,4,0)))</f>
        <v>-</v>
      </c>
      <c r="R221" s="92" t="str">
        <f>IF(COUNTIF(jbp_bezci[ident],historie_vysledky[[#This Row],[ident jbp]])=1,"přihlášen","ne")</f>
        <v>ne</v>
      </c>
      <c r="S22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21" s="120">
        <f>COUNTIFS($F$4:F220,F221,$G$4:G220,G221)</f>
        <v>0</v>
      </c>
      <c r="U221" s="5"/>
      <c r="V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</row>
    <row r="222" spans="2:33" ht="15.75" x14ac:dyDescent="0.25">
      <c r="B222" s="40" t="str">
        <f>CONCATENATE(historie_vysledky[[#This Row],[rok]]," :: ",F222," :: ",G222)</f>
        <v>2011 :: Adámková Dominika :: 1996</v>
      </c>
      <c r="C222" s="115">
        <v>2011</v>
      </c>
      <c r="D222" s="43" t="s">
        <v>411</v>
      </c>
      <c r="E222" s="101"/>
      <c r="F222" s="9" t="s">
        <v>570</v>
      </c>
      <c r="G222" s="7">
        <v>1996</v>
      </c>
      <c r="H222" s="8" t="s">
        <v>530</v>
      </c>
      <c r="I222" s="98" t="str">
        <f>IF(RIGHT(LEFT(historie_vysledky[[#This Row],[prijmeni a jmeno]],SEARCH(" ",historie_vysledky[[#This Row],[prijmeni a jmeno]])-1),1)="á","Z","M")</f>
        <v>Z</v>
      </c>
      <c r="J22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15 - 16</v>
      </c>
      <c r="K222" s="38"/>
      <c r="L222" s="80">
        <v>3.0462962962962965E-3</v>
      </c>
      <c r="M222" s="76"/>
      <c r="N222" s="77">
        <v>2</v>
      </c>
      <c r="O222" s="112" t="str">
        <f>LEFT(historie_vysledky[[#This Row],[prijmeni a jmeno]],1)</f>
        <v>A</v>
      </c>
      <c r="P222" s="113" t="str">
        <f>CONCATENATE(historie_vysledky[[#This Row],[prijmeni a jmeno]],", ",historie_vysledky[[#This Row],[nar]])</f>
        <v>Adámková Dominika, 1996</v>
      </c>
      <c r="Q222" s="92" t="str">
        <f>IF(ISERROR(VLOOKUP(B222,jbp_bezci!B:G,4,0)),"-",IF(VLOOKUP(B222,jbp_bezci!B:G,4,0)=0,"-",VLOOKUP(B222,jbp_bezci!B:G,4,0)))</f>
        <v>-</v>
      </c>
      <c r="R222" s="92" t="str">
        <f>IF(COUNTIF(jbp_bezci[ident],historie_vysledky[[#This Row],[ident jbp]])=1,"přihlášen","ne")</f>
        <v>ne</v>
      </c>
      <c r="S22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22" s="120">
        <f>COUNTIFS($F$4:F221,F222,$G$4:G221,G222)</f>
        <v>1</v>
      </c>
      <c r="U222" s="5"/>
      <c r="V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</row>
    <row r="223" spans="2:33" ht="15.75" x14ac:dyDescent="0.25">
      <c r="B223" s="40" t="str">
        <f>CONCATENATE(historie_vysledky[[#This Row],[rok]]," :: ",F223," :: ",G223)</f>
        <v>2011 :: Adámková Nicola :: 2005</v>
      </c>
      <c r="C223" s="115">
        <v>2011</v>
      </c>
      <c r="D223" s="43" t="s">
        <v>411</v>
      </c>
      <c r="E223" s="101"/>
      <c r="F223" s="9" t="s">
        <v>542</v>
      </c>
      <c r="G223" s="7">
        <v>2005</v>
      </c>
      <c r="H223" s="8" t="s">
        <v>530</v>
      </c>
      <c r="I223" s="98" t="str">
        <f>IF(RIGHT(LEFT(historie_vysledky[[#This Row],[prijmeni a jmeno]],SEARCH(" ",historie_vysledky[[#This Row],[prijmeni a jmeno]])-1),1)="á","Z","M")</f>
        <v>Z</v>
      </c>
      <c r="J22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23" s="38"/>
      <c r="L223" s="80">
        <v>4.0509259259259258E-4</v>
      </c>
      <c r="M223" s="76"/>
      <c r="N223" s="77">
        <v>1</v>
      </c>
      <c r="O223" s="112" t="str">
        <f>LEFT(historie_vysledky[[#This Row],[prijmeni a jmeno]],1)</f>
        <v>A</v>
      </c>
      <c r="P223" s="113" t="str">
        <f>CONCATENATE(historie_vysledky[[#This Row],[prijmeni a jmeno]],", ",historie_vysledky[[#This Row],[nar]])</f>
        <v>Adámková Nicola, 2005</v>
      </c>
      <c r="Q223" s="92" t="str">
        <f>IF(ISERROR(VLOOKUP(B223,jbp_bezci!B:G,4,0)),"-",IF(VLOOKUP(B223,jbp_bezci!B:G,4,0)=0,"-",VLOOKUP(B223,jbp_bezci!B:G,4,0)))</f>
        <v>-</v>
      </c>
      <c r="R223" s="92" t="str">
        <f>IF(COUNTIF(jbp_bezci[ident],historie_vysledky[[#This Row],[ident jbp]])=1,"přihlášen","ne")</f>
        <v>ne</v>
      </c>
      <c r="S22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23" s="120">
        <f>COUNTIFS($F$4:F222,F223,$G$4:G222,G223)</f>
        <v>1</v>
      </c>
      <c r="U223" s="5"/>
      <c r="V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</row>
    <row r="224" spans="2:33" ht="15.75" x14ac:dyDescent="0.25">
      <c r="B224" s="40" t="str">
        <f>CONCATENATE(historie_vysledky[[#This Row],[rok]]," :: ",F224," :: ",G224)</f>
        <v>2011 :: Barták Jiří :: 2000</v>
      </c>
      <c r="C224" s="115">
        <v>2011</v>
      </c>
      <c r="D224" s="43" t="s">
        <v>411</v>
      </c>
      <c r="E224" s="101"/>
      <c r="F224" s="9" t="s">
        <v>344</v>
      </c>
      <c r="G224" s="7">
        <v>2000</v>
      </c>
      <c r="H224" s="8" t="s">
        <v>453</v>
      </c>
      <c r="I224" s="98" t="str">
        <f>IF(RIGHT(LEFT(historie_vysledky[[#This Row],[prijmeni a jmeno]],SEARCH(" ",historie_vysledky[[#This Row],[prijmeni a jmeno]])-1),1)="á","Z","M")</f>
        <v>M</v>
      </c>
      <c r="J22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224" s="38"/>
      <c r="L224" s="80">
        <v>8.3333333333333339E-4</v>
      </c>
      <c r="M224" s="76"/>
      <c r="N224" s="77">
        <v>5</v>
      </c>
      <c r="O224" s="112" t="str">
        <f>LEFT(historie_vysledky[[#This Row],[prijmeni a jmeno]],1)</f>
        <v>B</v>
      </c>
      <c r="P224" s="113" t="str">
        <f>CONCATENATE(historie_vysledky[[#This Row],[prijmeni a jmeno]],", ",historie_vysledky[[#This Row],[nar]])</f>
        <v>Barták Jiří, 2000</v>
      </c>
      <c r="Q224" s="92" t="str">
        <f>IF(ISERROR(VLOOKUP(B224,jbp_bezci!B:G,4,0)),"-",IF(VLOOKUP(B224,jbp_bezci!B:G,4,0)=0,"-",VLOOKUP(B224,jbp_bezci!B:G,4,0)))</f>
        <v>-</v>
      </c>
      <c r="R224" s="92" t="str">
        <f>IF(COUNTIF(jbp_bezci[ident],historie_vysledky[[#This Row],[ident jbp]])=1,"přihlášen","ne")</f>
        <v>ne</v>
      </c>
      <c r="S22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24" s="120">
        <f>COUNTIFS($F$4:F223,F224,$G$4:G223,G224)</f>
        <v>0</v>
      </c>
      <c r="U224" s="5"/>
      <c r="V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</row>
    <row r="225" spans="2:33" ht="15.75" x14ac:dyDescent="0.25">
      <c r="B225" s="40" t="str">
        <f>CONCATENATE(historie_vysledky[[#This Row],[rok]]," :: ",F225," :: ",G225)</f>
        <v>2011 :: Barták Ondřej :: 2006</v>
      </c>
      <c r="C225" s="115">
        <v>2011</v>
      </c>
      <c r="D225" s="43" t="s">
        <v>411</v>
      </c>
      <c r="E225" s="101"/>
      <c r="F225" s="9" t="s">
        <v>359</v>
      </c>
      <c r="G225" s="7">
        <v>2006</v>
      </c>
      <c r="H225" s="8" t="s">
        <v>350</v>
      </c>
      <c r="I225" s="98" t="str">
        <f>IF(RIGHT(LEFT(historie_vysledky[[#This Row],[prijmeni a jmeno]],SEARCH(" ",historie_vysledky[[#This Row],[prijmeni a jmeno]])-1),1)="á","Z","M")</f>
        <v>M</v>
      </c>
      <c r="J22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25" s="38"/>
      <c r="L225" s="80">
        <v>4.7453703703703704E-4</v>
      </c>
      <c r="M225" s="76"/>
      <c r="N225" s="77">
        <v>4</v>
      </c>
      <c r="O225" s="112" t="str">
        <f>LEFT(historie_vysledky[[#This Row],[prijmeni a jmeno]],1)</f>
        <v>B</v>
      </c>
      <c r="P225" s="113" t="str">
        <f>CONCATENATE(historie_vysledky[[#This Row],[prijmeni a jmeno]],", ",historie_vysledky[[#This Row],[nar]])</f>
        <v>Barták Ondřej, 2006</v>
      </c>
      <c r="Q225" s="92" t="str">
        <f>IF(ISERROR(VLOOKUP(B225,jbp_bezci!B:G,4,0)),"-",IF(VLOOKUP(B225,jbp_bezci!B:G,4,0)=0,"-",VLOOKUP(B225,jbp_bezci!B:G,4,0)))</f>
        <v>-</v>
      </c>
      <c r="R225" s="92" t="str">
        <f>IF(COUNTIF(jbp_bezci[ident],historie_vysledky[[#This Row],[ident jbp]])=1,"přihlášen","ne")</f>
        <v>ne</v>
      </c>
      <c r="S22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25" s="120">
        <f>COUNTIFS($F$4:F224,F225,$G$4:G224,G225)</f>
        <v>1</v>
      </c>
      <c r="U225" s="5"/>
      <c r="V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</row>
    <row r="226" spans="2:33" ht="15.75" x14ac:dyDescent="0.25">
      <c r="B226" s="40" t="str">
        <f>CONCATENATE(historie_vysledky[[#This Row],[rok]]," :: ",F226," :: ",G226)</f>
        <v>2011 :: Bělecká Žaneta :: 2004</v>
      </c>
      <c r="C226" s="115">
        <v>2011</v>
      </c>
      <c r="D226" s="43" t="s">
        <v>411</v>
      </c>
      <c r="E226" s="101"/>
      <c r="F226" s="9" t="s">
        <v>492</v>
      </c>
      <c r="G226" s="7">
        <v>2004</v>
      </c>
      <c r="H226" s="8" t="s">
        <v>1007</v>
      </c>
      <c r="I226" s="98" t="str">
        <f>IF(RIGHT(LEFT(historie_vysledky[[#This Row],[prijmeni a jmeno]],SEARCH(" ",historie_vysledky[[#This Row],[prijmeni a jmeno]])-1),1)="á","Z","M")</f>
        <v>Z</v>
      </c>
      <c r="J22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26" s="38"/>
      <c r="L226" s="80">
        <v>4.7453703703703704E-4</v>
      </c>
      <c r="M226" s="76"/>
      <c r="N226" s="77">
        <v>4</v>
      </c>
      <c r="O226" s="112" t="str">
        <f>LEFT(historie_vysledky[[#This Row],[prijmeni a jmeno]],1)</f>
        <v>B</v>
      </c>
      <c r="P226" s="113" t="str">
        <f>CONCATENATE(historie_vysledky[[#This Row],[prijmeni a jmeno]],", ",historie_vysledky[[#This Row],[nar]])</f>
        <v>Bělecká Žaneta, 2004</v>
      </c>
      <c r="Q226" s="92" t="str">
        <f>IF(ISERROR(VLOOKUP(B226,jbp_bezci!B:G,4,0)),"-",IF(VLOOKUP(B226,jbp_bezci!B:G,4,0)=0,"-",VLOOKUP(B226,jbp_bezci!B:G,4,0)))</f>
        <v>-</v>
      </c>
      <c r="R226" s="92" t="str">
        <f>IF(COUNTIF(jbp_bezci[ident],historie_vysledky[[#This Row],[ident jbp]])=1,"přihlášen","ne")</f>
        <v>ne</v>
      </c>
      <c r="S22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26" s="120">
        <f>COUNTIFS($F$4:F225,F226,$G$4:G225,G226)</f>
        <v>2</v>
      </c>
      <c r="U226" s="5"/>
      <c r="V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</row>
    <row r="227" spans="2:33" ht="15.75" x14ac:dyDescent="0.25">
      <c r="B227" s="40" t="str">
        <f>CONCATENATE(historie_vysledky[[#This Row],[rok]]," :: ",F227," :: ",G227)</f>
        <v>2011 :: Beluská Eliška :: 2002</v>
      </c>
      <c r="C227" s="115">
        <v>2011</v>
      </c>
      <c r="D227" s="43" t="s">
        <v>411</v>
      </c>
      <c r="E227" s="101"/>
      <c r="F227" s="9" t="s">
        <v>553</v>
      </c>
      <c r="G227" s="7">
        <v>2002</v>
      </c>
      <c r="H227" s="8" t="s">
        <v>451</v>
      </c>
      <c r="I227" s="98" t="str">
        <f>IF(RIGHT(LEFT(historie_vysledky[[#This Row],[prijmeni a jmeno]],SEARCH(" ",historie_vysledky[[#This Row],[prijmeni a jmeno]])-1),1)="á","Z","M")</f>
        <v>Z</v>
      </c>
      <c r="J22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27" s="38" t="s">
        <v>538</v>
      </c>
      <c r="L227" s="80">
        <v>9.1435185185185185E-4</v>
      </c>
      <c r="M227" s="76"/>
      <c r="N227" s="77">
        <v>10</v>
      </c>
      <c r="O227" s="112" t="str">
        <f>LEFT(historie_vysledky[[#This Row],[prijmeni a jmeno]],1)</f>
        <v>B</v>
      </c>
      <c r="P227" s="113" t="str">
        <f>CONCATENATE(historie_vysledky[[#This Row],[prijmeni a jmeno]],", ",historie_vysledky[[#This Row],[nar]])</f>
        <v>Beluská Eliška, 2002</v>
      </c>
      <c r="Q227" s="92" t="str">
        <f>IF(ISERROR(VLOOKUP(B227,jbp_bezci!B:G,4,0)),"-",IF(VLOOKUP(B227,jbp_bezci!B:G,4,0)=0,"-",VLOOKUP(B227,jbp_bezci!B:G,4,0)))</f>
        <v>-</v>
      </c>
      <c r="R227" s="92" t="str">
        <f>IF(COUNTIF(jbp_bezci[ident],historie_vysledky[[#This Row],[ident jbp]])=1,"přihlášen","ne")</f>
        <v>ne</v>
      </c>
      <c r="S22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27" s="120">
        <f>COUNTIFS($F$4:F226,F227,$G$4:G226,G227)</f>
        <v>1</v>
      </c>
      <c r="U227" s="5"/>
      <c r="V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</row>
    <row r="228" spans="2:33" ht="15.75" x14ac:dyDescent="0.25">
      <c r="B228" s="40" t="str">
        <f>CONCATENATE(historie_vysledky[[#This Row],[rok]]," :: ",F228," :: ",G228)</f>
        <v>2011 :: Beluská Tereza :: 2003</v>
      </c>
      <c r="C228" s="115">
        <v>2011</v>
      </c>
      <c r="D228" s="43" t="s">
        <v>411</v>
      </c>
      <c r="E228" s="101"/>
      <c r="F228" s="9" t="s">
        <v>555</v>
      </c>
      <c r="G228" s="7">
        <v>2003</v>
      </c>
      <c r="H228" s="8" t="s">
        <v>451</v>
      </c>
      <c r="I228" s="98" t="str">
        <f>IF(RIGHT(LEFT(historie_vysledky[[#This Row],[prijmeni a jmeno]],SEARCH(" ",historie_vysledky[[#This Row],[prijmeni a jmeno]])-1),1)="á","Z","M")</f>
        <v>Z</v>
      </c>
      <c r="J22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28" s="38" t="s">
        <v>538</v>
      </c>
      <c r="L228" s="80">
        <v>8.7962962962962962E-4</v>
      </c>
      <c r="M228" s="76"/>
      <c r="N228" s="77">
        <v>7</v>
      </c>
      <c r="O228" s="112" t="str">
        <f>LEFT(historie_vysledky[[#This Row],[prijmeni a jmeno]],1)</f>
        <v>B</v>
      </c>
      <c r="P228" s="113" t="str">
        <f>CONCATENATE(historie_vysledky[[#This Row],[prijmeni a jmeno]],", ",historie_vysledky[[#This Row],[nar]])</f>
        <v>Beluská Tereza, 2003</v>
      </c>
      <c r="Q228" s="92" t="str">
        <f>IF(ISERROR(VLOOKUP(B228,jbp_bezci!B:G,4,0)),"-",IF(VLOOKUP(B228,jbp_bezci!B:G,4,0)=0,"-",VLOOKUP(B228,jbp_bezci!B:G,4,0)))</f>
        <v>-</v>
      </c>
      <c r="R228" s="92" t="str">
        <f>IF(COUNTIF(jbp_bezci[ident],historie_vysledky[[#This Row],[ident jbp]])=1,"přihlášen","ne")</f>
        <v>ne</v>
      </c>
      <c r="S22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28" s="120">
        <f>COUNTIFS($F$4:F227,F228,$G$4:G227,G228)</f>
        <v>1</v>
      </c>
      <c r="U228" s="5"/>
      <c r="V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</row>
    <row r="229" spans="2:33" ht="15.75" x14ac:dyDescent="0.25">
      <c r="B229" s="40" t="str">
        <f>CONCATENATE(historie_vysledky[[#This Row],[rok]]," :: ",F229," :: ",G229)</f>
        <v>2011 :: Caisová Simona :: 2002</v>
      </c>
      <c r="C229" s="115">
        <v>2011</v>
      </c>
      <c r="D229" s="43" t="s">
        <v>411</v>
      </c>
      <c r="E229" s="101"/>
      <c r="F229" s="9" t="s">
        <v>919</v>
      </c>
      <c r="G229" s="7">
        <v>2002</v>
      </c>
      <c r="H229" s="8" t="s">
        <v>451</v>
      </c>
      <c r="I229" s="98" t="str">
        <f>IF(RIGHT(LEFT(historie_vysledky[[#This Row],[prijmeni a jmeno]],SEARCH(" ",historie_vysledky[[#This Row],[prijmeni a jmeno]])-1),1)="á","Z","M")</f>
        <v>Z</v>
      </c>
      <c r="J22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29" s="38"/>
      <c r="L229" s="80">
        <v>8.0555555555555545E-4</v>
      </c>
      <c r="M229" s="76"/>
      <c r="N229" s="77">
        <v>4</v>
      </c>
      <c r="O229" s="112" t="str">
        <f>LEFT(historie_vysledky[[#This Row],[prijmeni a jmeno]],1)</f>
        <v>C</v>
      </c>
      <c r="P229" s="113" t="str">
        <f>CONCATENATE(historie_vysledky[[#This Row],[prijmeni a jmeno]],", ",historie_vysledky[[#This Row],[nar]])</f>
        <v>Caisová Simona, 2002</v>
      </c>
      <c r="Q229" s="92" t="str">
        <f>IF(ISERROR(VLOOKUP(B229,jbp_bezci!B:G,4,0)),"-",IF(VLOOKUP(B229,jbp_bezci!B:G,4,0)=0,"-",VLOOKUP(B229,jbp_bezci!B:G,4,0)))</f>
        <v>-</v>
      </c>
      <c r="R229" s="92" t="str">
        <f>IF(COUNTIF(jbp_bezci[ident],historie_vysledky[[#This Row],[ident jbp]])=1,"přihlášen","ne")</f>
        <v>ne</v>
      </c>
      <c r="S22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29" s="120">
        <f>COUNTIFS($F$4:F228,F229,$G$4:G228,G229)</f>
        <v>1</v>
      </c>
      <c r="U229" s="5"/>
      <c r="V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</row>
    <row r="230" spans="2:33" ht="15.75" x14ac:dyDescent="0.25">
      <c r="B230" s="40" t="str">
        <f>CONCATENATE(historie_vysledky[[#This Row],[rok]]," :: ",F230," :: ",G230)</f>
        <v>2011 :: Candra Tomáš :: 2004</v>
      </c>
      <c r="C230" s="115">
        <v>2011</v>
      </c>
      <c r="D230" s="43" t="s">
        <v>411</v>
      </c>
      <c r="E230" s="101"/>
      <c r="F230" s="9" t="s">
        <v>483</v>
      </c>
      <c r="G230" s="7">
        <v>2004</v>
      </c>
      <c r="H230" s="8" t="s">
        <v>414</v>
      </c>
      <c r="I230" s="98" t="str">
        <f>IF(RIGHT(LEFT(historie_vysledky[[#This Row],[prijmeni a jmeno]],SEARCH(" ",historie_vysledky[[#This Row],[prijmeni a jmeno]])-1),1)="á","Z","M")</f>
        <v>M</v>
      </c>
      <c r="J23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30" s="38"/>
      <c r="L230" s="80">
        <v>4.5138888888888892E-4</v>
      </c>
      <c r="M230" s="76"/>
      <c r="N230" s="77">
        <v>3</v>
      </c>
      <c r="O230" s="112" t="str">
        <f>LEFT(historie_vysledky[[#This Row],[prijmeni a jmeno]],1)</f>
        <v>C</v>
      </c>
      <c r="P230" s="113" t="str">
        <f>CONCATENATE(historie_vysledky[[#This Row],[prijmeni a jmeno]],", ",historie_vysledky[[#This Row],[nar]])</f>
        <v>Candra Tomáš, 2004</v>
      </c>
      <c r="Q230" s="92" t="str">
        <f>IF(ISERROR(VLOOKUP(B230,jbp_bezci!B:G,4,0)),"-",IF(VLOOKUP(B230,jbp_bezci!B:G,4,0)=0,"-",VLOOKUP(B230,jbp_bezci!B:G,4,0)))</f>
        <v>-</v>
      </c>
      <c r="R230" s="92" t="str">
        <f>IF(COUNTIF(jbp_bezci[ident],historie_vysledky[[#This Row],[ident jbp]])=1,"přihlášen","ne")</f>
        <v>ne</v>
      </c>
      <c r="S23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30" s="120">
        <f>COUNTIFS($F$4:F229,F230,$G$4:G229,G230)</f>
        <v>2</v>
      </c>
      <c r="U230" s="5"/>
      <c r="V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</row>
    <row r="231" spans="2:33" ht="15.75" x14ac:dyDescent="0.25">
      <c r="B231" s="40" t="str">
        <f>CONCATENATE(historie_vysledky[[#This Row],[rok]]," :: ",F231," :: ",G231)</f>
        <v>2011 :: Candrová Michaela :: 2007</v>
      </c>
      <c r="C231" s="115">
        <v>2011</v>
      </c>
      <c r="D231" s="43" t="s">
        <v>411</v>
      </c>
      <c r="E231" s="101"/>
      <c r="F231" s="9" t="s">
        <v>499</v>
      </c>
      <c r="G231" s="7">
        <v>2007</v>
      </c>
      <c r="H231" s="8" t="s">
        <v>414</v>
      </c>
      <c r="I231" s="98" t="str">
        <f>IF(RIGHT(LEFT(historie_vysledky[[#This Row],[prijmeni a jmeno]],SEARCH(" ",historie_vysledky[[#This Row],[prijmeni a jmeno]])-1),1)="á","Z","M")</f>
        <v>Z</v>
      </c>
      <c r="J23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31" s="38" t="s">
        <v>538</v>
      </c>
      <c r="L231" s="80">
        <v>6.4814814814814813E-4</v>
      </c>
      <c r="M231" s="76"/>
      <c r="N231" s="77">
        <v>12</v>
      </c>
      <c r="O231" s="112" t="str">
        <f>LEFT(historie_vysledky[[#This Row],[prijmeni a jmeno]],1)</f>
        <v>C</v>
      </c>
      <c r="P231" s="113" t="str">
        <f>CONCATENATE(historie_vysledky[[#This Row],[prijmeni a jmeno]],", ",historie_vysledky[[#This Row],[nar]])</f>
        <v>Candrová Michaela, 2007</v>
      </c>
      <c r="Q231" s="92" t="str">
        <f>IF(ISERROR(VLOOKUP(B231,jbp_bezci!B:G,4,0)),"-",IF(VLOOKUP(B231,jbp_bezci!B:G,4,0)=0,"-",VLOOKUP(B231,jbp_bezci!B:G,4,0)))</f>
        <v>-</v>
      </c>
      <c r="R231" s="92" t="str">
        <f>IF(COUNTIF(jbp_bezci[ident],historie_vysledky[[#This Row],[ident jbp]])=1,"přihlášen","ne")</f>
        <v>ne</v>
      </c>
      <c r="S23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31" s="120">
        <f>COUNTIFS($F$4:F230,F231,$G$4:G230,G231)</f>
        <v>2</v>
      </c>
      <c r="U231" s="5"/>
      <c r="V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</row>
    <row r="232" spans="2:33" ht="15.75" x14ac:dyDescent="0.25">
      <c r="B232" s="40" t="str">
        <f>CONCATENATE(historie_vysledky[[#This Row],[rok]]," :: ",F232," :: ",G232)</f>
        <v>2011 :: Cipín Petr :: 1995</v>
      </c>
      <c r="C232" s="115">
        <v>2011</v>
      </c>
      <c r="D232" s="43" t="s">
        <v>411</v>
      </c>
      <c r="E232" s="101"/>
      <c r="F232" s="9" t="s">
        <v>387</v>
      </c>
      <c r="G232" s="7">
        <v>1995</v>
      </c>
      <c r="H232" s="8" t="s">
        <v>453</v>
      </c>
      <c r="I232" s="98" t="str">
        <f>IF(RIGHT(LEFT(historie_vysledky[[#This Row],[prijmeni a jmeno]],SEARCH(" ",historie_vysledky[[#This Row],[prijmeni a jmeno]])-1),1)="á","Z","M")</f>
        <v>M</v>
      </c>
      <c r="J23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15 - 16</v>
      </c>
      <c r="K232" s="38"/>
      <c r="L232" s="80">
        <v>2.646990740740741E-3</v>
      </c>
      <c r="M232" s="76"/>
      <c r="N232" s="77">
        <v>3</v>
      </c>
      <c r="O232" s="112" t="str">
        <f>LEFT(historie_vysledky[[#This Row],[prijmeni a jmeno]],1)</f>
        <v>C</v>
      </c>
      <c r="P232" s="113" t="str">
        <f>CONCATENATE(historie_vysledky[[#This Row],[prijmeni a jmeno]],", ",historie_vysledky[[#This Row],[nar]])</f>
        <v>Cipín Petr, 1995</v>
      </c>
      <c r="Q232" s="92" t="str">
        <f>IF(ISERROR(VLOOKUP(B232,jbp_bezci!B:G,4,0)),"-",IF(VLOOKUP(B232,jbp_bezci!B:G,4,0)=0,"-",VLOOKUP(B232,jbp_bezci!B:G,4,0)))</f>
        <v>-</v>
      </c>
      <c r="R232" s="92" t="str">
        <f>IF(COUNTIF(jbp_bezci[ident],historie_vysledky[[#This Row],[ident jbp]])=1,"přihlášen","ne")</f>
        <v>ne</v>
      </c>
      <c r="S23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32" s="120">
        <f>COUNTIFS($F$4:F231,F232,$G$4:G231,G232)</f>
        <v>0</v>
      </c>
      <c r="U232" s="5"/>
      <c r="V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</row>
    <row r="233" spans="2:33" ht="15.75" x14ac:dyDescent="0.25">
      <c r="B233" s="40" t="str">
        <f>CONCATENATE(historie_vysledky[[#This Row],[rok]]," :: ",F233," :: ",G233)</f>
        <v>2011 :: Čech Petr :: 1998</v>
      </c>
      <c r="C233" s="115">
        <v>2011</v>
      </c>
      <c r="D233" s="43" t="s">
        <v>411</v>
      </c>
      <c r="E233" s="101"/>
      <c r="F233" s="9" t="s">
        <v>660</v>
      </c>
      <c r="G233" s="7">
        <v>1998</v>
      </c>
      <c r="H233" s="8" t="s">
        <v>453</v>
      </c>
      <c r="I233" s="98" t="str">
        <f>IF(RIGHT(LEFT(historie_vysledky[[#This Row],[prijmeni a jmeno]],SEARCH(" ",historie_vysledky[[#This Row],[prijmeni a jmeno]])-1),1)="á","Z","M")</f>
        <v>M</v>
      </c>
      <c r="J23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233" s="38"/>
      <c r="L233" s="80">
        <v>1.2916666666666664E-3</v>
      </c>
      <c r="M233" s="76"/>
      <c r="N233" s="77">
        <v>3</v>
      </c>
      <c r="O233" s="112" t="str">
        <f>LEFT(historie_vysledky[[#This Row],[prijmeni a jmeno]],1)</f>
        <v>Č</v>
      </c>
      <c r="P233" s="113" t="str">
        <f>CONCATENATE(historie_vysledky[[#This Row],[prijmeni a jmeno]],", ",historie_vysledky[[#This Row],[nar]])</f>
        <v>Čech Petr, 1998</v>
      </c>
      <c r="Q233" s="92" t="str">
        <f>IF(ISERROR(VLOOKUP(B233,jbp_bezci!B:G,4,0)),"-",IF(VLOOKUP(B233,jbp_bezci!B:G,4,0)=0,"-",VLOOKUP(B233,jbp_bezci!B:G,4,0)))</f>
        <v>-</v>
      </c>
      <c r="R233" s="92" t="str">
        <f>IF(COUNTIF(jbp_bezci[ident],historie_vysledky[[#This Row],[ident jbp]])=1,"přihlášen","ne")</f>
        <v>ne</v>
      </c>
      <c r="S23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33" s="120">
        <f>COUNTIFS($F$4:F232,F233,$G$4:G232,G233)</f>
        <v>0</v>
      </c>
      <c r="U233" s="5"/>
      <c r="V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</row>
    <row r="234" spans="2:33" ht="15.75" x14ac:dyDescent="0.25">
      <c r="B234" s="40" t="str">
        <f>CONCATENATE(historie_vysledky[[#This Row],[rok]]," :: ",F234," :: ",G234)</f>
        <v>2011 :: Čutka Vojtěch :: 2000</v>
      </c>
      <c r="C234" s="115">
        <v>2011</v>
      </c>
      <c r="D234" s="43" t="s">
        <v>411</v>
      </c>
      <c r="E234" s="101"/>
      <c r="F234" s="9" t="s">
        <v>662</v>
      </c>
      <c r="G234" s="7">
        <v>2000</v>
      </c>
      <c r="H234" s="8" t="s">
        <v>453</v>
      </c>
      <c r="I234" s="98" t="str">
        <f>IF(RIGHT(LEFT(historie_vysledky[[#This Row],[prijmeni a jmeno]],SEARCH(" ",historie_vysledky[[#This Row],[prijmeni a jmeno]])-1),1)="á","Z","M")</f>
        <v>M</v>
      </c>
      <c r="J23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234" s="38"/>
      <c r="L234" s="80">
        <v>8.0902777777777787E-4</v>
      </c>
      <c r="M234" s="76"/>
      <c r="N234" s="77">
        <v>2</v>
      </c>
      <c r="O234" s="112" t="str">
        <f>LEFT(historie_vysledky[[#This Row],[prijmeni a jmeno]],1)</f>
        <v>Č</v>
      </c>
      <c r="P234" s="113" t="str">
        <f>CONCATENATE(historie_vysledky[[#This Row],[prijmeni a jmeno]],", ",historie_vysledky[[#This Row],[nar]])</f>
        <v>Čutka Vojtěch, 2000</v>
      </c>
      <c r="Q234" s="92" t="str">
        <f>IF(ISERROR(VLOOKUP(B234,jbp_bezci!B:G,4,0)),"-",IF(VLOOKUP(B234,jbp_bezci!B:G,4,0)=0,"-",VLOOKUP(B234,jbp_bezci!B:G,4,0)))</f>
        <v>-</v>
      </c>
      <c r="R234" s="92" t="str">
        <f>IF(COUNTIF(jbp_bezci[ident],historie_vysledky[[#This Row],[ident jbp]])=1,"přihlášen","ne")</f>
        <v>ne</v>
      </c>
      <c r="S23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34" s="120">
        <f>COUNTIFS($F$4:F233,F234,$G$4:G233,G234)</f>
        <v>0</v>
      </c>
      <c r="U234" s="5"/>
      <c r="V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</row>
    <row r="235" spans="2:33" ht="15.75" x14ac:dyDescent="0.25">
      <c r="B235" s="40" t="str">
        <f>CONCATENATE(historie_vysledky[[#This Row],[rok]]," :: ",F235," :: ",G235)</f>
        <v>2011 :: Detour Vojta :: 2000</v>
      </c>
      <c r="C235" s="115">
        <v>2011</v>
      </c>
      <c r="D235" s="43" t="s">
        <v>411</v>
      </c>
      <c r="E235" s="101"/>
      <c r="F235" s="9" t="s">
        <v>477</v>
      </c>
      <c r="G235" s="7">
        <v>2000</v>
      </c>
      <c r="H235" s="8" t="s">
        <v>448</v>
      </c>
      <c r="I235" s="98" t="str">
        <f>IF(RIGHT(LEFT(historie_vysledky[[#This Row],[prijmeni a jmeno]],SEARCH(" ",historie_vysledky[[#This Row],[prijmeni a jmeno]])-1),1)="á","Z","M")</f>
        <v>M</v>
      </c>
      <c r="J23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235" s="38" t="s">
        <v>538</v>
      </c>
      <c r="L235" s="80">
        <v>8.9120370370370362E-4</v>
      </c>
      <c r="M235" s="76"/>
      <c r="N235" s="77">
        <v>8</v>
      </c>
      <c r="O235" s="112" t="str">
        <f>LEFT(historie_vysledky[[#This Row],[prijmeni a jmeno]],1)</f>
        <v>D</v>
      </c>
      <c r="P235" s="113" t="str">
        <f>CONCATENATE(historie_vysledky[[#This Row],[prijmeni a jmeno]],", ",historie_vysledky[[#This Row],[nar]])</f>
        <v>Detour Vojta, 2000</v>
      </c>
      <c r="Q235" s="92" t="str">
        <f>IF(ISERROR(VLOOKUP(B235,jbp_bezci!B:G,4,0)),"-",IF(VLOOKUP(B235,jbp_bezci!B:G,4,0)=0,"-",VLOOKUP(B235,jbp_bezci!B:G,4,0)))</f>
        <v>-</v>
      </c>
      <c r="R235" s="92" t="str">
        <f>IF(COUNTIF(jbp_bezci[ident],historie_vysledky[[#This Row],[ident jbp]])=1,"přihlášen","ne")</f>
        <v>ne</v>
      </c>
      <c r="S23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35" s="120">
        <f>COUNTIFS($F$4:F234,F235,$G$4:G234,G235)</f>
        <v>1</v>
      </c>
      <c r="U235" s="5"/>
      <c r="V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</row>
    <row r="236" spans="2:33" ht="15.75" x14ac:dyDescent="0.25">
      <c r="B236" s="40" t="str">
        <f>CONCATENATE(historie_vysledky[[#This Row],[rok]]," :: ",F236," :: ",G236)</f>
        <v>2011 :: Drábek Filip :: 2001</v>
      </c>
      <c r="C236" s="115">
        <v>2011</v>
      </c>
      <c r="D236" s="43" t="s">
        <v>411</v>
      </c>
      <c r="E236" s="101"/>
      <c r="F236" s="9" t="s">
        <v>670</v>
      </c>
      <c r="G236" s="7">
        <v>2001</v>
      </c>
      <c r="H236" s="8" t="s">
        <v>454</v>
      </c>
      <c r="I236" s="98" t="str">
        <f>IF(RIGHT(LEFT(historie_vysledky[[#This Row],[prijmeni a jmeno]],SEARCH(" ",historie_vysledky[[#This Row],[prijmeni a jmeno]])-1),1)="á","Z","M")</f>
        <v>M</v>
      </c>
      <c r="J23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36" s="38" t="s">
        <v>538</v>
      </c>
      <c r="L236" s="80">
        <v>9.2592592592592585E-4</v>
      </c>
      <c r="M236" s="76"/>
      <c r="N236" s="77">
        <v>6</v>
      </c>
      <c r="O236" s="112" t="str">
        <f>LEFT(historie_vysledky[[#This Row],[prijmeni a jmeno]],1)</f>
        <v>D</v>
      </c>
      <c r="P236" s="113" t="str">
        <f>CONCATENATE(historie_vysledky[[#This Row],[prijmeni a jmeno]],", ",historie_vysledky[[#This Row],[nar]])</f>
        <v>Drábek Filip, 2001</v>
      </c>
      <c r="Q236" s="92" t="str">
        <f>IF(ISERROR(VLOOKUP(B236,jbp_bezci!B:G,4,0)),"-",IF(VLOOKUP(B236,jbp_bezci!B:G,4,0)=0,"-",VLOOKUP(B236,jbp_bezci!B:G,4,0)))</f>
        <v>-</v>
      </c>
      <c r="R236" s="92" t="str">
        <f>IF(COUNTIF(jbp_bezci[ident],historie_vysledky[[#This Row],[ident jbp]])=1,"přihlášen","ne")</f>
        <v>ne</v>
      </c>
      <c r="S23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36" s="120">
        <f>COUNTIFS($F$4:F235,F236,$G$4:G235,G236)</f>
        <v>0</v>
      </c>
      <c r="U236" s="5"/>
      <c r="V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</row>
    <row r="237" spans="2:33" ht="15.75" x14ac:dyDescent="0.25">
      <c r="B237" s="40" t="str">
        <f>CONCATENATE(historie_vysledky[[#This Row],[rok]]," :: ",F237," :: ",G237)</f>
        <v>2011 :: Gazda Maxmilián :: 2002</v>
      </c>
      <c r="C237" s="115">
        <v>2011</v>
      </c>
      <c r="D237" s="43" t="s">
        <v>411</v>
      </c>
      <c r="E237" s="101"/>
      <c r="F237" s="9" t="s">
        <v>382</v>
      </c>
      <c r="G237" s="7">
        <v>2002</v>
      </c>
      <c r="H237" s="8" t="s">
        <v>454</v>
      </c>
      <c r="I237" s="98" t="str">
        <f>IF(RIGHT(LEFT(historie_vysledky[[#This Row],[prijmeni a jmeno]],SEARCH(" ",historie_vysledky[[#This Row],[prijmeni a jmeno]])-1),1)="á","Z","M")</f>
        <v>M</v>
      </c>
      <c r="J23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37" s="38" t="s">
        <v>538</v>
      </c>
      <c r="L237" s="80">
        <v>1.0416666666666667E-3</v>
      </c>
      <c r="M237" s="76"/>
      <c r="N237" s="77">
        <v>16</v>
      </c>
      <c r="O237" s="112" t="str">
        <f>LEFT(historie_vysledky[[#This Row],[prijmeni a jmeno]],1)</f>
        <v>G</v>
      </c>
      <c r="P237" s="113" t="str">
        <f>CONCATENATE(historie_vysledky[[#This Row],[prijmeni a jmeno]],", ",historie_vysledky[[#This Row],[nar]])</f>
        <v>Gazda Maxmilián, 2002</v>
      </c>
      <c r="Q237" s="92" t="str">
        <f>IF(ISERROR(VLOOKUP(B237,jbp_bezci!B:G,4,0)),"-",IF(VLOOKUP(B237,jbp_bezci!B:G,4,0)=0,"-",VLOOKUP(B237,jbp_bezci!B:G,4,0)))</f>
        <v>-</v>
      </c>
      <c r="R237" s="92" t="str">
        <f>IF(COUNTIF(jbp_bezci[ident],historie_vysledky[[#This Row],[ident jbp]])=1,"přihlášen","ne")</f>
        <v>ne</v>
      </c>
      <c r="S23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37" s="120">
        <f>COUNTIFS($F$4:F236,F237,$G$4:G236,G237)</f>
        <v>2</v>
      </c>
      <c r="U237" s="5"/>
      <c r="V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</row>
    <row r="238" spans="2:33" ht="15.75" x14ac:dyDescent="0.25">
      <c r="B238" s="40" t="str">
        <f>CONCATENATE(historie_vysledky[[#This Row],[rok]]," :: ",F238," :: ",G238)</f>
        <v>2011 :: Hájek Matouš :: 2000</v>
      </c>
      <c r="C238" s="115">
        <v>2011</v>
      </c>
      <c r="D238" s="43" t="s">
        <v>411</v>
      </c>
      <c r="E238" s="101"/>
      <c r="F238" s="9" t="s">
        <v>665</v>
      </c>
      <c r="G238" s="7">
        <v>2000</v>
      </c>
      <c r="H238" s="8" t="s">
        <v>342</v>
      </c>
      <c r="I238" s="98" t="str">
        <f>IF(RIGHT(LEFT(historie_vysledky[[#This Row],[prijmeni a jmeno]],SEARCH(" ",historie_vysledky[[#This Row],[prijmeni a jmeno]])-1),1)="á","Z","M")</f>
        <v>M</v>
      </c>
      <c r="J23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238" s="38" t="s">
        <v>538</v>
      </c>
      <c r="L238" s="80">
        <v>8.6805555555555551E-4</v>
      </c>
      <c r="M238" s="76"/>
      <c r="N238" s="77">
        <v>6</v>
      </c>
      <c r="O238" s="112" t="str">
        <f>LEFT(historie_vysledky[[#This Row],[prijmeni a jmeno]],1)</f>
        <v>H</v>
      </c>
      <c r="P238" s="113" t="str">
        <f>CONCATENATE(historie_vysledky[[#This Row],[prijmeni a jmeno]],", ",historie_vysledky[[#This Row],[nar]])</f>
        <v>Hájek Matouš, 2000</v>
      </c>
      <c r="Q238" s="92" t="str">
        <f>IF(ISERROR(VLOOKUP(B238,jbp_bezci!B:G,4,0)),"-",IF(VLOOKUP(B238,jbp_bezci!B:G,4,0)=0,"-",VLOOKUP(B238,jbp_bezci!B:G,4,0)))</f>
        <v>-</v>
      </c>
      <c r="R238" s="92" t="str">
        <f>IF(COUNTIF(jbp_bezci[ident],historie_vysledky[[#This Row],[ident jbp]])=1,"přihlášen","ne")</f>
        <v>ne</v>
      </c>
      <c r="S23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38" s="120">
        <f>COUNTIFS($F$4:F237,F238,$G$4:G237,G238)</f>
        <v>0</v>
      </c>
      <c r="U238" s="5"/>
      <c r="V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</row>
    <row r="239" spans="2:33" ht="15.75" x14ac:dyDescent="0.25">
      <c r="B239" s="40" t="str">
        <f>CONCATENATE(historie_vysledky[[#This Row],[rok]]," :: ",F239," :: ",G239)</f>
        <v>2011 :: Havlíček Tomáš :: 2000</v>
      </c>
      <c r="C239" s="115">
        <v>2011</v>
      </c>
      <c r="D239" s="43" t="s">
        <v>411</v>
      </c>
      <c r="E239" s="101"/>
      <c r="F239" s="9" t="s">
        <v>666</v>
      </c>
      <c r="G239" s="7">
        <v>2000</v>
      </c>
      <c r="H239" s="8" t="s">
        <v>448</v>
      </c>
      <c r="I239" s="98" t="str">
        <f>IF(RIGHT(LEFT(historie_vysledky[[#This Row],[prijmeni a jmeno]],SEARCH(" ",historie_vysledky[[#This Row],[prijmeni a jmeno]])-1),1)="á","Z","M")</f>
        <v>M</v>
      </c>
      <c r="J23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239" s="38" t="s">
        <v>538</v>
      </c>
      <c r="L239" s="80">
        <v>8.7962962962962962E-4</v>
      </c>
      <c r="M239" s="76"/>
      <c r="N239" s="77">
        <v>7</v>
      </c>
      <c r="O239" s="112" t="str">
        <f>LEFT(historie_vysledky[[#This Row],[prijmeni a jmeno]],1)</f>
        <v>H</v>
      </c>
      <c r="P239" s="113" t="str">
        <f>CONCATENATE(historie_vysledky[[#This Row],[prijmeni a jmeno]],", ",historie_vysledky[[#This Row],[nar]])</f>
        <v>Havlíček Tomáš, 2000</v>
      </c>
      <c r="Q239" s="92" t="str">
        <f>IF(ISERROR(VLOOKUP(B239,jbp_bezci!B:G,4,0)),"-",IF(VLOOKUP(B239,jbp_bezci!B:G,4,0)=0,"-",VLOOKUP(B239,jbp_bezci!B:G,4,0)))</f>
        <v>-</v>
      </c>
      <c r="R239" s="92" t="str">
        <f>IF(COUNTIF(jbp_bezci[ident],historie_vysledky[[#This Row],[ident jbp]])=1,"přihlášen","ne")</f>
        <v>ne</v>
      </c>
      <c r="S23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39" s="120">
        <f>COUNTIFS($F$4:F238,F239,$G$4:G238,G239)</f>
        <v>0</v>
      </c>
      <c r="U239" s="5"/>
      <c r="V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</row>
    <row r="240" spans="2:33" ht="15.75" x14ac:dyDescent="0.25">
      <c r="B240" s="40" t="str">
        <f>CONCATENATE(historie_vysledky[[#This Row],[rok]]," :: ",F240," :: ",G240)</f>
        <v>2011 :: Chladová Adélka :: 2009</v>
      </c>
      <c r="C240" s="115">
        <v>2011</v>
      </c>
      <c r="D240" s="43" t="s">
        <v>411</v>
      </c>
      <c r="E240" s="101"/>
      <c r="F240" s="9" t="s">
        <v>693</v>
      </c>
      <c r="G240" s="7">
        <v>2009</v>
      </c>
      <c r="H240" s="8" t="s">
        <v>395</v>
      </c>
      <c r="I240" s="98" t="str">
        <f>IF(RIGHT(LEFT(historie_vysledky[[#This Row],[prijmeni a jmeno]],SEARCH(" ",historie_vysledky[[#This Row],[prijmeni a jmeno]])-1),1)="á","Z","M")</f>
        <v>Z</v>
      </c>
      <c r="J24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40" s="38" t="s">
        <v>538</v>
      </c>
      <c r="L240" s="80">
        <v>6.9444444444444447E-4</v>
      </c>
      <c r="M240" s="76"/>
      <c r="N240" s="77">
        <v>16</v>
      </c>
      <c r="O240" s="112" t="str">
        <f>LEFT(historie_vysledky[[#This Row],[prijmeni a jmeno]],1)</f>
        <v>C</v>
      </c>
      <c r="P240" s="113" t="str">
        <f>CONCATENATE(historie_vysledky[[#This Row],[prijmeni a jmeno]],", ",historie_vysledky[[#This Row],[nar]])</f>
        <v>Chladová Adélka, 2009</v>
      </c>
      <c r="Q240" s="92" t="str">
        <f>IF(ISERROR(VLOOKUP(B240,jbp_bezci!B:G,4,0)),"-",IF(VLOOKUP(B240,jbp_bezci!B:G,4,0)=0,"-",VLOOKUP(B240,jbp_bezci!B:G,4,0)))</f>
        <v>-</v>
      </c>
      <c r="R240" s="92" t="str">
        <f>IF(COUNTIF(jbp_bezci[ident],historie_vysledky[[#This Row],[ident jbp]])=1,"přihlášen","ne")</f>
        <v>ne</v>
      </c>
      <c r="S24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40" s="120">
        <f>COUNTIFS($F$4:F239,F240,$G$4:G239,G240)</f>
        <v>0</v>
      </c>
      <c r="U240" s="5"/>
      <c r="V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</row>
    <row r="241" spans="2:33" ht="15.75" x14ac:dyDescent="0.25">
      <c r="B241" s="40" t="str">
        <f>CONCATENATE(historie_vysledky[[#This Row],[rok]]," :: ",F241," :: ",G241)</f>
        <v>2011 :: Chladová Dominika :: 2006</v>
      </c>
      <c r="C241" s="115">
        <v>2011</v>
      </c>
      <c r="D241" s="43" t="s">
        <v>411</v>
      </c>
      <c r="E241" s="101"/>
      <c r="F241" s="9" t="s">
        <v>498</v>
      </c>
      <c r="G241" s="7">
        <v>2006</v>
      </c>
      <c r="H241" s="8" t="s">
        <v>395</v>
      </c>
      <c r="I241" s="98" t="str">
        <f>IF(RIGHT(LEFT(historie_vysledky[[#This Row],[prijmeni a jmeno]],SEARCH(" ",historie_vysledky[[#This Row],[prijmeni a jmeno]])-1),1)="á","Z","M")</f>
        <v>Z</v>
      </c>
      <c r="J24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41" s="38" t="s">
        <v>538</v>
      </c>
      <c r="L241" s="80">
        <v>6.134259259259259E-4</v>
      </c>
      <c r="M241" s="76"/>
      <c r="N241" s="77">
        <v>9</v>
      </c>
      <c r="O241" s="112" t="str">
        <f>LEFT(historie_vysledky[[#This Row],[prijmeni a jmeno]],1)</f>
        <v>C</v>
      </c>
      <c r="P241" s="113" t="str">
        <f>CONCATENATE(historie_vysledky[[#This Row],[prijmeni a jmeno]],", ",historie_vysledky[[#This Row],[nar]])</f>
        <v>Chladová Dominika, 2006</v>
      </c>
      <c r="Q241" s="92" t="str">
        <f>IF(ISERROR(VLOOKUP(B241,jbp_bezci!B:G,4,0)),"-",IF(VLOOKUP(B241,jbp_bezci!B:G,4,0)=0,"-",VLOOKUP(B241,jbp_bezci!B:G,4,0)))</f>
        <v>-</v>
      </c>
      <c r="R241" s="92" t="str">
        <f>IF(COUNTIF(jbp_bezci[ident],historie_vysledky[[#This Row],[ident jbp]])=1,"přihlášen","ne")</f>
        <v>ne</v>
      </c>
      <c r="S24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41" s="120">
        <f>COUNTIFS($F$4:F240,F241,$G$4:G240,G241)</f>
        <v>1</v>
      </c>
      <c r="U241" s="5"/>
      <c r="V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</row>
    <row r="242" spans="2:33" ht="15.75" x14ac:dyDescent="0.25">
      <c r="B242" s="40" t="str">
        <f>CONCATENATE(historie_vysledky[[#This Row],[rok]]," :: ",F242," :: ",G242)</f>
        <v>2011 :: Janič Jakub :: 2000</v>
      </c>
      <c r="C242" s="115">
        <v>2011</v>
      </c>
      <c r="D242" s="43" t="s">
        <v>411</v>
      </c>
      <c r="E242" s="101"/>
      <c r="F242" s="9" t="s">
        <v>664</v>
      </c>
      <c r="G242" s="7">
        <v>2000</v>
      </c>
      <c r="H242" s="8" t="s">
        <v>436</v>
      </c>
      <c r="I242" s="98" t="str">
        <f>IF(RIGHT(LEFT(historie_vysledky[[#This Row],[prijmeni a jmeno]],SEARCH(" ",historie_vysledky[[#This Row],[prijmeni a jmeno]])-1),1)="á","Z","M")</f>
        <v>M</v>
      </c>
      <c r="J24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242" s="38"/>
      <c r="L242" s="80">
        <v>8.2175925925925917E-4</v>
      </c>
      <c r="M242" s="76"/>
      <c r="N242" s="77">
        <v>4</v>
      </c>
      <c r="O242" s="112" t="str">
        <f>LEFT(historie_vysledky[[#This Row],[prijmeni a jmeno]],1)</f>
        <v>J</v>
      </c>
      <c r="P242" s="113" t="str">
        <f>CONCATENATE(historie_vysledky[[#This Row],[prijmeni a jmeno]],", ",historie_vysledky[[#This Row],[nar]])</f>
        <v>Janič Jakub, 2000</v>
      </c>
      <c r="Q242" s="92" t="str">
        <f>IF(ISERROR(VLOOKUP(B242,jbp_bezci!B:G,4,0)),"-",IF(VLOOKUP(B242,jbp_bezci!B:G,4,0)=0,"-",VLOOKUP(B242,jbp_bezci!B:G,4,0)))</f>
        <v>-</v>
      </c>
      <c r="R242" s="92" t="str">
        <f>IF(COUNTIF(jbp_bezci[ident],historie_vysledky[[#This Row],[ident jbp]])=1,"přihlášen","ne")</f>
        <v>ne</v>
      </c>
      <c r="S24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42" s="120">
        <f>COUNTIFS($F$4:F241,F242,$G$4:G241,G242)</f>
        <v>0</v>
      </c>
      <c r="U242" s="5"/>
      <c r="V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</row>
    <row r="243" spans="2:33" ht="15.75" x14ac:dyDescent="0.25">
      <c r="B243" s="40" t="str">
        <f>CONCATENATE(historie_vysledky[[#This Row],[rok]]," :: ",F243," :: ",G243)</f>
        <v>2011 :: Kahovcová Anna :: 2006</v>
      </c>
      <c r="C243" s="115">
        <v>2011</v>
      </c>
      <c r="D243" s="43" t="s">
        <v>411</v>
      </c>
      <c r="E243" s="101"/>
      <c r="F243" s="9" t="s">
        <v>689</v>
      </c>
      <c r="G243" s="7">
        <v>2006</v>
      </c>
      <c r="H243" s="8" t="s">
        <v>651</v>
      </c>
      <c r="I243" s="98" t="str">
        <f>IF(RIGHT(LEFT(historie_vysledky[[#This Row],[prijmeni a jmeno]],SEARCH(" ",historie_vysledky[[#This Row],[prijmeni a jmeno]])-1),1)="á","Z","M")</f>
        <v>Z</v>
      </c>
      <c r="J24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43" s="38" t="s">
        <v>537</v>
      </c>
      <c r="L243" s="80">
        <v>6.3657407407407402E-4</v>
      </c>
      <c r="M243" s="76"/>
      <c r="N243" s="77">
        <v>11</v>
      </c>
      <c r="O243" s="112" t="str">
        <f>LEFT(historie_vysledky[[#This Row],[prijmeni a jmeno]],1)</f>
        <v>K</v>
      </c>
      <c r="P243" s="113" t="str">
        <f>CONCATENATE(historie_vysledky[[#This Row],[prijmeni a jmeno]],", ",historie_vysledky[[#This Row],[nar]])</f>
        <v>Kahovcová Anna, 2006</v>
      </c>
      <c r="Q243" s="92" t="str">
        <f>IF(ISERROR(VLOOKUP(B243,jbp_bezci!B:G,4,0)),"-",IF(VLOOKUP(B243,jbp_bezci!B:G,4,0)=0,"-",VLOOKUP(B243,jbp_bezci!B:G,4,0)))</f>
        <v>-</v>
      </c>
      <c r="R243" s="92" t="str">
        <f>IF(COUNTIF(jbp_bezci[ident],historie_vysledky[[#This Row],[ident jbp]])=1,"přihlášen","ne")</f>
        <v>ne</v>
      </c>
      <c r="S24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43" s="120">
        <f>COUNTIFS($F$4:F242,F243,$G$4:G242,G243)</f>
        <v>0</v>
      </c>
      <c r="U243" s="5"/>
      <c r="V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</row>
    <row r="244" spans="2:33" ht="15.75" x14ac:dyDescent="0.25">
      <c r="B244" s="40" t="str">
        <f>CONCATENATE(historie_vysledky[[#This Row],[rok]]," :: ",F244," :: ",G244)</f>
        <v>2011 :: Kaiserová Tereza :: 2004</v>
      </c>
      <c r="C244" s="115">
        <v>2011</v>
      </c>
      <c r="D244" s="43" t="s">
        <v>411</v>
      </c>
      <c r="E244" s="101"/>
      <c r="F244" s="9" t="s">
        <v>493</v>
      </c>
      <c r="G244" s="7">
        <v>2004</v>
      </c>
      <c r="H244" s="8" t="s">
        <v>448</v>
      </c>
      <c r="I244" s="98" t="str">
        <f>IF(RIGHT(LEFT(historie_vysledky[[#This Row],[prijmeni a jmeno]],SEARCH(" ",historie_vysledky[[#This Row],[prijmeni a jmeno]])-1),1)="á","Z","M")</f>
        <v>Z</v>
      </c>
      <c r="J24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44" s="38" t="s">
        <v>538</v>
      </c>
      <c r="L244" s="80">
        <v>5.7870370370370378E-4</v>
      </c>
      <c r="M244" s="76"/>
      <c r="N244" s="77">
        <v>6</v>
      </c>
      <c r="O244" s="112" t="str">
        <f>LEFT(historie_vysledky[[#This Row],[prijmeni a jmeno]],1)</f>
        <v>K</v>
      </c>
      <c r="P244" s="113" t="str">
        <f>CONCATENATE(historie_vysledky[[#This Row],[prijmeni a jmeno]],", ",historie_vysledky[[#This Row],[nar]])</f>
        <v>Kaiserová Tereza, 2004</v>
      </c>
      <c r="Q244" s="92" t="str">
        <f>IF(ISERROR(VLOOKUP(B244,jbp_bezci!B:G,4,0)),"-",IF(VLOOKUP(B244,jbp_bezci!B:G,4,0)=0,"-",VLOOKUP(B244,jbp_bezci!B:G,4,0)))</f>
        <v>-</v>
      </c>
      <c r="R244" s="92" t="str">
        <f>IF(COUNTIF(jbp_bezci[ident],historie_vysledky[[#This Row],[ident jbp]])=1,"přihlášen","ne")</f>
        <v>ne</v>
      </c>
      <c r="S24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44" s="120">
        <f>COUNTIFS($F$4:F243,F244,$G$4:G243,G244)</f>
        <v>2</v>
      </c>
      <c r="U244" s="5"/>
      <c r="V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</row>
    <row r="245" spans="2:33" ht="15.75" x14ac:dyDescent="0.25">
      <c r="B245" s="40" t="str">
        <f>CONCATENATE(historie_vysledky[[#This Row],[rok]]," :: ",F245," :: ",G245)</f>
        <v>2011 :: Kaňka Jan :: 2007</v>
      </c>
      <c r="C245" s="115">
        <v>2011</v>
      </c>
      <c r="D245" s="43" t="s">
        <v>411</v>
      </c>
      <c r="E245" s="101"/>
      <c r="F245" s="9" t="s">
        <v>681</v>
      </c>
      <c r="G245" s="7">
        <v>2007</v>
      </c>
      <c r="H245" s="8" t="s">
        <v>650</v>
      </c>
      <c r="I245" s="98" t="str">
        <f>IF(RIGHT(LEFT(historie_vysledky[[#This Row],[prijmeni a jmeno]],SEARCH(" ",historie_vysledky[[#This Row],[prijmeni a jmeno]])-1),1)="á","Z","M")</f>
        <v>M</v>
      </c>
      <c r="J24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45" s="38" t="s">
        <v>538</v>
      </c>
      <c r="L245" s="80">
        <v>5.9027777777777778E-4</v>
      </c>
      <c r="M245" s="76"/>
      <c r="N245" s="77">
        <v>7</v>
      </c>
      <c r="O245" s="112" t="str">
        <f>LEFT(historie_vysledky[[#This Row],[prijmeni a jmeno]],1)</f>
        <v>K</v>
      </c>
      <c r="P245" s="113" t="str">
        <f>CONCATENATE(historie_vysledky[[#This Row],[prijmeni a jmeno]],", ",historie_vysledky[[#This Row],[nar]])</f>
        <v>Kaňka Jan, 2007</v>
      </c>
      <c r="Q245" s="92" t="str">
        <f>IF(ISERROR(VLOOKUP(B245,jbp_bezci!B:G,4,0)),"-",IF(VLOOKUP(B245,jbp_bezci!B:G,4,0)=0,"-",VLOOKUP(B245,jbp_bezci!B:G,4,0)))</f>
        <v>-</v>
      </c>
      <c r="R245" s="92" t="str">
        <f>IF(COUNTIF(jbp_bezci[ident],historie_vysledky[[#This Row],[ident jbp]])=1,"přihlášen","ne")</f>
        <v>ne</v>
      </c>
      <c r="S24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45" s="120">
        <f>COUNTIFS($F$4:F244,F245,$G$4:G244,G245)</f>
        <v>0</v>
      </c>
      <c r="U245" s="5"/>
      <c r="V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2:33" ht="15.75" x14ac:dyDescent="0.25">
      <c r="B246" s="40" t="str">
        <f>CONCATENATE(historie_vysledky[[#This Row],[rok]]," :: ",F246," :: ",G246)</f>
        <v>2011 :: Karala Matěj :: 2006</v>
      </c>
      <c r="C246" s="115">
        <v>2011</v>
      </c>
      <c r="D246" s="43" t="s">
        <v>411</v>
      </c>
      <c r="E246" s="101"/>
      <c r="F246" s="9" t="s">
        <v>684</v>
      </c>
      <c r="G246" s="7">
        <v>2006</v>
      </c>
      <c r="H246" s="8" t="s">
        <v>357</v>
      </c>
      <c r="I246" s="98" t="str">
        <f>IF(RIGHT(LEFT(historie_vysledky[[#This Row],[prijmeni a jmeno]],SEARCH(" ",historie_vysledky[[#This Row],[prijmeni a jmeno]])-1),1)="á","Z","M")</f>
        <v>M</v>
      </c>
      <c r="J24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46" s="38" t="s">
        <v>538</v>
      </c>
      <c r="L246" s="80">
        <v>6.2500000000000001E-4</v>
      </c>
      <c r="M246" s="76"/>
      <c r="N246" s="77">
        <v>10</v>
      </c>
      <c r="O246" s="112" t="str">
        <f>LEFT(historie_vysledky[[#This Row],[prijmeni a jmeno]],1)</f>
        <v>K</v>
      </c>
      <c r="P246" s="113" t="str">
        <f>CONCATENATE(historie_vysledky[[#This Row],[prijmeni a jmeno]],", ",historie_vysledky[[#This Row],[nar]])</f>
        <v>Karala Matěj, 2006</v>
      </c>
      <c r="Q246" s="92" t="str">
        <f>IF(ISERROR(VLOOKUP(B246,jbp_bezci!B:G,4,0)),"-",IF(VLOOKUP(B246,jbp_bezci!B:G,4,0)=0,"-",VLOOKUP(B246,jbp_bezci!B:G,4,0)))</f>
        <v>-</v>
      </c>
      <c r="R246" s="92" t="str">
        <f>IF(COUNTIF(jbp_bezci[ident],historie_vysledky[[#This Row],[ident jbp]])=1,"přihlášen","ne")</f>
        <v>ne</v>
      </c>
      <c r="S24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46" s="120">
        <f>COUNTIFS($F$4:F245,F246,$G$4:G245,G246)</f>
        <v>0</v>
      </c>
      <c r="U246" s="5"/>
      <c r="V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</row>
    <row r="247" spans="2:33" ht="15.75" x14ac:dyDescent="0.25">
      <c r="B247" s="40" t="str">
        <f>CONCATENATE(historie_vysledky[[#This Row],[rok]]," :: ",F247," :: ",G247)</f>
        <v>2011 :: Kažka Marek :: 2002</v>
      </c>
      <c r="C247" s="115">
        <v>2011</v>
      </c>
      <c r="D247" s="43" t="s">
        <v>411</v>
      </c>
      <c r="E247" s="101"/>
      <c r="F247" s="9" t="s">
        <v>671</v>
      </c>
      <c r="G247" s="7">
        <v>2002</v>
      </c>
      <c r="H247" s="8" t="s">
        <v>451</v>
      </c>
      <c r="I247" s="98" t="str">
        <f>IF(RIGHT(LEFT(historie_vysledky[[#This Row],[prijmeni a jmeno]],SEARCH(" ",historie_vysledky[[#This Row],[prijmeni a jmeno]])-1),1)="á","Z","M")</f>
        <v>M</v>
      </c>
      <c r="J24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47" s="38" t="s">
        <v>538</v>
      </c>
      <c r="L247" s="80">
        <v>9.3750000000000007E-4</v>
      </c>
      <c r="M247" s="76"/>
      <c r="N247" s="77">
        <v>7</v>
      </c>
      <c r="O247" s="112" t="str">
        <f>LEFT(historie_vysledky[[#This Row],[prijmeni a jmeno]],1)</f>
        <v>K</v>
      </c>
      <c r="P247" s="113" t="str">
        <f>CONCATENATE(historie_vysledky[[#This Row],[prijmeni a jmeno]],", ",historie_vysledky[[#This Row],[nar]])</f>
        <v>Kažka Marek, 2002</v>
      </c>
      <c r="Q247" s="92" t="str">
        <f>IF(ISERROR(VLOOKUP(B247,jbp_bezci!B:G,4,0)),"-",IF(VLOOKUP(B247,jbp_bezci!B:G,4,0)=0,"-",VLOOKUP(B247,jbp_bezci!B:G,4,0)))</f>
        <v>-</v>
      </c>
      <c r="R247" s="92" t="str">
        <f>IF(COUNTIF(jbp_bezci[ident],historie_vysledky[[#This Row],[ident jbp]])=1,"přihlášen","ne")</f>
        <v>ne</v>
      </c>
      <c r="S24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47" s="120">
        <f>COUNTIFS($F$4:F246,F247,$G$4:G246,G247)</f>
        <v>0</v>
      </c>
      <c r="U247" s="5"/>
      <c r="V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</row>
    <row r="248" spans="2:33" ht="15.75" x14ac:dyDescent="0.25">
      <c r="B248" s="40" t="str">
        <f>CONCATENATE(historie_vysledky[[#This Row],[rok]]," :: ",F248," :: ",G248)</f>
        <v>2011 :: Komárek Adam :: 2006</v>
      </c>
      <c r="C248" s="115">
        <v>2011</v>
      </c>
      <c r="D248" s="43" t="s">
        <v>411</v>
      </c>
      <c r="E248" s="101"/>
      <c r="F248" s="9" t="s">
        <v>547</v>
      </c>
      <c r="G248" s="7">
        <v>2006</v>
      </c>
      <c r="H248" s="8" t="s">
        <v>1016</v>
      </c>
      <c r="I248" s="98" t="str">
        <f>IF(RIGHT(LEFT(historie_vysledky[[#This Row],[prijmeni a jmeno]],SEARCH(" ",historie_vysledky[[#This Row],[prijmeni a jmeno]])-1),1)="á","Z","M")</f>
        <v>M</v>
      </c>
      <c r="J24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48" s="38"/>
      <c r="L248" s="80">
        <v>4.8611111111111104E-4</v>
      </c>
      <c r="M248" s="76"/>
      <c r="N248" s="77">
        <v>5</v>
      </c>
      <c r="O248" s="112" t="str">
        <f>LEFT(historie_vysledky[[#This Row],[prijmeni a jmeno]],1)</f>
        <v>K</v>
      </c>
      <c r="P248" s="113" t="str">
        <f>CONCATENATE(historie_vysledky[[#This Row],[prijmeni a jmeno]],", ",historie_vysledky[[#This Row],[nar]])</f>
        <v>Komárek Adam, 2006</v>
      </c>
      <c r="Q248" s="92" t="str">
        <f>IF(ISERROR(VLOOKUP(B248,jbp_bezci!B:G,4,0)),"-",IF(VLOOKUP(B248,jbp_bezci!B:G,4,0)=0,"-",VLOOKUP(B248,jbp_bezci!B:G,4,0)))</f>
        <v>-</v>
      </c>
      <c r="R248" s="92" t="str">
        <f>IF(COUNTIF(jbp_bezci[ident],historie_vysledky[[#This Row],[ident jbp]])=1,"přihlášen","ne")</f>
        <v>ne</v>
      </c>
      <c r="S24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48" s="120">
        <f>COUNTIFS($F$4:F247,F248,$G$4:G247,G248)</f>
        <v>1</v>
      </c>
      <c r="U248" s="5"/>
      <c r="V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</row>
    <row r="249" spans="2:33" ht="15.75" x14ac:dyDescent="0.25">
      <c r="B249" s="40" t="str">
        <f>CONCATENATE(historie_vysledky[[#This Row],[rok]]," :: ",F249," :: ",G249)</f>
        <v>2011 :: Komárková Alice :: 2004</v>
      </c>
      <c r="C249" s="115">
        <v>2011</v>
      </c>
      <c r="D249" s="43" t="s">
        <v>411</v>
      </c>
      <c r="E249" s="101"/>
      <c r="F249" s="9" t="s">
        <v>543</v>
      </c>
      <c r="G249" s="7">
        <v>2004</v>
      </c>
      <c r="H249" s="8" t="s">
        <v>451</v>
      </c>
      <c r="I249" s="98" t="str">
        <f>IF(RIGHT(LEFT(historie_vysledky[[#This Row],[prijmeni a jmeno]],SEARCH(" ",historie_vysledky[[#This Row],[prijmeni a jmeno]])-1),1)="á","Z","M")</f>
        <v>Z</v>
      </c>
      <c r="J24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49" s="38"/>
      <c r="L249" s="80">
        <v>4.1666666666666669E-4</v>
      </c>
      <c r="M249" s="76"/>
      <c r="N249" s="77">
        <v>2</v>
      </c>
      <c r="O249" s="112" t="str">
        <f>LEFT(historie_vysledky[[#This Row],[prijmeni a jmeno]],1)</f>
        <v>K</v>
      </c>
      <c r="P249" s="113" t="str">
        <f>CONCATENATE(historie_vysledky[[#This Row],[prijmeni a jmeno]],", ",historie_vysledky[[#This Row],[nar]])</f>
        <v>Komárková Alice, 2004</v>
      </c>
      <c r="Q249" s="92" t="str">
        <f>IF(ISERROR(VLOOKUP(B249,jbp_bezci!B:G,4,0)),"-",IF(VLOOKUP(B249,jbp_bezci!B:G,4,0)=0,"-",VLOOKUP(B249,jbp_bezci!B:G,4,0)))</f>
        <v>-</v>
      </c>
      <c r="R249" s="92" t="str">
        <f>IF(COUNTIF(jbp_bezci[ident],historie_vysledky[[#This Row],[ident jbp]])=1,"přihlášen","ne")</f>
        <v>ne</v>
      </c>
      <c r="S24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49" s="120">
        <f>COUNTIFS($F$4:F248,F249,$G$4:G248,G249)</f>
        <v>1</v>
      </c>
      <c r="U249" s="5"/>
      <c r="V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</row>
    <row r="250" spans="2:33" ht="15.75" x14ac:dyDescent="0.25">
      <c r="B250" s="40" t="str">
        <f>CONCATENATE(historie_vysledky[[#This Row],[rok]]," :: ",F250," :: ",G250)</f>
        <v>2011 :: Kopačková Kateřina :: 2001</v>
      </c>
      <c r="C250" s="115">
        <v>2011</v>
      </c>
      <c r="D250" s="43" t="s">
        <v>411</v>
      </c>
      <c r="E250" s="101"/>
      <c r="F250" s="9" t="s">
        <v>340</v>
      </c>
      <c r="G250" s="7">
        <v>2001</v>
      </c>
      <c r="H250" s="8" t="s">
        <v>448</v>
      </c>
      <c r="I250" s="98" t="str">
        <f>IF(RIGHT(LEFT(historie_vysledky[[#This Row],[prijmeni a jmeno]],SEARCH(" ",historie_vysledky[[#This Row],[prijmeni a jmeno]])-1),1)="á","Z","M")</f>
        <v>Z</v>
      </c>
      <c r="J25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50" s="38" t="s">
        <v>538</v>
      </c>
      <c r="L250" s="80">
        <v>9.0277777777777784E-4</v>
      </c>
      <c r="M250" s="76"/>
      <c r="N250" s="77">
        <v>9</v>
      </c>
      <c r="O250" s="112" t="str">
        <f>LEFT(historie_vysledky[[#This Row],[prijmeni a jmeno]],1)</f>
        <v>K</v>
      </c>
      <c r="P250" s="113" t="str">
        <f>CONCATENATE(historie_vysledky[[#This Row],[prijmeni a jmeno]],", ",historie_vysledky[[#This Row],[nar]])</f>
        <v>Kopačková Kateřina, 2001</v>
      </c>
      <c r="Q250" s="92" t="str">
        <f>IF(ISERROR(VLOOKUP(B250,jbp_bezci!B:G,4,0)),"-",IF(VLOOKUP(B250,jbp_bezci!B:G,4,0)=0,"-",VLOOKUP(B250,jbp_bezci!B:G,4,0)))</f>
        <v>-</v>
      </c>
      <c r="R250" s="92" t="str">
        <f>IF(COUNTIF(jbp_bezci[ident],historie_vysledky[[#This Row],[ident jbp]])=1,"přihlášen","ne")</f>
        <v>ne</v>
      </c>
      <c r="S25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50" s="120">
        <f>COUNTIFS($F$4:F249,F250,$G$4:G249,G250)</f>
        <v>2</v>
      </c>
      <c r="U250" s="5"/>
      <c r="V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</row>
    <row r="251" spans="2:33" ht="15.75" x14ac:dyDescent="0.25">
      <c r="B251" s="40" t="str">
        <f>CONCATENATE(historie_vysledky[[#This Row],[rok]]," :: ",F251," :: ",G251)</f>
        <v>2011 :: Koreš Tomáš :: 2002</v>
      </c>
      <c r="C251" s="115">
        <v>2011</v>
      </c>
      <c r="D251" s="43" t="s">
        <v>411</v>
      </c>
      <c r="E251" s="101"/>
      <c r="F251" s="9" t="s">
        <v>557</v>
      </c>
      <c r="G251" s="7">
        <v>2002</v>
      </c>
      <c r="H251" s="8" t="s">
        <v>454</v>
      </c>
      <c r="I251" s="98" t="str">
        <f>IF(RIGHT(LEFT(historie_vysledky[[#This Row],[prijmeni a jmeno]],SEARCH(" ",historie_vysledky[[#This Row],[prijmeni a jmeno]])-1),1)="á","Z","M")</f>
        <v>M</v>
      </c>
      <c r="J25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51" s="38" t="s">
        <v>538</v>
      </c>
      <c r="L251" s="80">
        <v>9.9537037037037042E-4</v>
      </c>
      <c r="M251" s="76"/>
      <c r="N251" s="77">
        <v>12</v>
      </c>
      <c r="O251" s="112" t="str">
        <f>LEFT(historie_vysledky[[#This Row],[prijmeni a jmeno]],1)</f>
        <v>K</v>
      </c>
      <c r="P251" s="113" t="str">
        <f>CONCATENATE(historie_vysledky[[#This Row],[prijmeni a jmeno]],", ",historie_vysledky[[#This Row],[nar]])</f>
        <v>Koreš Tomáš, 2002</v>
      </c>
      <c r="Q251" s="92" t="str">
        <f>IF(ISERROR(VLOOKUP(B251,jbp_bezci!B:G,4,0)),"-",IF(VLOOKUP(B251,jbp_bezci!B:G,4,0)=0,"-",VLOOKUP(B251,jbp_bezci!B:G,4,0)))</f>
        <v>-</v>
      </c>
      <c r="R251" s="92" t="str">
        <f>IF(COUNTIF(jbp_bezci[ident],historie_vysledky[[#This Row],[ident jbp]])=1,"přihlášen","ne")</f>
        <v>ne</v>
      </c>
      <c r="S25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51" s="120">
        <f>COUNTIFS($F$4:F250,F251,$G$4:G250,G251)</f>
        <v>1</v>
      </c>
      <c r="U251" s="5"/>
      <c r="V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</row>
    <row r="252" spans="2:33" ht="15.75" x14ac:dyDescent="0.25">
      <c r="B252" s="40" t="str">
        <f>CONCATENATE(historie_vysledky[[#This Row],[rok]]," :: ",F252," :: ",G252)</f>
        <v>2011 :: Korešová Natálka :: 2006</v>
      </c>
      <c r="C252" s="115">
        <v>2011</v>
      </c>
      <c r="D252" s="43" t="s">
        <v>411</v>
      </c>
      <c r="E252" s="101"/>
      <c r="F252" s="9" t="s">
        <v>690</v>
      </c>
      <c r="G252" s="7">
        <v>2006</v>
      </c>
      <c r="H252" s="8" t="s">
        <v>357</v>
      </c>
      <c r="I252" s="98" t="str">
        <f>IF(RIGHT(LEFT(historie_vysledky[[#This Row],[prijmeni a jmeno]],SEARCH(" ",historie_vysledky[[#This Row],[prijmeni a jmeno]])-1),1)="á","Z","M")</f>
        <v>Z</v>
      </c>
      <c r="J25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52" s="38" t="s">
        <v>538</v>
      </c>
      <c r="L252" s="80">
        <v>6.5972222222222213E-4</v>
      </c>
      <c r="M252" s="76"/>
      <c r="N252" s="77">
        <v>13</v>
      </c>
      <c r="O252" s="112" t="str">
        <f>LEFT(historie_vysledky[[#This Row],[prijmeni a jmeno]],1)</f>
        <v>K</v>
      </c>
      <c r="P252" s="113" t="str">
        <f>CONCATENATE(historie_vysledky[[#This Row],[prijmeni a jmeno]],", ",historie_vysledky[[#This Row],[nar]])</f>
        <v>Korešová Natálka, 2006</v>
      </c>
      <c r="Q252" s="92" t="str">
        <f>IF(ISERROR(VLOOKUP(B252,jbp_bezci!B:G,4,0)),"-",IF(VLOOKUP(B252,jbp_bezci!B:G,4,0)=0,"-",VLOOKUP(B252,jbp_bezci!B:G,4,0)))</f>
        <v>-</v>
      </c>
      <c r="R252" s="92" t="str">
        <f>IF(COUNTIF(jbp_bezci[ident],historie_vysledky[[#This Row],[ident jbp]])=1,"přihlášen","ne")</f>
        <v>ne</v>
      </c>
      <c r="S25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52" s="120">
        <f>COUNTIFS($F$4:F251,F252,$G$4:G251,G252)</f>
        <v>0</v>
      </c>
      <c r="U252" s="5"/>
      <c r="V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</row>
    <row r="253" spans="2:33" ht="15.75" x14ac:dyDescent="0.25">
      <c r="B253" s="40" t="str">
        <f>CONCATENATE(historie_vysledky[[#This Row],[rok]]," :: ",F253," :: ",G253)</f>
        <v>2011 :: Kozlík Ladislav :: 1996</v>
      </c>
      <c r="C253" s="115">
        <v>2011</v>
      </c>
      <c r="D253" s="43" t="s">
        <v>411</v>
      </c>
      <c r="E253" s="101"/>
      <c r="F253" s="9" t="s">
        <v>347</v>
      </c>
      <c r="G253" s="7">
        <v>1996</v>
      </c>
      <c r="H253" s="8" t="s">
        <v>451</v>
      </c>
      <c r="I253" s="98" t="str">
        <f>IF(RIGHT(LEFT(historie_vysledky[[#This Row],[prijmeni a jmeno]],SEARCH(" ",historie_vysledky[[#This Row],[prijmeni a jmeno]])-1),1)="á","Z","M")</f>
        <v>M</v>
      </c>
      <c r="J25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15 - 16</v>
      </c>
      <c r="K253" s="38"/>
      <c r="L253" s="80">
        <v>2.4305555555555556E-3</v>
      </c>
      <c r="M253" s="76"/>
      <c r="N253" s="77">
        <v>2</v>
      </c>
      <c r="O253" s="112" t="str">
        <f>LEFT(historie_vysledky[[#This Row],[prijmeni a jmeno]],1)</f>
        <v>K</v>
      </c>
      <c r="P253" s="113" t="str">
        <f>CONCATENATE(historie_vysledky[[#This Row],[prijmeni a jmeno]],", ",historie_vysledky[[#This Row],[nar]])</f>
        <v>Kozlík Ladislav, 1996</v>
      </c>
      <c r="Q253" s="92" t="str">
        <f>IF(ISERROR(VLOOKUP(B253,jbp_bezci!B:G,4,0)),"-",IF(VLOOKUP(B253,jbp_bezci!B:G,4,0)=0,"-",VLOOKUP(B253,jbp_bezci!B:G,4,0)))</f>
        <v>-</v>
      </c>
      <c r="R253" s="92" t="str">
        <f>IF(COUNTIF(jbp_bezci[ident],historie_vysledky[[#This Row],[ident jbp]])=1,"přihlášen","ne")</f>
        <v>ne</v>
      </c>
      <c r="S25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53" s="120">
        <f>COUNTIFS($F$4:F252,F253,$G$4:G252,G253)</f>
        <v>0</v>
      </c>
      <c r="U253" s="5"/>
      <c r="V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</row>
    <row r="254" spans="2:33" ht="15.75" x14ac:dyDescent="0.25">
      <c r="B254" s="40" t="str">
        <f>CONCATENATE(historie_vysledky[[#This Row],[rok]]," :: ",F254," :: ",G254)</f>
        <v>2011 :: Kratochvíl Tomáš :: 2002</v>
      </c>
      <c r="C254" s="115">
        <v>2011</v>
      </c>
      <c r="D254" s="43" t="s">
        <v>411</v>
      </c>
      <c r="E254" s="101"/>
      <c r="F254" s="9" t="s">
        <v>668</v>
      </c>
      <c r="G254" s="7">
        <v>2002</v>
      </c>
      <c r="H254" s="8" t="s">
        <v>453</v>
      </c>
      <c r="I254" s="98" t="str">
        <f>IF(RIGHT(LEFT(historie_vysledky[[#This Row],[prijmeni a jmeno]],SEARCH(" ",historie_vysledky[[#This Row],[prijmeni a jmeno]])-1),1)="á","Z","M")</f>
        <v>M</v>
      </c>
      <c r="J25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54" s="38"/>
      <c r="L254" s="80">
        <v>8.0208333333333336E-4</v>
      </c>
      <c r="M254" s="76"/>
      <c r="N254" s="77">
        <v>3</v>
      </c>
      <c r="O254" s="112" t="str">
        <f>LEFT(historie_vysledky[[#This Row],[prijmeni a jmeno]],1)</f>
        <v>K</v>
      </c>
      <c r="P254" s="113" t="str">
        <f>CONCATENATE(historie_vysledky[[#This Row],[prijmeni a jmeno]],", ",historie_vysledky[[#This Row],[nar]])</f>
        <v>Kratochvíl Tomáš, 2002</v>
      </c>
      <c r="Q254" s="92" t="str">
        <f>IF(ISERROR(VLOOKUP(B254,jbp_bezci!B:G,4,0)),"-",IF(VLOOKUP(B254,jbp_bezci!B:G,4,0)=0,"-",VLOOKUP(B254,jbp_bezci!B:G,4,0)))</f>
        <v>-</v>
      </c>
      <c r="R254" s="92" t="str">
        <f>IF(COUNTIF(jbp_bezci[ident],historie_vysledky[[#This Row],[ident jbp]])=1,"přihlášen","ne")</f>
        <v>ne</v>
      </c>
      <c r="S25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54" s="120">
        <f>COUNTIFS($F$4:F253,F254,$G$4:G253,G254)</f>
        <v>0</v>
      </c>
      <c r="U254" s="5"/>
      <c r="V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</row>
    <row r="255" spans="2:33" ht="15.75" x14ac:dyDescent="0.25">
      <c r="B255" s="40" t="str">
        <f>CONCATENATE(historie_vysledky[[#This Row],[rok]]," :: ",F255," :: ",G255)</f>
        <v>2011 :: Kříž Jan :: 2008</v>
      </c>
      <c r="C255" s="115">
        <v>2011</v>
      </c>
      <c r="D255" s="43" t="s">
        <v>411</v>
      </c>
      <c r="E255" s="101"/>
      <c r="F255" s="9" t="s">
        <v>683</v>
      </c>
      <c r="G255" s="7">
        <v>2008</v>
      </c>
      <c r="H255" s="8" t="s">
        <v>395</v>
      </c>
      <c r="I255" s="98" t="str">
        <f>IF(RIGHT(LEFT(historie_vysledky[[#This Row],[prijmeni a jmeno]],SEARCH(" ",historie_vysledky[[#This Row],[prijmeni a jmeno]])-1),1)="á","Z","M")</f>
        <v>M</v>
      </c>
      <c r="J25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55" s="38" t="s">
        <v>538</v>
      </c>
      <c r="L255" s="80">
        <v>6.134259259259259E-4</v>
      </c>
      <c r="M255" s="76"/>
      <c r="N255" s="77">
        <v>9</v>
      </c>
      <c r="O255" s="112" t="str">
        <f>LEFT(historie_vysledky[[#This Row],[prijmeni a jmeno]],1)</f>
        <v>K</v>
      </c>
      <c r="P255" s="113" t="str">
        <f>CONCATENATE(historie_vysledky[[#This Row],[prijmeni a jmeno]],", ",historie_vysledky[[#This Row],[nar]])</f>
        <v>Kříž Jan, 2008</v>
      </c>
      <c r="Q255" s="92" t="str">
        <f>IF(ISERROR(VLOOKUP(B255,jbp_bezci!B:G,4,0)),"-",IF(VLOOKUP(B255,jbp_bezci!B:G,4,0)=0,"-",VLOOKUP(B255,jbp_bezci!B:G,4,0)))</f>
        <v>-</v>
      </c>
      <c r="R255" s="92" t="str">
        <f>IF(COUNTIF(jbp_bezci[ident],historie_vysledky[[#This Row],[ident jbp]])=1,"přihlášen","ne")</f>
        <v>ne</v>
      </c>
      <c r="S25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55" s="120">
        <f>COUNTIFS($F$4:F254,F255,$G$4:G254,G255)</f>
        <v>0</v>
      </c>
      <c r="U255" s="5"/>
      <c r="V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</row>
    <row r="256" spans="2:33" ht="15.75" x14ac:dyDescent="0.25">
      <c r="B256" s="40" t="str">
        <f>CONCATENATE(historie_vysledky[[#This Row],[rok]]," :: ",F256," :: ",G256)</f>
        <v>2011 :: Kubálková Jana :: 2004</v>
      </c>
      <c r="C256" s="115">
        <v>2011</v>
      </c>
      <c r="D256" s="43" t="s">
        <v>411</v>
      </c>
      <c r="E256" s="101"/>
      <c r="F256" s="9" t="s">
        <v>541</v>
      </c>
      <c r="G256" s="7">
        <v>2004</v>
      </c>
      <c r="H256" s="8" t="s">
        <v>451</v>
      </c>
      <c r="I256" s="98" t="str">
        <f>IF(RIGHT(LEFT(historie_vysledky[[#This Row],[prijmeni a jmeno]],SEARCH(" ",historie_vysledky[[#This Row],[prijmeni a jmeno]])-1),1)="á","Z","M")</f>
        <v>Z</v>
      </c>
      <c r="J25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56" s="38"/>
      <c r="L256" s="80">
        <v>4.2824074074074075E-4</v>
      </c>
      <c r="M256" s="76"/>
      <c r="N256" s="77">
        <v>3</v>
      </c>
      <c r="O256" s="112" t="str">
        <f>LEFT(historie_vysledky[[#This Row],[prijmeni a jmeno]],1)</f>
        <v>K</v>
      </c>
      <c r="P256" s="113" t="str">
        <f>CONCATENATE(historie_vysledky[[#This Row],[prijmeni a jmeno]],", ",historie_vysledky[[#This Row],[nar]])</f>
        <v>Kubálková Jana, 2004</v>
      </c>
      <c r="Q256" s="92" t="str">
        <f>IF(ISERROR(VLOOKUP(B256,jbp_bezci!B:G,4,0)),"-",IF(VLOOKUP(B256,jbp_bezci!B:G,4,0)=0,"-",VLOOKUP(B256,jbp_bezci!B:G,4,0)))</f>
        <v>-</v>
      </c>
      <c r="R256" s="92" t="str">
        <f>IF(COUNTIF(jbp_bezci[ident],historie_vysledky[[#This Row],[ident jbp]])=1,"přihlášen","ne")</f>
        <v>ne</v>
      </c>
      <c r="S25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56" s="120">
        <f>COUNTIFS($F$4:F255,F256,$G$4:G255,G256)</f>
        <v>1</v>
      </c>
      <c r="U256" s="5"/>
      <c r="V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</row>
    <row r="257" spans="2:33" ht="15.75" x14ac:dyDescent="0.25">
      <c r="B257" s="40" t="str">
        <f>CONCATENATE(historie_vysledky[[#This Row],[rok]]," :: ",F257," :: ",G257)</f>
        <v>2011 :: Kubíčková Kristýna :: 2004</v>
      </c>
      <c r="C257" s="115">
        <v>2011</v>
      </c>
      <c r="D257" s="43" t="s">
        <v>411</v>
      </c>
      <c r="E257" s="101"/>
      <c r="F257" s="9" t="s">
        <v>687</v>
      </c>
      <c r="G257" s="7">
        <v>2004</v>
      </c>
      <c r="H257" s="8" t="s">
        <v>983</v>
      </c>
      <c r="I257" s="98" t="str">
        <f>IF(RIGHT(LEFT(historie_vysledky[[#This Row],[prijmeni a jmeno]],SEARCH(" ",historie_vysledky[[#This Row],[prijmeni a jmeno]])-1),1)="á","Z","M")</f>
        <v>Z</v>
      </c>
      <c r="J25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57" s="38" t="s">
        <v>538</v>
      </c>
      <c r="L257" s="80">
        <v>6.018518518518519E-4</v>
      </c>
      <c r="M257" s="76"/>
      <c r="N257" s="77">
        <v>8</v>
      </c>
      <c r="O257" s="112" t="str">
        <f>LEFT(historie_vysledky[[#This Row],[prijmeni a jmeno]],1)</f>
        <v>K</v>
      </c>
      <c r="P257" s="113" t="str">
        <f>CONCATENATE(historie_vysledky[[#This Row],[prijmeni a jmeno]],", ",historie_vysledky[[#This Row],[nar]])</f>
        <v>Kubíčková Kristýna, 2004</v>
      </c>
      <c r="Q257" s="92" t="str">
        <f>IF(ISERROR(VLOOKUP(B257,jbp_bezci!B:G,4,0)),"-",IF(VLOOKUP(B257,jbp_bezci!B:G,4,0)=0,"-",VLOOKUP(B257,jbp_bezci!B:G,4,0)))</f>
        <v>-</v>
      </c>
      <c r="R257" s="92" t="str">
        <f>IF(COUNTIF(jbp_bezci[ident],historie_vysledky[[#This Row],[ident jbp]])=1,"přihlášen","ne")</f>
        <v>ne</v>
      </c>
      <c r="S25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57" s="120">
        <f>COUNTIFS($F$4:F256,F257,$G$4:G256,G257)</f>
        <v>0</v>
      </c>
      <c r="U257" s="5"/>
      <c r="V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</row>
    <row r="258" spans="2:33" ht="15.75" x14ac:dyDescent="0.25">
      <c r="B258" s="40" t="str">
        <f>CONCATENATE(historie_vysledky[[#This Row],[rok]]," :: ",F258," :: ",G258)</f>
        <v>2011 :: Kubíčková Nela :: 2006</v>
      </c>
      <c r="C258" s="115">
        <v>2011</v>
      </c>
      <c r="D258" s="43" t="s">
        <v>411</v>
      </c>
      <c r="E258" s="101"/>
      <c r="F258" s="9" t="s">
        <v>688</v>
      </c>
      <c r="G258" s="7">
        <v>2006</v>
      </c>
      <c r="H258" s="8" t="s">
        <v>983</v>
      </c>
      <c r="I258" s="98" t="str">
        <f>IF(RIGHT(LEFT(historie_vysledky[[#This Row],[prijmeni a jmeno]],SEARCH(" ",historie_vysledky[[#This Row],[prijmeni a jmeno]])-1),1)="á","Z","M")</f>
        <v>Z</v>
      </c>
      <c r="J25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58" s="38" t="s">
        <v>538</v>
      </c>
      <c r="L258" s="80">
        <v>6.2500000000000001E-4</v>
      </c>
      <c r="M258" s="76"/>
      <c r="N258" s="77">
        <v>10</v>
      </c>
      <c r="O258" s="112" t="str">
        <f>LEFT(historie_vysledky[[#This Row],[prijmeni a jmeno]],1)</f>
        <v>K</v>
      </c>
      <c r="P258" s="113" t="str">
        <f>CONCATENATE(historie_vysledky[[#This Row],[prijmeni a jmeno]],", ",historie_vysledky[[#This Row],[nar]])</f>
        <v>Kubíčková Nela, 2006</v>
      </c>
      <c r="Q258" s="92" t="str">
        <f>IF(ISERROR(VLOOKUP(B258,jbp_bezci!B:G,4,0)),"-",IF(VLOOKUP(B258,jbp_bezci!B:G,4,0)=0,"-",VLOOKUP(B258,jbp_bezci!B:G,4,0)))</f>
        <v>-</v>
      </c>
      <c r="R258" s="92" t="str">
        <f>IF(COUNTIF(jbp_bezci[ident],historie_vysledky[[#This Row],[ident jbp]])=1,"přihlášen","ne")</f>
        <v>ne</v>
      </c>
      <c r="S25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58" s="120">
        <f>COUNTIFS($F$4:F257,F258,$G$4:G257,G258)</f>
        <v>0</v>
      </c>
      <c r="U258" s="5"/>
      <c r="V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</row>
    <row r="259" spans="2:33" ht="15.75" x14ac:dyDescent="0.25">
      <c r="B259" s="40" t="str">
        <f>CONCATENATE(historie_vysledky[[#This Row],[rok]]," :: ",F259," :: ",G259)</f>
        <v>2011 :: Kundrátová Anežka :: 2004</v>
      </c>
      <c r="C259" s="115">
        <v>2011</v>
      </c>
      <c r="D259" s="43" t="s">
        <v>411</v>
      </c>
      <c r="E259" s="101"/>
      <c r="F259" s="9" t="s">
        <v>692</v>
      </c>
      <c r="G259" s="7">
        <v>2004</v>
      </c>
      <c r="H259" s="8" t="s">
        <v>650</v>
      </c>
      <c r="I259" s="98" t="str">
        <f>IF(RIGHT(LEFT(historie_vysledky[[#This Row],[prijmeni a jmeno]],SEARCH(" ",historie_vysledky[[#This Row],[prijmeni a jmeno]])-1),1)="á","Z","M")</f>
        <v>Z</v>
      </c>
      <c r="J25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59" s="38" t="s">
        <v>538</v>
      </c>
      <c r="L259" s="80">
        <v>6.8287037037037025E-4</v>
      </c>
      <c r="M259" s="76"/>
      <c r="N259" s="77">
        <v>15</v>
      </c>
      <c r="O259" s="112" t="str">
        <f>LEFT(historie_vysledky[[#This Row],[prijmeni a jmeno]],1)</f>
        <v>K</v>
      </c>
      <c r="P259" s="113" t="str">
        <f>CONCATENATE(historie_vysledky[[#This Row],[prijmeni a jmeno]],", ",historie_vysledky[[#This Row],[nar]])</f>
        <v>Kundrátová Anežka, 2004</v>
      </c>
      <c r="Q259" s="92" t="str">
        <f>IF(ISERROR(VLOOKUP(B259,jbp_bezci!B:G,4,0)),"-",IF(VLOOKUP(B259,jbp_bezci!B:G,4,0)=0,"-",VLOOKUP(B259,jbp_bezci!B:G,4,0)))</f>
        <v>-</v>
      </c>
      <c r="R259" s="92" t="str">
        <f>IF(COUNTIF(jbp_bezci[ident],historie_vysledky[[#This Row],[ident jbp]])=1,"přihlášen","ne")</f>
        <v>ne</v>
      </c>
      <c r="S25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59" s="120">
        <f>COUNTIFS($F$4:F258,F259,$G$4:G258,G259)</f>
        <v>0</v>
      </c>
      <c r="U259" s="5"/>
      <c r="V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</row>
    <row r="260" spans="2:33" ht="15.75" x14ac:dyDescent="0.25">
      <c r="B260" s="40" t="str">
        <f>CONCATENATE(historie_vysledky[[#This Row],[rok]]," :: ",F260," :: ",G260)</f>
        <v>2011 :: Kundrátová Michala :: 2000</v>
      </c>
      <c r="C260" s="115">
        <v>2011</v>
      </c>
      <c r="D260" s="43" t="s">
        <v>411</v>
      </c>
      <c r="E260" s="101"/>
      <c r="F260" s="9" t="s">
        <v>654</v>
      </c>
      <c r="G260" s="7">
        <v>2000</v>
      </c>
      <c r="H260" s="8" t="s">
        <v>448</v>
      </c>
      <c r="I260" s="98" t="str">
        <f>IF(RIGHT(LEFT(historie_vysledky[[#This Row],[prijmeni a jmeno]],SEARCH(" ",historie_vysledky[[#This Row],[prijmeni a jmeno]])-1),1)="á","Z","M")</f>
        <v>Z</v>
      </c>
      <c r="J26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260" s="38"/>
      <c r="L260" s="80">
        <v>8.587962962962963E-4</v>
      </c>
      <c r="M260" s="76"/>
      <c r="N260" s="77">
        <v>5</v>
      </c>
      <c r="O260" s="112" t="str">
        <f>LEFT(historie_vysledky[[#This Row],[prijmeni a jmeno]],1)</f>
        <v>K</v>
      </c>
      <c r="P260" s="113" t="str">
        <f>CONCATENATE(historie_vysledky[[#This Row],[prijmeni a jmeno]],", ",historie_vysledky[[#This Row],[nar]])</f>
        <v>Kundrátová Michala, 2000</v>
      </c>
      <c r="Q260" s="92" t="str">
        <f>IF(ISERROR(VLOOKUP(B260,jbp_bezci!B:G,4,0)),"-",IF(VLOOKUP(B260,jbp_bezci!B:G,4,0)=0,"-",VLOOKUP(B260,jbp_bezci!B:G,4,0)))</f>
        <v>-</v>
      </c>
      <c r="R260" s="92" t="str">
        <f>IF(COUNTIF(jbp_bezci[ident],historie_vysledky[[#This Row],[ident jbp]])=1,"přihlášen","ne")</f>
        <v>ne</v>
      </c>
      <c r="S26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60" s="120">
        <f>COUNTIFS($F$4:F259,F260,$G$4:G259,G260)</f>
        <v>0</v>
      </c>
      <c r="U260" s="5"/>
      <c r="V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</row>
    <row r="261" spans="2:33" ht="15.75" x14ac:dyDescent="0.25">
      <c r="B261" s="40" t="str">
        <f>CONCATENATE(historie_vysledky[[#This Row],[rok]]," :: ",F261," :: ",G261)</f>
        <v>2011 :: Lácha Jaromír :: 2001</v>
      </c>
      <c r="C261" s="115">
        <v>2011</v>
      </c>
      <c r="D261" s="43" t="s">
        <v>411</v>
      </c>
      <c r="E261" s="101"/>
      <c r="F261" s="9" t="s">
        <v>669</v>
      </c>
      <c r="G261" s="7">
        <v>2001</v>
      </c>
      <c r="H261" s="8" t="s">
        <v>986</v>
      </c>
      <c r="I261" s="98" t="str">
        <f>IF(RIGHT(LEFT(historie_vysledky[[#This Row],[prijmeni a jmeno]],SEARCH(" ",historie_vysledky[[#This Row],[prijmeni a jmeno]])-1),1)="á","Z","M")</f>
        <v>M</v>
      </c>
      <c r="J26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61" s="38"/>
      <c r="L261" s="80">
        <v>8.5300925925925919E-4</v>
      </c>
      <c r="M261" s="76"/>
      <c r="N261" s="77">
        <v>4</v>
      </c>
      <c r="O261" s="112" t="str">
        <f>LEFT(historie_vysledky[[#This Row],[prijmeni a jmeno]],1)</f>
        <v>L</v>
      </c>
      <c r="P261" s="113" t="str">
        <f>CONCATENATE(historie_vysledky[[#This Row],[prijmeni a jmeno]],", ",historie_vysledky[[#This Row],[nar]])</f>
        <v>Lácha Jaromír, 2001</v>
      </c>
      <c r="Q261" s="92" t="str">
        <f>IF(ISERROR(VLOOKUP(B261,jbp_bezci!B:G,4,0)),"-",IF(VLOOKUP(B261,jbp_bezci!B:G,4,0)=0,"-",VLOOKUP(B261,jbp_bezci!B:G,4,0)))</f>
        <v>-</v>
      </c>
      <c r="R261" s="92" t="str">
        <f>IF(COUNTIF(jbp_bezci[ident],historie_vysledky[[#This Row],[ident jbp]])=1,"přihlášen","ne")</f>
        <v>ne</v>
      </c>
      <c r="S26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61" s="120">
        <f>COUNTIFS($F$4:F260,F261,$G$4:G260,G261)</f>
        <v>0</v>
      </c>
      <c r="U261" s="5"/>
      <c r="V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</row>
    <row r="262" spans="2:33" ht="15.75" x14ac:dyDescent="0.25">
      <c r="B262" s="40" t="str">
        <f>CONCATENATE(historie_vysledky[[#This Row],[rok]]," :: ",F262," :: ",G262)</f>
        <v>2011 :: Lácha Martin :: 2006</v>
      </c>
      <c r="C262" s="115">
        <v>2011</v>
      </c>
      <c r="D262" s="43" t="s">
        <v>411</v>
      </c>
      <c r="E262" s="101"/>
      <c r="F262" s="9" t="s">
        <v>682</v>
      </c>
      <c r="G262" s="7">
        <v>2006</v>
      </c>
      <c r="H262" s="8" t="s">
        <v>986</v>
      </c>
      <c r="I262" s="98" t="str">
        <f>IF(RIGHT(LEFT(historie_vysledky[[#This Row],[prijmeni a jmeno]],SEARCH(" ",historie_vysledky[[#This Row],[prijmeni a jmeno]])-1),1)="á","Z","M")</f>
        <v>M</v>
      </c>
      <c r="J26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62" s="38" t="s">
        <v>538</v>
      </c>
      <c r="L262" s="80">
        <v>6.018518518518519E-4</v>
      </c>
      <c r="M262" s="76"/>
      <c r="N262" s="77">
        <v>8</v>
      </c>
      <c r="O262" s="112" t="str">
        <f>LEFT(historie_vysledky[[#This Row],[prijmeni a jmeno]],1)</f>
        <v>L</v>
      </c>
      <c r="P262" s="113" t="str">
        <f>CONCATENATE(historie_vysledky[[#This Row],[prijmeni a jmeno]],", ",historie_vysledky[[#This Row],[nar]])</f>
        <v>Lácha Martin, 2006</v>
      </c>
      <c r="Q262" s="92" t="str">
        <f>IF(ISERROR(VLOOKUP(B262,jbp_bezci!B:G,4,0)),"-",IF(VLOOKUP(B262,jbp_bezci!B:G,4,0)=0,"-",VLOOKUP(B262,jbp_bezci!B:G,4,0)))</f>
        <v>-</v>
      </c>
      <c r="R262" s="92" t="str">
        <f>IF(COUNTIF(jbp_bezci[ident],historie_vysledky[[#This Row],[ident jbp]])=1,"přihlášen","ne")</f>
        <v>ne</v>
      </c>
      <c r="S26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62" s="120">
        <f>COUNTIFS($F$4:F261,F262,$G$4:G261,G262)</f>
        <v>0</v>
      </c>
      <c r="U262" s="5"/>
      <c r="V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</row>
    <row r="263" spans="2:33" ht="15.75" x14ac:dyDescent="0.25">
      <c r="B263" s="40" t="str">
        <f>CONCATENATE(historie_vysledky[[#This Row],[rok]]," :: ",F263," :: ",G263)</f>
        <v>2011 :: Lácha Radek :: 2003</v>
      </c>
      <c r="C263" s="115">
        <v>2011</v>
      </c>
      <c r="D263" s="43" t="s">
        <v>411</v>
      </c>
      <c r="E263" s="101"/>
      <c r="F263" s="9" t="s">
        <v>675</v>
      </c>
      <c r="G263" s="7">
        <v>2003</v>
      </c>
      <c r="H263" s="8" t="s">
        <v>986</v>
      </c>
      <c r="I263" s="98" t="str">
        <f>IF(RIGHT(LEFT(historie_vysledky[[#This Row],[prijmeni a jmeno]],SEARCH(" ",historie_vysledky[[#This Row],[prijmeni a jmeno]])-1),1)="á","Z","M")</f>
        <v>M</v>
      </c>
      <c r="J26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63" s="38" t="s">
        <v>538</v>
      </c>
      <c r="L263" s="80">
        <v>1.0185185185185186E-3</v>
      </c>
      <c r="M263" s="76"/>
      <c r="N263" s="77">
        <v>14</v>
      </c>
      <c r="O263" s="112" t="str">
        <f>LEFT(historie_vysledky[[#This Row],[prijmeni a jmeno]],1)</f>
        <v>L</v>
      </c>
      <c r="P263" s="113" t="str">
        <f>CONCATENATE(historie_vysledky[[#This Row],[prijmeni a jmeno]],", ",historie_vysledky[[#This Row],[nar]])</f>
        <v>Lácha Radek, 2003</v>
      </c>
      <c r="Q263" s="92" t="str">
        <f>IF(ISERROR(VLOOKUP(B263,jbp_bezci!B:G,4,0)),"-",IF(VLOOKUP(B263,jbp_bezci!B:G,4,0)=0,"-",VLOOKUP(B263,jbp_bezci!B:G,4,0)))</f>
        <v>-</v>
      </c>
      <c r="R263" s="92" t="str">
        <f>IF(COUNTIF(jbp_bezci[ident],historie_vysledky[[#This Row],[ident jbp]])=1,"přihlášen","ne")</f>
        <v>ne</v>
      </c>
      <c r="S26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63" s="120">
        <f>COUNTIFS($F$4:F262,F263,$G$4:G262,G263)</f>
        <v>0</v>
      </c>
      <c r="U263" s="5"/>
      <c r="V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</row>
    <row r="264" spans="2:33" ht="15.75" x14ac:dyDescent="0.25">
      <c r="B264" s="40" t="str">
        <f>CONCATENATE(historie_vysledky[[#This Row],[rok]]," :: ",F264," :: ",G264)</f>
        <v>2011 :: Lhotský Matěj :: 2003</v>
      </c>
      <c r="C264" s="115">
        <v>2011</v>
      </c>
      <c r="D264" s="43" t="s">
        <v>411</v>
      </c>
      <c r="E264" s="101"/>
      <c r="F264" s="9" t="s">
        <v>559</v>
      </c>
      <c r="G264" s="7">
        <v>2003</v>
      </c>
      <c r="H264" s="8" t="s">
        <v>453</v>
      </c>
      <c r="I264" s="98" t="str">
        <f>IF(RIGHT(LEFT(historie_vysledky[[#This Row],[prijmeni a jmeno]],SEARCH(" ",historie_vysledky[[#This Row],[prijmeni a jmeno]])-1),1)="á","Z","M")</f>
        <v>M</v>
      </c>
      <c r="J26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64" s="38"/>
      <c r="L264" s="80">
        <v>8.6921296296296302E-4</v>
      </c>
      <c r="M264" s="76"/>
      <c r="N264" s="77">
        <v>5</v>
      </c>
      <c r="O264" s="112" t="str">
        <f>LEFT(historie_vysledky[[#This Row],[prijmeni a jmeno]],1)</f>
        <v>L</v>
      </c>
      <c r="P264" s="113" t="str">
        <f>CONCATENATE(historie_vysledky[[#This Row],[prijmeni a jmeno]],", ",historie_vysledky[[#This Row],[nar]])</f>
        <v>Lhotský Matěj, 2003</v>
      </c>
      <c r="Q264" s="92" t="str">
        <f>IF(ISERROR(VLOOKUP(B264,jbp_bezci!B:G,4,0)),"-",IF(VLOOKUP(B264,jbp_bezci!B:G,4,0)=0,"-",VLOOKUP(B264,jbp_bezci!B:G,4,0)))</f>
        <v>-</v>
      </c>
      <c r="R264" s="92" t="str">
        <f>IF(COUNTIF(jbp_bezci[ident],historie_vysledky[[#This Row],[ident jbp]])=1,"přihlášen","ne")</f>
        <v>ne</v>
      </c>
      <c r="S26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64" s="120">
        <f>COUNTIFS($F$4:F263,F264,$G$4:G263,G264)</f>
        <v>1</v>
      </c>
      <c r="U264" s="5"/>
      <c r="V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</row>
    <row r="265" spans="2:33" ht="15.75" x14ac:dyDescent="0.25">
      <c r="B265" s="40" t="str">
        <f>CONCATENATE(historie_vysledky[[#This Row],[rok]]," :: ",F265," :: ",G265)</f>
        <v>2011 :: Lhotský Miloslav :: 1997</v>
      </c>
      <c r="C265" s="115">
        <v>2011</v>
      </c>
      <c r="D265" s="43" t="s">
        <v>411</v>
      </c>
      <c r="E265" s="101"/>
      <c r="F265" s="9" t="s">
        <v>661</v>
      </c>
      <c r="G265" s="7">
        <v>1997</v>
      </c>
      <c r="H265" s="8" t="s">
        <v>453</v>
      </c>
      <c r="I265" s="98" t="str">
        <f>IF(RIGHT(LEFT(historie_vysledky[[#This Row],[prijmeni a jmeno]],SEARCH(" ",historie_vysledky[[#This Row],[prijmeni a jmeno]])-1),1)="á","Z","M")</f>
        <v>M</v>
      </c>
      <c r="J26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265" s="38"/>
      <c r="L265" s="80">
        <v>1.3414351851851851E-3</v>
      </c>
      <c r="M265" s="76"/>
      <c r="N265" s="77">
        <v>4</v>
      </c>
      <c r="O265" s="112" t="str">
        <f>LEFT(historie_vysledky[[#This Row],[prijmeni a jmeno]],1)</f>
        <v>L</v>
      </c>
      <c r="P265" s="113" t="str">
        <f>CONCATENATE(historie_vysledky[[#This Row],[prijmeni a jmeno]],", ",historie_vysledky[[#This Row],[nar]])</f>
        <v>Lhotský Miloslav, 1997</v>
      </c>
      <c r="Q265" s="92" t="str">
        <f>IF(ISERROR(VLOOKUP(B265,jbp_bezci!B:G,4,0)),"-",IF(VLOOKUP(B265,jbp_bezci!B:G,4,0)=0,"-",VLOOKUP(B265,jbp_bezci!B:G,4,0)))</f>
        <v>-</v>
      </c>
      <c r="R265" s="92" t="str">
        <f>IF(COUNTIF(jbp_bezci[ident],historie_vysledky[[#This Row],[ident jbp]])=1,"přihlášen","ne")</f>
        <v>ne</v>
      </c>
      <c r="S26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65" s="120">
        <f>COUNTIFS($F$4:F264,F265,$G$4:G264,G265)</f>
        <v>1</v>
      </c>
      <c r="U265" s="5"/>
      <c r="V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</row>
    <row r="266" spans="2:33" ht="15.75" x14ac:dyDescent="0.25">
      <c r="B266" s="40" t="str">
        <f>CONCATENATE(historie_vysledky[[#This Row],[rok]]," :: ",F266," :: ",G266)</f>
        <v>2011 :: Lukš Jan :: 1998</v>
      </c>
      <c r="C266" s="115">
        <v>2011</v>
      </c>
      <c r="D266" s="43" t="s">
        <v>411</v>
      </c>
      <c r="E266" s="101"/>
      <c r="F266" s="9" t="s">
        <v>470</v>
      </c>
      <c r="G266" s="7">
        <v>1998</v>
      </c>
      <c r="H266" s="8" t="s">
        <v>642</v>
      </c>
      <c r="I266" s="98" t="str">
        <f>IF(RIGHT(LEFT(historie_vysledky[[#This Row],[prijmeni a jmeno]],SEARCH(" ",historie_vysledky[[#This Row],[prijmeni a jmeno]])-1),1)="á","Z","M")</f>
        <v>M</v>
      </c>
      <c r="J26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266" s="38"/>
      <c r="L266" s="80">
        <v>1.1747685185185186E-3</v>
      </c>
      <c r="M266" s="76"/>
      <c r="N266" s="77">
        <v>2</v>
      </c>
      <c r="O266" s="112" t="str">
        <f>LEFT(historie_vysledky[[#This Row],[prijmeni a jmeno]],1)</f>
        <v>L</v>
      </c>
      <c r="P266" s="113" t="str">
        <f>CONCATENATE(historie_vysledky[[#This Row],[prijmeni a jmeno]],", ",historie_vysledky[[#This Row],[nar]])</f>
        <v>Lukš Jan, 1998</v>
      </c>
      <c r="Q266" s="92" t="str">
        <f>IF(ISERROR(VLOOKUP(B266,jbp_bezci!B:G,4,0)),"-",IF(VLOOKUP(B266,jbp_bezci!B:G,4,0)=0,"-",VLOOKUP(B266,jbp_bezci!B:G,4,0)))</f>
        <v>-</v>
      </c>
      <c r="R266" s="92" t="str">
        <f>IF(COUNTIF(jbp_bezci[ident],historie_vysledky[[#This Row],[ident jbp]])=1,"přihlášen","ne")</f>
        <v>ne</v>
      </c>
      <c r="S26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66" s="120">
        <f>COUNTIFS($F$4:F265,F266,$G$4:G265,G266)</f>
        <v>1</v>
      </c>
      <c r="U266" s="5"/>
      <c r="V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</row>
    <row r="267" spans="2:33" ht="15.75" x14ac:dyDescent="0.25">
      <c r="B267" s="40" t="str">
        <f>CONCATENATE(historie_vysledky[[#This Row],[rok]]," :: ",F267," :: ",G267)</f>
        <v>2011 :: Lukš Petr :: 2002</v>
      </c>
      <c r="C267" s="115">
        <v>2011</v>
      </c>
      <c r="D267" s="43" t="s">
        <v>411</v>
      </c>
      <c r="E267" s="101"/>
      <c r="F267" s="9" t="s">
        <v>667</v>
      </c>
      <c r="G267" s="7">
        <v>2002</v>
      </c>
      <c r="H267" s="8" t="s">
        <v>451</v>
      </c>
      <c r="I267" s="98" t="str">
        <f>IF(RIGHT(LEFT(historie_vysledky[[#This Row],[prijmeni a jmeno]],SEARCH(" ",historie_vysledky[[#This Row],[prijmeni a jmeno]])-1),1)="á","Z","M")</f>
        <v>M</v>
      </c>
      <c r="J26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67" s="38"/>
      <c r="L267" s="80">
        <v>7.7546296296296304E-4</v>
      </c>
      <c r="M267" s="76"/>
      <c r="N267" s="77">
        <v>2</v>
      </c>
      <c r="O267" s="112" t="str">
        <f>LEFT(historie_vysledky[[#This Row],[prijmeni a jmeno]],1)</f>
        <v>L</v>
      </c>
      <c r="P267" s="113" t="str">
        <f>CONCATENATE(historie_vysledky[[#This Row],[prijmeni a jmeno]],", ",historie_vysledky[[#This Row],[nar]])</f>
        <v>Lukš Petr, 2002</v>
      </c>
      <c r="Q267" s="92" t="str">
        <f>IF(ISERROR(VLOOKUP(B267,jbp_bezci!B:G,4,0)),"-",IF(VLOOKUP(B267,jbp_bezci!B:G,4,0)=0,"-",VLOOKUP(B267,jbp_bezci!B:G,4,0)))</f>
        <v>-</v>
      </c>
      <c r="R267" s="92" t="str">
        <f>IF(COUNTIF(jbp_bezci[ident],historie_vysledky[[#This Row],[ident jbp]])=1,"přihlášen","ne")</f>
        <v>ne</v>
      </c>
      <c r="S26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67" s="120">
        <f>COUNTIFS($F$4:F266,F267,$G$4:G266,G267)</f>
        <v>0</v>
      </c>
      <c r="U267" s="5"/>
      <c r="V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</row>
    <row r="268" spans="2:33" ht="15.75" x14ac:dyDescent="0.25">
      <c r="B268" s="40" t="str">
        <f>CONCATENATE(historie_vysledky[[#This Row],[rok]]," :: ",F268," :: ",G268)</f>
        <v>2011 :: Lukšová Kristýna :: 1996</v>
      </c>
      <c r="C268" s="115">
        <v>2011</v>
      </c>
      <c r="D268" s="43" t="s">
        <v>411</v>
      </c>
      <c r="E268" s="101"/>
      <c r="F268" s="9" t="s">
        <v>468</v>
      </c>
      <c r="G268" s="7">
        <v>1996</v>
      </c>
      <c r="H268" s="8" t="s">
        <v>642</v>
      </c>
      <c r="I268" s="98" t="str">
        <f>IF(RIGHT(LEFT(historie_vysledky[[#This Row],[prijmeni a jmeno]],SEARCH(" ",historie_vysledky[[#This Row],[prijmeni a jmeno]])-1),1)="á","Z","M")</f>
        <v>Z</v>
      </c>
      <c r="J26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15 - 16</v>
      </c>
      <c r="K268" s="38"/>
      <c r="L268" s="80">
        <v>2.7453703703703702E-3</v>
      </c>
      <c r="M268" s="76"/>
      <c r="N268" s="77">
        <v>1</v>
      </c>
      <c r="O268" s="112" t="str">
        <f>LEFT(historie_vysledky[[#This Row],[prijmeni a jmeno]],1)</f>
        <v>L</v>
      </c>
      <c r="P268" s="113" t="str">
        <f>CONCATENATE(historie_vysledky[[#This Row],[prijmeni a jmeno]],", ",historie_vysledky[[#This Row],[nar]])</f>
        <v>Lukšová Kristýna, 1996</v>
      </c>
      <c r="Q268" s="92" t="str">
        <f>IF(ISERROR(VLOOKUP(B268,jbp_bezci!B:G,4,0)),"-",IF(VLOOKUP(B268,jbp_bezci!B:G,4,0)=0,"-",VLOOKUP(B268,jbp_bezci!B:G,4,0)))</f>
        <v>-</v>
      </c>
      <c r="R268" s="92" t="str">
        <f>IF(COUNTIF(jbp_bezci[ident],historie_vysledky[[#This Row],[ident jbp]])=1,"přihlášen","ne")</f>
        <v>ne</v>
      </c>
      <c r="S26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68" s="120">
        <f>COUNTIFS($F$4:F267,F268,$G$4:G267,G268)</f>
        <v>3</v>
      </c>
      <c r="U268" s="5"/>
      <c r="V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</row>
    <row r="269" spans="2:33" ht="15.75" x14ac:dyDescent="0.25">
      <c r="B269" s="40" t="str">
        <f>CONCATENATE(historie_vysledky[[#This Row],[rok]]," :: ",F269," :: ",G269)</f>
        <v>2011 :: Lukšová Natálka :: 2003</v>
      </c>
      <c r="C269" s="115">
        <v>2011</v>
      </c>
      <c r="D269" s="43" t="s">
        <v>411</v>
      </c>
      <c r="E269" s="101"/>
      <c r="F269" s="9" t="s">
        <v>491</v>
      </c>
      <c r="G269" s="7">
        <v>2003</v>
      </c>
      <c r="H269" s="8" t="s">
        <v>451</v>
      </c>
      <c r="I269" s="98" t="str">
        <f>IF(RIGHT(LEFT(historie_vysledky[[#This Row],[prijmeni a jmeno]],SEARCH(" ",historie_vysledky[[#This Row],[prijmeni a jmeno]])-1),1)="á","Z","M")</f>
        <v>Z</v>
      </c>
      <c r="J26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69" s="38" t="s">
        <v>538</v>
      </c>
      <c r="L269" s="80">
        <v>9.2592592592592585E-4</v>
      </c>
      <c r="M269" s="76"/>
      <c r="N269" s="77">
        <v>11</v>
      </c>
      <c r="O269" s="112" t="str">
        <f>LEFT(historie_vysledky[[#This Row],[prijmeni a jmeno]],1)</f>
        <v>L</v>
      </c>
      <c r="P269" s="113" t="str">
        <f>CONCATENATE(historie_vysledky[[#This Row],[prijmeni a jmeno]],", ",historie_vysledky[[#This Row],[nar]])</f>
        <v>Lukšová Natálka, 2003</v>
      </c>
      <c r="Q269" s="92" t="str">
        <f>IF(ISERROR(VLOOKUP(B269,jbp_bezci!B:G,4,0)),"-",IF(VLOOKUP(B269,jbp_bezci!B:G,4,0)=0,"-",VLOOKUP(B269,jbp_bezci!B:G,4,0)))</f>
        <v>-</v>
      </c>
      <c r="R269" s="92" t="str">
        <f>IF(COUNTIF(jbp_bezci[ident],historie_vysledky[[#This Row],[ident jbp]])=1,"přihlášen","ne")</f>
        <v>ne</v>
      </c>
      <c r="S26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69" s="120">
        <f>COUNTIFS($F$4:F268,F269,$G$4:G268,G269)</f>
        <v>2</v>
      </c>
      <c r="U269" s="5"/>
      <c r="V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</row>
    <row r="270" spans="2:33" ht="15.75" x14ac:dyDescent="0.25">
      <c r="B270" s="40" t="str">
        <f>CONCATENATE(historie_vysledky[[#This Row],[rok]]," :: ",F270," :: ",G270)</f>
        <v>2011 :: Mach Karel :: 2001</v>
      </c>
      <c r="C270" s="115">
        <v>2011</v>
      </c>
      <c r="D270" s="43" t="s">
        <v>411</v>
      </c>
      <c r="E270" s="101"/>
      <c r="F270" s="9" t="s">
        <v>475</v>
      </c>
      <c r="G270" s="7">
        <v>2001</v>
      </c>
      <c r="H270" s="8" t="s">
        <v>451</v>
      </c>
      <c r="I270" s="98" t="str">
        <f>IF(RIGHT(LEFT(historie_vysledky[[#This Row],[prijmeni a jmeno]],SEARCH(" ",historie_vysledky[[#This Row],[prijmeni a jmeno]])-1),1)="á","Z","M")</f>
        <v>M</v>
      </c>
      <c r="J27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70" s="38"/>
      <c r="L270" s="80">
        <v>7.3842592592592579E-4</v>
      </c>
      <c r="M270" s="76"/>
      <c r="N270" s="77">
        <v>1</v>
      </c>
      <c r="O270" s="112" t="str">
        <f>LEFT(historie_vysledky[[#This Row],[prijmeni a jmeno]],1)</f>
        <v>M</v>
      </c>
      <c r="P270" s="113" t="str">
        <f>CONCATENATE(historie_vysledky[[#This Row],[prijmeni a jmeno]],", ",historie_vysledky[[#This Row],[nar]])</f>
        <v>Mach Karel, 2001</v>
      </c>
      <c r="Q270" s="92" t="str">
        <f>IF(ISERROR(VLOOKUP(B270,jbp_bezci!B:G,4,0)),"-",IF(VLOOKUP(B270,jbp_bezci!B:G,4,0)=0,"-",VLOOKUP(B270,jbp_bezci!B:G,4,0)))</f>
        <v>-</v>
      </c>
      <c r="R270" s="92" t="str">
        <f>IF(COUNTIF(jbp_bezci[ident],historie_vysledky[[#This Row],[ident jbp]])=1,"přihlášen","ne")</f>
        <v>ne</v>
      </c>
      <c r="S27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70" s="120">
        <f>COUNTIFS($F$4:F269,F270,$G$4:G269,G270)</f>
        <v>2</v>
      </c>
      <c r="U270" s="5"/>
      <c r="V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</row>
    <row r="271" spans="2:33" ht="15.75" x14ac:dyDescent="0.25">
      <c r="B271" s="40" t="str">
        <f>CONCATENATE(historie_vysledky[[#This Row],[rok]]," :: ",F271," :: ",G271)</f>
        <v>2011 :: Martin Jan :: 2004</v>
      </c>
      <c r="C271" s="115">
        <v>2011</v>
      </c>
      <c r="D271" s="43" t="s">
        <v>411</v>
      </c>
      <c r="E271" s="101"/>
      <c r="F271" s="9" t="s">
        <v>680</v>
      </c>
      <c r="G271" s="7">
        <v>2004</v>
      </c>
      <c r="H271" s="8" t="s">
        <v>451</v>
      </c>
      <c r="I271" s="98" t="str">
        <f>IF(RIGHT(LEFT(historie_vysledky[[#This Row],[prijmeni a jmeno]],SEARCH(" ",historie_vysledky[[#This Row],[prijmeni a jmeno]])-1),1)="á","Z","M")</f>
        <v>M</v>
      </c>
      <c r="J27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71" s="38"/>
      <c r="L271" s="80">
        <v>4.1666666666666669E-4</v>
      </c>
      <c r="M271" s="76"/>
      <c r="N271" s="77">
        <v>2</v>
      </c>
      <c r="O271" s="112" t="str">
        <f>LEFT(historie_vysledky[[#This Row],[prijmeni a jmeno]],1)</f>
        <v>M</v>
      </c>
      <c r="P271" s="113" t="str">
        <f>CONCATENATE(historie_vysledky[[#This Row],[prijmeni a jmeno]],", ",historie_vysledky[[#This Row],[nar]])</f>
        <v>Martin Jan, 2004</v>
      </c>
      <c r="Q271" s="92" t="str">
        <f>IF(ISERROR(VLOOKUP(B271,jbp_bezci!B:G,4,0)),"-",IF(VLOOKUP(B271,jbp_bezci!B:G,4,0)=0,"-",VLOOKUP(B271,jbp_bezci!B:G,4,0)))</f>
        <v>-</v>
      </c>
      <c r="R271" s="92" t="str">
        <f>IF(COUNTIF(jbp_bezci[ident],historie_vysledky[[#This Row],[ident jbp]])=1,"přihlášen","ne")</f>
        <v>ne</v>
      </c>
      <c r="S27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71" s="120">
        <f>COUNTIFS($F$4:F270,F271,$G$4:G270,G271)</f>
        <v>0</v>
      </c>
      <c r="U271" s="5"/>
      <c r="V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</row>
    <row r="272" spans="2:33" ht="15.75" x14ac:dyDescent="0.25">
      <c r="B272" s="40" t="str">
        <f>CONCATENATE(historie_vysledky[[#This Row],[rok]]," :: ",F272," :: ",G272)</f>
        <v>2011 :: Mášek Karel :: 1997</v>
      </c>
      <c r="C272" s="115">
        <v>2011</v>
      </c>
      <c r="D272" s="43" t="s">
        <v>411</v>
      </c>
      <c r="E272" s="101"/>
      <c r="F272" s="9" t="s">
        <v>659</v>
      </c>
      <c r="G272" s="7">
        <v>1997</v>
      </c>
      <c r="H272" s="8" t="s">
        <v>451</v>
      </c>
      <c r="I272" s="98" t="str">
        <f>IF(RIGHT(LEFT(historie_vysledky[[#This Row],[prijmeni a jmeno]],SEARCH(" ",historie_vysledky[[#This Row],[prijmeni a jmeno]])-1),1)="á","Z","M")</f>
        <v>M</v>
      </c>
      <c r="J27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272" s="38"/>
      <c r="L272" s="80">
        <v>1.0601851851851853E-3</v>
      </c>
      <c r="M272" s="76"/>
      <c r="N272" s="77">
        <v>1</v>
      </c>
      <c r="O272" s="112" t="str">
        <f>LEFT(historie_vysledky[[#This Row],[prijmeni a jmeno]],1)</f>
        <v>M</v>
      </c>
      <c r="P272" s="113" t="str">
        <f>CONCATENATE(historie_vysledky[[#This Row],[prijmeni a jmeno]],", ",historie_vysledky[[#This Row],[nar]])</f>
        <v>Mášek Karel, 1997</v>
      </c>
      <c r="Q272" s="92" t="str">
        <f>IF(ISERROR(VLOOKUP(B272,jbp_bezci!B:G,4,0)),"-",IF(VLOOKUP(B272,jbp_bezci!B:G,4,0)=0,"-",VLOOKUP(B272,jbp_bezci!B:G,4,0)))</f>
        <v>-</v>
      </c>
      <c r="R272" s="92" t="str">
        <f>IF(COUNTIF(jbp_bezci[ident],historie_vysledky[[#This Row],[ident jbp]])=1,"přihlášen","ne")</f>
        <v>ne</v>
      </c>
      <c r="S27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72" s="120">
        <f>COUNTIFS($F$4:F271,F272,$G$4:G271,G272)</f>
        <v>0</v>
      </c>
      <c r="U272" s="5"/>
      <c r="V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</row>
    <row r="273" spans="2:33" ht="15.75" x14ac:dyDescent="0.25">
      <c r="B273" s="40" t="str">
        <f>CONCATENATE(historie_vysledky[[#This Row],[rok]]," :: ",F273," :: ",G273)</f>
        <v>2011 :: Mašková Lucie :: 2001</v>
      </c>
      <c r="C273" s="115">
        <v>2011</v>
      </c>
      <c r="D273" s="43" t="s">
        <v>411</v>
      </c>
      <c r="E273" s="101"/>
      <c r="F273" s="9" t="s">
        <v>677</v>
      </c>
      <c r="G273" s="7">
        <v>2001</v>
      </c>
      <c r="H273" s="8" t="s">
        <v>436</v>
      </c>
      <c r="I273" s="98" t="str">
        <f>IF(RIGHT(LEFT(historie_vysledky[[#This Row],[prijmeni a jmeno]],SEARCH(" ",historie_vysledky[[#This Row],[prijmeni a jmeno]])-1),1)="á","Z","M")</f>
        <v>Z</v>
      </c>
      <c r="J27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73" s="38"/>
      <c r="L273" s="80">
        <v>7.280092592592593E-4</v>
      </c>
      <c r="M273" s="76"/>
      <c r="N273" s="77">
        <v>2</v>
      </c>
      <c r="O273" s="112" t="str">
        <f>LEFT(historie_vysledky[[#This Row],[prijmeni a jmeno]],1)</f>
        <v>M</v>
      </c>
      <c r="P273" s="113" t="str">
        <f>CONCATENATE(historie_vysledky[[#This Row],[prijmeni a jmeno]],", ",historie_vysledky[[#This Row],[nar]])</f>
        <v>Mašková Lucie, 2001</v>
      </c>
      <c r="Q273" s="92" t="str">
        <f>IF(ISERROR(VLOOKUP(B273,jbp_bezci!B:G,4,0)),"-",IF(VLOOKUP(B273,jbp_bezci!B:G,4,0)=0,"-",VLOOKUP(B273,jbp_bezci!B:G,4,0)))</f>
        <v>-</v>
      </c>
      <c r="R273" s="92" t="str">
        <f>IF(COUNTIF(jbp_bezci[ident],historie_vysledky[[#This Row],[ident jbp]])=1,"přihlášen","ne")</f>
        <v>ne</v>
      </c>
      <c r="S27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73" s="120">
        <f>COUNTIFS($F$4:F272,F273,$G$4:G272,G273)</f>
        <v>0</v>
      </c>
      <c r="U273" s="5"/>
      <c r="V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</row>
    <row r="274" spans="2:33" ht="15.75" x14ac:dyDescent="0.25">
      <c r="B274" s="40" t="str">
        <f>CONCATENATE(historie_vysledky[[#This Row],[rok]]," :: ",F274," :: ",G274)</f>
        <v>2011 :: Matějíček Antonín :: 2000</v>
      </c>
      <c r="C274" s="115">
        <v>2011</v>
      </c>
      <c r="D274" s="43" t="s">
        <v>411</v>
      </c>
      <c r="E274" s="101"/>
      <c r="F274" s="9" t="s">
        <v>565</v>
      </c>
      <c r="G274" s="7">
        <v>2000</v>
      </c>
      <c r="H274" s="8" t="s">
        <v>532</v>
      </c>
      <c r="I274" s="98" t="str">
        <f>IF(RIGHT(LEFT(historie_vysledky[[#This Row],[prijmeni a jmeno]],SEARCH(" ",historie_vysledky[[#This Row],[prijmeni a jmeno]])-1),1)="á","Z","M")</f>
        <v>M</v>
      </c>
      <c r="J27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274" s="38"/>
      <c r="L274" s="80">
        <v>6.9444444444444447E-4</v>
      </c>
      <c r="M274" s="76"/>
      <c r="N274" s="77">
        <v>1</v>
      </c>
      <c r="O274" s="112" t="str">
        <f>LEFT(historie_vysledky[[#This Row],[prijmeni a jmeno]],1)</f>
        <v>M</v>
      </c>
      <c r="P274" s="113" t="str">
        <f>CONCATENATE(historie_vysledky[[#This Row],[prijmeni a jmeno]],", ",historie_vysledky[[#This Row],[nar]])</f>
        <v>Matějíček Antonín, 2000</v>
      </c>
      <c r="Q274" s="92" t="str">
        <f>IF(ISERROR(VLOOKUP(B274,jbp_bezci!B:G,4,0)),"-",IF(VLOOKUP(B274,jbp_bezci!B:G,4,0)=0,"-",VLOOKUP(B274,jbp_bezci!B:G,4,0)))</f>
        <v>-</v>
      </c>
      <c r="R274" s="92" t="str">
        <f>IF(COUNTIF(jbp_bezci[ident],historie_vysledky[[#This Row],[ident jbp]])=1,"přihlášen","ne")</f>
        <v>ne</v>
      </c>
      <c r="S27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74" s="120">
        <f>COUNTIFS($F$4:F273,F274,$G$4:G273,G274)</f>
        <v>1</v>
      </c>
      <c r="U274" s="5"/>
      <c r="V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</row>
    <row r="275" spans="2:33" ht="15.75" x14ac:dyDescent="0.25">
      <c r="B275" s="40" t="str">
        <f>CONCATENATE(historie_vysledky[[#This Row],[rok]]," :: ",F275," :: ",G275)</f>
        <v>2011 :: Maurerová Eliška :: 1999</v>
      </c>
      <c r="C275" s="115">
        <v>2011</v>
      </c>
      <c r="D275" s="43" t="s">
        <v>411</v>
      </c>
      <c r="E275" s="101"/>
      <c r="F275" s="9" t="s">
        <v>566</v>
      </c>
      <c r="G275" s="7">
        <v>1999</v>
      </c>
      <c r="H275" s="8" t="s">
        <v>453</v>
      </c>
      <c r="I275" s="98" t="str">
        <f>IF(RIGHT(LEFT(historie_vysledky[[#This Row],[prijmeni a jmeno]],SEARCH(" ",historie_vysledky[[#This Row],[prijmeni a jmeno]])-1),1)="á","Z","M")</f>
        <v>Z</v>
      </c>
      <c r="J27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275" s="38" t="s">
        <v>538</v>
      </c>
      <c r="L275" s="80">
        <v>9.4907407407407408E-4</v>
      </c>
      <c r="M275" s="76"/>
      <c r="N275" s="77">
        <v>8</v>
      </c>
      <c r="O275" s="112" t="str">
        <f>LEFT(historie_vysledky[[#This Row],[prijmeni a jmeno]],1)</f>
        <v>M</v>
      </c>
      <c r="P275" s="113" t="str">
        <f>CONCATENATE(historie_vysledky[[#This Row],[prijmeni a jmeno]],", ",historie_vysledky[[#This Row],[nar]])</f>
        <v>Maurerová Eliška, 1999</v>
      </c>
      <c r="Q275" s="92" t="str">
        <f>IF(ISERROR(VLOOKUP(B275,jbp_bezci!B:G,4,0)),"-",IF(VLOOKUP(B275,jbp_bezci!B:G,4,0)=0,"-",VLOOKUP(B275,jbp_bezci!B:G,4,0)))</f>
        <v>-</v>
      </c>
      <c r="R275" s="92" t="str">
        <f>IF(COUNTIF(jbp_bezci[ident],historie_vysledky[[#This Row],[ident jbp]])=1,"přihlášen","ne")</f>
        <v>ne</v>
      </c>
      <c r="S27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75" s="120">
        <f>COUNTIFS($F$4:F274,F275,$G$4:G274,G275)</f>
        <v>1</v>
      </c>
      <c r="U275" s="5"/>
      <c r="V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</row>
    <row r="276" spans="2:33" ht="15.75" x14ac:dyDescent="0.25">
      <c r="B276" s="40" t="str">
        <f>CONCATENATE(historie_vysledky[[#This Row],[rok]]," :: ",F276," :: ",G276)</f>
        <v>2011 :: Medek Martin :: 1996</v>
      </c>
      <c r="C276" s="115">
        <v>2011</v>
      </c>
      <c r="D276" s="43" t="s">
        <v>411</v>
      </c>
      <c r="E276" s="101"/>
      <c r="F276" s="9" t="s">
        <v>214</v>
      </c>
      <c r="G276" s="7">
        <v>1996</v>
      </c>
      <c r="H276" s="9" t="s">
        <v>1115</v>
      </c>
      <c r="I276" s="98" t="str">
        <f>IF(RIGHT(LEFT(historie_vysledky[[#This Row],[prijmeni a jmeno]],SEARCH(" ",historie_vysledky[[#This Row],[prijmeni a jmeno]])-1),1)="á","Z","M")</f>
        <v>M</v>
      </c>
      <c r="J27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15 - 16</v>
      </c>
      <c r="K276" s="38"/>
      <c r="L276" s="80">
        <v>2.4201388888888888E-3</v>
      </c>
      <c r="M276" s="76"/>
      <c r="N276" s="77">
        <v>1</v>
      </c>
      <c r="O276" s="112" t="str">
        <f>LEFT(historie_vysledky[[#This Row],[prijmeni a jmeno]],1)</f>
        <v>M</v>
      </c>
      <c r="P276" s="113" t="str">
        <f>CONCATENATE(historie_vysledky[[#This Row],[prijmeni a jmeno]],", ",historie_vysledky[[#This Row],[nar]])</f>
        <v>Medek Martin, 1996</v>
      </c>
      <c r="Q276" s="92">
        <f>IF(ISERROR(VLOOKUP(B276,jbp_bezci!B:G,4,0)),"-",IF(VLOOKUP(B276,jbp_bezci!B:G,4,0)=0,"-",VLOOKUP(B276,jbp_bezci!B:G,4,0)))</f>
        <v>1996</v>
      </c>
      <c r="R276" s="92" t="str">
        <f>IF(COUNTIF(jbp_bezci[ident],historie_vysledky[[#This Row],[ident jbp]])=1,"přihlášen","ne")</f>
        <v>přihlášen</v>
      </c>
      <c r="S276" s="93" t="str">
        <f>IF(historie_vysledky[[#This Row],[jbp_2014]]="ne","-",IF(VLOOKUP(historie_vysledky[[#This Row],[ident jbp]],jbp_bezci!B:G,5,0)=0,"-",VLOOKUP(historie_vysledky[[#This Row],[ident jbp]],jbp_bezci!B:G,5,0)))</f>
        <v>SK Čtyři Dvory České Budějovice</v>
      </c>
      <c r="T276" s="120">
        <f>COUNTIFS($F$4:F275,F276,$G$4:G275,G276)</f>
        <v>0</v>
      </c>
      <c r="U276" s="5"/>
      <c r="V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</row>
    <row r="277" spans="2:33" ht="15.75" x14ac:dyDescent="0.25">
      <c r="B277" s="40" t="str">
        <f>CONCATENATE(historie_vysledky[[#This Row],[rok]]," :: ",F277," :: ",G277)</f>
        <v>2011 :: Menšík Jan :: 2003</v>
      </c>
      <c r="C277" s="115">
        <v>2011</v>
      </c>
      <c r="D277" s="43" t="s">
        <v>411</v>
      </c>
      <c r="E277" s="101"/>
      <c r="F277" s="9" t="s">
        <v>560</v>
      </c>
      <c r="G277" s="7">
        <v>2003</v>
      </c>
      <c r="H277" s="8" t="s">
        <v>451</v>
      </c>
      <c r="I277" s="98" t="str">
        <f>IF(RIGHT(LEFT(historie_vysledky[[#This Row],[prijmeni a jmeno]],SEARCH(" ",historie_vysledky[[#This Row],[prijmeni a jmeno]])-1),1)="á","Z","M")</f>
        <v>M</v>
      </c>
      <c r="J27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77" s="38" t="s">
        <v>538</v>
      </c>
      <c r="L277" s="80">
        <v>9.7222222222222209E-4</v>
      </c>
      <c r="M277" s="76"/>
      <c r="N277" s="77">
        <v>10</v>
      </c>
      <c r="O277" s="112" t="str">
        <f>LEFT(historie_vysledky[[#This Row],[prijmeni a jmeno]],1)</f>
        <v>M</v>
      </c>
      <c r="P277" s="113" t="str">
        <f>CONCATENATE(historie_vysledky[[#This Row],[prijmeni a jmeno]],", ",historie_vysledky[[#This Row],[nar]])</f>
        <v>Menšík Jan, 2003</v>
      </c>
      <c r="Q277" s="92" t="str">
        <f>IF(ISERROR(VLOOKUP(B277,jbp_bezci!B:G,4,0)),"-",IF(VLOOKUP(B277,jbp_bezci!B:G,4,0)=0,"-",VLOOKUP(B277,jbp_bezci!B:G,4,0)))</f>
        <v>-</v>
      </c>
      <c r="R277" s="92" t="str">
        <f>IF(COUNTIF(jbp_bezci[ident],historie_vysledky[[#This Row],[ident jbp]])=1,"přihlášen","ne")</f>
        <v>ne</v>
      </c>
      <c r="S27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77" s="120">
        <f>COUNTIFS($F$4:F276,F277,$G$4:G276,G277)</f>
        <v>1</v>
      </c>
      <c r="U277" s="5"/>
      <c r="V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</row>
    <row r="278" spans="2:33" ht="15.75" x14ac:dyDescent="0.25">
      <c r="B278" s="40" t="str">
        <f>CONCATENATE(historie_vysledky[[#This Row],[rok]]," :: ",F278," :: ",G278)</f>
        <v>2011 :: Menšík Josef :: 2005</v>
      </c>
      <c r="C278" s="115">
        <v>2011</v>
      </c>
      <c r="D278" s="43" t="s">
        <v>411</v>
      </c>
      <c r="E278" s="101"/>
      <c r="F278" s="9" t="s">
        <v>138</v>
      </c>
      <c r="G278" s="7">
        <v>2005</v>
      </c>
      <c r="H278" s="8" t="s">
        <v>350</v>
      </c>
      <c r="I278" s="98" t="str">
        <f>IF(RIGHT(LEFT(historie_vysledky[[#This Row],[prijmeni a jmeno]],SEARCH(" ",historie_vysledky[[#This Row],[prijmeni a jmeno]])-1),1)="á","Z","M")</f>
        <v>M</v>
      </c>
      <c r="J27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78" s="38" t="s">
        <v>538</v>
      </c>
      <c r="L278" s="80">
        <v>5.7870370370370378E-4</v>
      </c>
      <c r="M278" s="76"/>
      <c r="N278" s="77">
        <v>6</v>
      </c>
      <c r="O278" s="112" t="str">
        <f>LEFT(historie_vysledky[[#This Row],[prijmeni a jmeno]],1)</f>
        <v>M</v>
      </c>
      <c r="P278" s="113" t="str">
        <f>CONCATENATE(historie_vysledky[[#This Row],[prijmeni a jmeno]],", ",historie_vysledky[[#This Row],[nar]])</f>
        <v>Menšík Josef, 2005</v>
      </c>
      <c r="Q278" s="92" t="str">
        <f>IF(ISERROR(VLOOKUP(B278,jbp_bezci!B:G,4,0)),"-",IF(VLOOKUP(B278,jbp_bezci!B:G,4,0)=0,"-",VLOOKUP(B278,jbp_bezci!B:G,4,0)))</f>
        <v>-</v>
      </c>
      <c r="R278" s="92" t="str">
        <f>IF(COUNTIF(jbp_bezci[ident],historie_vysledky[[#This Row],[ident jbp]])=1,"přihlášen","ne")</f>
        <v>ne</v>
      </c>
      <c r="S27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78" s="120">
        <f>COUNTIFS($F$4:F277,F278,$G$4:G277,G278)</f>
        <v>1</v>
      </c>
      <c r="U278" s="5"/>
      <c r="V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</row>
    <row r="279" spans="2:33" ht="15.75" x14ac:dyDescent="0.25">
      <c r="B279" s="40" t="str">
        <f>CONCATENATE(historie_vysledky[[#This Row],[rok]]," :: ",F279," :: ",G279)</f>
        <v>2011 :: Morová Petra :: 2000</v>
      </c>
      <c r="C279" s="115">
        <v>2011</v>
      </c>
      <c r="D279" s="43" t="s">
        <v>411</v>
      </c>
      <c r="E279" s="101"/>
      <c r="F279" s="9" t="s">
        <v>655</v>
      </c>
      <c r="G279" s="7">
        <v>2000</v>
      </c>
      <c r="H279" s="8" t="s">
        <v>451</v>
      </c>
      <c r="I279" s="98" t="str">
        <f>IF(RIGHT(LEFT(historie_vysledky[[#This Row],[prijmeni a jmeno]],SEARCH(" ",historie_vysledky[[#This Row],[prijmeni a jmeno]])-1),1)="á","Z","M")</f>
        <v>Z</v>
      </c>
      <c r="J27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279" s="38" t="s">
        <v>538</v>
      </c>
      <c r="L279" s="80">
        <v>9.3750000000000007E-4</v>
      </c>
      <c r="M279" s="76"/>
      <c r="N279" s="77">
        <v>7</v>
      </c>
      <c r="O279" s="112" t="str">
        <f>LEFT(historie_vysledky[[#This Row],[prijmeni a jmeno]],1)</f>
        <v>M</v>
      </c>
      <c r="P279" s="113" t="str">
        <f>CONCATENATE(historie_vysledky[[#This Row],[prijmeni a jmeno]],", ",historie_vysledky[[#This Row],[nar]])</f>
        <v>Morová Petra, 2000</v>
      </c>
      <c r="Q279" s="92" t="str">
        <f>IF(ISERROR(VLOOKUP(B279,jbp_bezci!B:G,4,0)),"-",IF(VLOOKUP(B279,jbp_bezci!B:G,4,0)=0,"-",VLOOKUP(B279,jbp_bezci!B:G,4,0)))</f>
        <v>-</v>
      </c>
      <c r="R279" s="92" t="str">
        <f>IF(COUNTIF(jbp_bezci[ident],historie_vysledky[[#This Row],[ident jbp]])=1,"přihlášen","ne")</f>
        <v>ne</v>
      </c>
      <c r="S27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79" s="120">
        <f>COUNTIFS($F$4:F278,F279,$G$4:G278,G279)</f>
        <v>0</v>
      </c>
      <c r="U279" s="5"/>
      <c r="V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</row>
    <row r="280" spans="2:33" ht="15.75" x14ac:dyDescent="0.25">
      <c r="B280" s="40" t="str">
        <f>CONCATENATE(historie_vysledky[[#This Row],[rok]]," :: ",F280," :: ",G280)</f>
        <v>2011 :: Německá Dominika :: 2000</v>
      </c>
      <c r="C280" s="115">
        <v>2011</v>
      </c>
      <c r="D280" s="43" t="s">
        <v>411</v>
      </c>
      <c r="E280" s="101"/>
      <c r="F280" s="9" t="s">
        <v>554</v>
      </c>
      <c r="G280" s="7">
        <v>2000</v>
      </c>
      <c r="H280" s="8" t="s">
        <v>451</v>
      </c>
      <c r="I280" s="98" t="str">
        <f>IF(RIGHT(LEFT(historie_vysledky[[#This Row],[prijmeni a jmeno]],SEARCH(" ",historie_vysledky[[#This Row],[prijmeni a jmeno]])-1),1)="á","Z","M")</f>
        <v>Z</v>
      </c>
      <c r="J28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280" s="38" t="s">
        <v>538</v>
      </c>
      <c r="L280" s="80">
        <v>9.2592592592592585E-4</v>
      </c>
      <c r="M280" s="76"/>
      <c r="N280" s="77">
        <v>6</v>
      </c>
      <c r="O280" s="112" t="str">
        <f>LEFT(historie_vysledky[[#This Row],[prijmeni a jmeno]],1)</f>
        <v>N</v>
      </c>
      <c r="P280" s="113" t="str">
        <f>CONCATENATE(historie_vysledky[[#This Row],[prijmeni a jmeno]],", ",historie_vysledky[[#This Row],[nar]])</f>
        <v>Německá Dominika, 2000</v>
      </c>
      <c r="Q280" s="92" t="str">
        <f>IF(ISERROR(VLOOKUP(B280,jbp_bezci!B:G,4,0)),"-",IF(VLOOKUP(B280,jbp_bezci!B:G,4,0)=0,"-",VLOOKUP(B280,jbp_bezci!B:G,4,0)))</f>
        <v>-</v>
      </c>
      <c r="R280" s="92" t="str">
        <f>IF(COUNTIF(jbp_bezci[ident],historie_vysledky[[#This Row],[ident jbp]])=1,"přihlášen","ne")</f>
        <v>ne</v>
      </c>
      <c r="S28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80" s="120">
        <f>COUNTIFS($F$4:F279,F280,$G$4:G279,G280)</f>
        <v>1</v>
      </c>
      <c r="U280" s="5"/>
      <c r="V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</row>
    <row r="281" spans="2:33" ht="15.75" x14ac:dyDescent="0.25">
      <c r="B281" s="40" t="str">
        <f>CONCATENATE(historie_vysledky[[#This Row],[rok]]," :: ",F281," :: ",G281)</f>
        <v>2011 :: Nováková Alena :: 2001</v>
      </c>
      <c r="C281" s="115">
        <v>2011</v>
      </c>
      <c r="D281" s="43" t="s">
        <v>411</v>
      </c>
      <c r="E281" s="101"/>
      <c r="F281" s="9" t="s">
        <v>679</v>
      </c>
      <c r="G281" s="7">
        <v>2001</v>
      </c>
      <c r="H281" s="8" t="s">
        <v>454</v>
      </c>
      <c r="I281" s="98" t="str">
        <f>IF(RIGHT(LEFT(historie_vysledky[[#This Row],[prijmeni a jmeno]],SEARCH(" ",historie_vysledky[[#This Row],[prijmeni a jmeno]])-1),1)="á","Z","M")</f>
        <v>Z</v>
      </c>
      <c r="J28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81" s="38" t="s">
        <v>538</v>
      </c>
      <c r="L281" s="80">
        <v>8.9120370370370362E-4</v>
      </c>
      <c r="M281" s="76"/>
      <c r="N281" s="77">
        <v>8</v>
      </c>
      <c r="O281" s="112" t="str">
        <f>LEFT(historie_vysledky[[#This Row],[prijmeni a jmeno]],1)</f>
        <v>N</v>
      </c>
      <c r="P281" s="113" t="str">
        <f>CONCATENATE(historie_vysledky[[#This Row],[prijmeni a jmeno]],", ",historie_vysledky[[#This Row],[nar]])</f>
        <v>Nováková Alena, 2001</v>
      </c>
      <c r="Q281" s="92" t="str">
        <f>IF(ISERROR(VLOOKUP(B281,jbp_bezci!B:G,4,0)),"-",IF(VLOOKUP(B281,jbp_bezci!B:G,4,0)=0,"-",VLOOKUP(B281,jbp_bezci!B:G,4,0)))</f>
        <v>-</v>
      </c>
      <c r="R281" s="92" t="str">
        <f>IF(COUNTIF(jbp_bezci[ident],historie_vysledky[[#This Row],[ident jbp]])=1,"přihlášen","ne")</f>
        <v>ne</v>
      </c>
      <c r="S28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81" s="120">
        <f>COUNTIFS($F$4:F280,F281,$G$4:G280,G281)</f>
        <v>0</v>
      </c>
      <c r="U281" s="5"/>
      <c r="V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</row>
    <row r="282" spans="2:33" ht="15.75" x14ac:dyDescent="0.25">
      <c r="B282" s="40" t="str">
        <f>CONCATENATE(historie_vysledky[[#This Row],[rok]]," :: ",F282," :: ",G282)</f>
        <v>2011 :: Nováková Markéta :: 2006</v>
      </c>
      <c r="C282" s="115">
        <v>2011</v>
      </c>
      <c r="D282" s="43" t="s">
        <v>411</v>
      </c>
      <c r="E282" s="101"/>
      <c r="F282" s="9" t="s">
        <v>494</v>
      </c>
      <c r="G282" s="7">
        <v>2006</v>
      </c>
      <c r="H282" s="8" t="s">
        <v>451</v>
      </c>
      <c r="I282" s="98" t="str">
        <f>IF(RIGHT(LEFT(historie_vysledky[[#This Row],[prijmeni a jmeno]],SEARCH(" ",historie_vysledky[[#This Row],[prijmeni a jmeno]])-1),1)="á","Z","M")</f>
        <v>Z</v>
      </c>
      <c r="J28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82" s="38" t="s">
        <v>538</v>
      </c>
      <c r="L282" s="80">
        <v>5.9027777777777778E-4</v>
      </c>
      <c r="M282" s="76"/>
      <c r="N282" s="77">
        <v>7</v>
      </c>
      <c r="O282" s="112" t="str">
        <f>LEFT(historie_vysledky[[#This Row],[prijmeni a jmeno]],1)</f>
        <v>N</v>
      </c>
      <c r="P282" s="113" t="str">
        <f>CONCATENATE(historie_vysledky[[#This Row],[prijmeni a jmeno]],", ",historie_vysledky[[#This Row],[nar]])</f>
        <v>Nováková Markéta, 2006</v>
      </c>
      <c r="Q282" s="92" t="str">
        <f>IF(ISERROR(VLOOKUP(B282,jbp_bezci!B:G,4,0)),"-",IF(VLOOKUP(B282,jbp_bezci!B:G,4,0)=0,"-",VLOOKUP(B282,jbp_bezci!B:G,4,0)))</f>
        <v>-</v>
      </c>
      <c r="R282" s="92" t="str">
        <f>IF(COUNTIF(jbp_bezci[ident],historie_vysledky[[#This Row],[ident jbp]])=1,"přihlášen","ne")</f>
        <v>ne</v>
      </c>
      <c r="S28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82" s="120">
        <f>COUNTIFS($F$4:F281,F282,$G$4:G281,G282)</f>
        <v>0</v>
      </c>
      <c r="U282" s="5"/>
      <c r="V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</row>
    <row r="283" spans="2:33" ht="15.75" x14ac:dyDescent="0.25">
      <c r="B283" s="40" t="str">
        <f>CONCATENATE(historie_vysledky[[#This Row],[rok]]," :: ",F283," :: ",G283)</f>
        <v>2011 :: Nováková Nikola :: 1997</v>
      </c>
      <c r="C283" s="115">
        <v>2011</v>
      </c>
      <c r="D283" s="43" t="s">
        <v>411</v>
      </c>
      <c r="E283" s="101"/>
      <c r="F283" s="9" t="s">
        <v>658</v>
      </c>
      <c r="G283" s="7">
        <v>1997</v>
      </c>
      <c r="H283" s="8" t="s">
        <v>448</v>
      </c>
      <c r="I283" s="98" t="str">
        <f>IF(RIGHT(LEFT(historie_vysledky[[#This Row],[prijmeni a jmeno]],SEARCH(" ",historie_vysledky[[#This Row],[prijmeni a jmeno]])-1),1)="á","Z","M")</f>
        <v>Z</v>
      </c>
      <c r="J28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283" s="38"/>
      <c r="L283" s="80">
        <v>1.0972222222222223E-3</v>
      </c>
      <c r="M283" s="76"/>
      <c r="N283" s="77">
        <v>2</v>
      </c>
      <c r="O283" s="112" t="str">
        <f>LEFT(historie_vysledky[[#This Row],[prijmeni a jmeno]],1)</f>
        <v>N</v>
      </c>
      <c r="P283" s="113" t="str">
        <f>CONCATENATE(historie_vysledky[[#This Row],[prijmeni a jmeno]],", ",historie_vysledky[[#This Row],[nar]])</f>
        <v>Nováková Nikola, 1997</v>
      </c>
      <c r="Q283" s="92" t="str">
        <f>IF(ISERROR(VLOOKUP(B283,jbp_bezci!B:G,4,0)),"-",IF(VLOOKUP(B283,jbp_bezci!B:G,4,0)=0,"-",VLOOKUP(B283,jbp_bezci!B:G,4,0)))</f>
        <v>-</v>
      </c>
      <c r="R283" s="92" t="str">
        <f>IF(COUNTIF(jbp_bezci[ident],historie_vysledky[[#This Row],[ident jbp]])=1,"přihlášen","ne")</f>
        <v>ne</v>
      </c>
      <c r="S28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83" s="120">
        <f>COUNTIFS($F$4:F282,F283,$G$4:G282,G283)</f>
        <v>1</v>
      </c>
      <c r="U283" s="5"/>
      <c r="V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</row>
    <row r="284" spans="2:33" ht="15.75" x14ac:dyDescent="0.25">
      <c r="B284" s="40" t="str">
        <f>CONCATENATE(historie_vysledky[[#This Row],[rok]]," :: ",F284," :: ",G284)</f>
        <v>2011 :: Pál Dan :: 2000</v>
      </c>
      <c r="C284" s="115">
        <v>2011</v>
      </c>
      <c r="D284" s="43" t="s">
        <v>411</v>
      </c>
      <c r="E284" s="101"/>
      <c r="F284" s="9" t="s">
        <v>663</v>
      </c>
      <c r="G284" s="7">
        <v>2000</v>
      </c>
      <c r="H284" s="8" t="s">
        <v>342</v>
      </c>
      <c r="I284" s="98" t="str">
        <f>IF(RIGHT(LEFT(historie_vysledky[[#This Row],[prijmeni a jmeno]],SEARCH(" ",historie_vysledky[[#This Row],[prijmeni a jmeno]])-1),1)="á","Z","M")</f>
        <v>M</v>
      </c>
      <c r="J28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284" s="38"/>
      <c r="L284" s="80">
        <v>8.1944444444444437E-4</v>
      </c>
      <c r="M284" s="76"/>
      <c r="N284" s="77">
        <v>3</v>
      </c>
      <c r="O284" s="112" t="str">
        <f>LEFT(historie_vysledky[[#This Row],[prijmeni a jmeno]],1)</f>
        <v>P</v>
      </c>
      <c r="P284" s="113" t="str">
        <f>CONCATENATE(historie_vysledky[[#This Row],[prijmeni a jmeno]],", ",historie_vysledky[[#This Row],[nar]])</f>
        <v>Pál Dan, 2000</v>
      </c>
      <c r="Q284" s="92" t="str">
        <f>IF(ISERROR(VLOOKUP(B284,jbp_bezci!B:G,4,0)),"-",IF(VLOOKUP(B284,jbp_bezci!B:G,4,0)=0,"-",VLOOKUP(B284,jbp_bezci!B:G,4,0)))</f>
        <v>-</v>
      </c>
      <c r="R284" s="92" t="str">
        <f>IF(COUNTIF(jbp_bezci[ident],historie_vysledky[[#This Row],[ident jbp]])=1,"přihlášen","ne")</f>
        <v>ne</v>
      </c>
      <c r="S28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84" s="120">
        <f>COUNTIFS($F$4:F283,F284,$G$4:G283,G284)</f>
        <v>0</v>
      </c>
      <c r="U284" s="5"/>
      <c r="V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</row>
    <row r="285" spans="2:33" ht="15.75" x14ac:dyDescent="0.25">
      <c r="B285" s="40" t="str">
        <f>CONCATENATE(historie_vysledky[[#This Row],[rok]]," :: ",F285," :: ",G285)</f>
        <v>2011 :: Pastier Erik :: 2004</v>
      </c>
      <c r="C285" s="115">
        <v>2011</v>
      </c>
      <c r="D285" s="43" t="s">
        <v>411</v>
      </c>
      <c r="E285" s="101"/>
      <c r="F285" s="9" t="s">
        <v>550</v>
      </c>
      <c r="G285" s="7">
        <v>2004</v>
      </c>
      <c r="H285" s="8" t="s">
        <v>451</v>
      </c>
      <c r="I285" s="98" t="str">
        <f>IF(RIGHT(LEFT(historie_vysledky[[#This Row],[prijmeni a jmeno]],SEARCH(" ",historie_vysledky[[#This Row],[prijmeni a jmeno]])-1),1)="á","Z","M")</f>
        <v>M</v>
      </c>
      <c r="J28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85" s="38"/>
      <c r="L285" s="80">
        <v>3.9351851851851852E-4</v>
      </c>
      <c r="M285" s="76"/>
      <c r="N285" s="77">
        <v>1</v>
      </c>
      <c r="O285" s="112" t="str">
        <f>LEFT(historie_vysledky[[#This Row],[prijmeni a jmeno]],1)</f>
        <v>P</v>
      </c>
      <c r="P285" s="113" t="str">
        <f>CONCATENATE(historie_vysledky[[#This Row],[prijmeni a jmeno]],", ",historie_vysledky[[#This Row],[nar]])</f>
        <v>Pastier Erik, 2004</v>
      </c>
      <c r="Q285" s="92" t="str">
        <f>IF(ISERROR(VLOOKUP(B285,jbp_bezci!B:G,4,0)),"-",IF(VLOOKUP(B285,jbp_bezci!B:G,4,0)=0,"-",VLOOKUP(B285,jbp_bezci!B:G,4,0)))</f>
        <v>-</v>
      </c>
      <c r="R285" s="92" t="str">
        <f>IF(COUNTIF(jbp_bezci[ident],historie_vysledky[[#This Row],[ident jbp]])=1,"přihlášen","ne")</f>
        <v>ne</v>
      </c>
      <c r="S28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85" s="120">
        <f>COUNTIFS($F$4:F284,F285,$G$4:G284,G285)</f>
        <v>1</v>
      </c>
      <c r="U285" s="5"/>
      <c r="V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</row>
    <row r="286" spans="2:33" ht="15.75" x14ac:dyDescent="0.25">
      <c r="B286" s="40" t="str">
        <f>CONCATENATE(historie_vysledky[[#This Row],[rok]]," :: ",F286," :: ",G286)</f>
        <v>2011 :: Radová Kristýna :: 1999</v>
      </c>
      <c r="C286" s="115">
        <v>2011</v>
      </c>
      <c r="D286" s="43" t="s">
        <v>411</v>
      </c>
      <c r="E286" s="101"/>
      <c r="F286" s="9" t="s">
        <v>474</v>
      </c>
      <c r="G286" s="7">
        <v>1999</v>
      </c>
      <c r="H286" s="8" t="s">
        <v>448</v>
      </c>
      <c r="I286" s="98" t="str">
        <f>IF(RIGHT(LEFT(historie_vysledky[[#This Row],[prijmeni a jmeno]],SEARCH(" ",historie_vysledky[[#This Row],[prijmeni a jmeno]])-1),1)="á","Z","M")</f>
        <v>Z</v>
      </c>
      <c r="J28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286" s="38"/>
      <c r="L286" s="80">
        <v>7.9745370370370376E-4</v>
      </c>
      <c r="M286" s="76"/>
      <c r="N286" s="77">
        <v>4</v>
      </c>
      <c r="O286" s="112" t="str">
        <f>LEFT(historie_vysledky[[#This Row],[prijmeni a jmeno]],1)</f>
        <v>R</v>
      </c>
      <c r="P286" s="113" t="str">
        <f>CONCATENATE(historie_vysledky[[#This Row],[prijmeni a jmeno]],", ",historie_vysledky[[#This Row],[nar]])</f>
        <v>Radová Kristýna, 1999</v>
      </c>
      <c r="Q286" s="92" t="str">
        <f>IF(ISERROR(VLOOKUP(B286,jbp_bezci!B:G,4,0)),"-",IF(VLOOKUP(B286,jbp_bezci!B:G,4,0)=0,"-",VLOOKUP(B286,jbp_bezci!B:G,4,0)))</f>
        <v>-</v>
      </c>
      <c r="R286" s="92" t="str">
        <f>IF(COUNTIF(jbp_bezci[ident],historie_vysledky[[#This Row],[ident jbp]])=1,"přihlášen","ne")</f>
        <v>ne</v>
      </c>
      <c r="S28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86" s="120">
        <f>COUNTIFS($F$4:F285,F286,$G$4:G285,G286)</f>
        <v>2</v>
      </c>
      <c r="U286" s="5"/>
      <c r="V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</row>
    <row r="287" spans="2:33" ht="15.75" x14ac:dyDescent="0.25">
      <c r="B287" s="40" t="str">
        <f>CONCATENATE(historie_vysledky[[#This Row],[rok]]," :: ",F287," :: ",G287)</f>
        <v>2011 :: Sosna Jaroslav :: 2001</v>
      </c>
      <c r="C287" s="115">
        <v>2011</v>
      </c>
      <c r="D287" s="43" t="s">
        <v>411</v>
      </c>
      <c r="E287" s="101"/>
      <c r="F287" s="9" t="s">
        <v>672</v>
      </c>
      <c r="G287" s="7">
        <v>2001</v>
      </c>
      <c r="H287" s="8" t="s">
        <v>436</v>
      </c>
      <c r="I287" s="98" t="str">
        <f>IF(RIGHT(LEFT(historie_vysledky[[#This Row],[prijmeni a jmeno]],SEARCH(" ",historie_vysledky[[#This Row],[prijmeni a jmeno]])-1),1)="á","Z","M")</f>
        <v>M</v>
      </c>
      <c r="J28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87" s="38" t="s">
        <v>538</v>
      </c>
      <c r="L287" s="80">
        <v>9.6064814814814808E-4</v>
      </c>
      <c r="M287" s="76"/>
      <c r="N287" s="77">
        <v>9</v>
      </c>
      <c r="O287" s="112" t="str">
        <f>LEFT(historie_vysledky[[#This Row],[prijmeni a jmeno]],1)</f>
        <v>S</v>
      </c>
      <c r="P287" s="113" t="str">
        <f>CONCATENATE(historie_vysledky[[#This Row],[prijmeni a jmeno]],", ",historie_vysledky[[#This Row],[nar]])</f>
        <v>Sosna Jaroslav, 2001</v>
      </c>
      <c r="Q287" s="92" t="str">
        <f>IF(ISERROR(VLOOKUP(B287,jbp_bezci!B:G,4,0)),"-",IF(VLOOKUP(B287,jbp_bezci!B:G,4,0)=0,"-",VLOOKUP(B287,jbp_bezci!B:G,4,0)))</f>
        <v>-</v>
      </c>
      <c r="R287" s="92" t="str">
        <f>IF(COUNTIF(jbp_bezci[ident],historie_vysledky[[#This Row],[ident jbp]])=1,"přihlášen","ne")</f>
        <v>ne</v>
      </c>
      <c r="S28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87" s="120">
        <f>COUNTIFS($F$4:F286,F287,$G$4:G286,G287)</f>
        <v>0</v>
      </c>
      <c r="U287" s="5"/>
      <c r="V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</row>
    <row r="288" spans="2:33" ht="15.75" x14ac:dyDescent="0.25">
      <c r="B288" s="40" t="str">
        <f>CONCATENATE(historie_vysledky[[#This Row],[rok]]," :: ",F288," :: ",G288)</f>
        <v>2011 :: Souka Pavel :: 2002</v>
      </c>
      <c r="C288" s="115">
        <v>2011</v>
      </c>
      <c r="D288" s="43" t="s">
        <v>411</v>
      </c>
      <c r="E288" s="101"/>
      <c r="F288" s="9" t="s">
        <v>674</v>
      </c>
      <c r="G288" s="7">
        <v>2002</v>
      </c>
      <c r="H288" s="8" t="s">
        <v>451</v>
      </c>
      <c r="I288" s="98" t="str">
        <f>IF(RIGHT(LEFT(historie_vysledky[[#This Row],[prijmeni a jmeno]],SEARCH(" ",historie_vysledky[[#This Row],[prijmeni a jmeno]])-1),1)="á","Z","M")</f>
        <v>M</v>
      </c>
      <c r="J28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88" s="38" t="s">
        <v>538</v>
      </c>
      <c r="L288" s="80">
        <v>1.0069444444444444E-3</v>
      </c>
      <c r="M288" s="76"/>
      <c r="N288" s="77">
        <v>13</v>
      </c>
      <c r="O288" s="112" t="str">
        <f>LEFT(historie_vysledky[[#This Row],[prijmeni a jmeno]],1)</f>
        <v>S</v>
      </c>
      <c r="P288" s="113" t="str">
        <f>CONCATENATE(historie_vysledky[[#This Row],[prijmeni a jmeno]],", ",historie_vysledky[[#This Row],[nar]])</f>
        <v>Souka Pavel, 2002</v>
      </c>
      <c r="Q288" s="92" t="str">
        <f>IF(ISERROR(VLOOKUP(B288,jbp_bezci!B:G,4,0)),"-",IF(VLOOKUP(B288,jbp_bezci!B:G,4,0)=0,"-",VLOOKUP(B288,jbp_bezci!B:G,4,0)))</f>
        <v>-</v>
      </c>
      <c r="R288" s="92" t="str">
        <f>IF(COUNTIF(jbp_bezci[ident],historie_vysledky[[#This Row],[ident jbp]])=1,"přihlášen","ne")</f>
        <v>ne</v>
      </c>
      <c r="S28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88" s="120">
        <f>COUNTIFS($F$4:F287,F288,$G$4:G287,G288)</f>
        <v>0</v>
      </c>
      <c r="U288" s="5"/>
      <c r="V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</row>
    <row r="289" spans="2:33" ht="15.75" x14ac:dyDescent="0.25">
      <c r="B289" s="40" t="str">
        <f>CONCATENATE(historie_vysledky[[#This Row],[rok]]," :: ",F289," :: ",G289)</f>
        <v>2011 :: Stejskal Filip :: 2003</v>
      </c>
      <c r="C289" s="115">
        <v>2011</v>
      </c>
      <c r="D289" s="43" t="s">
        <v>411</v>
      </c>
      <c r="E289" s="101"/>
      <c r="F289" s="9" t="s">
        <v>336</v>
      </c>
      <c r="G289" s="7">
        <v>2003</v>
      </c>
      <c r="H289" s="8" t="s">
        <v>395</v>
      </c>
      <c r="I289" s="98" t="str">
        <f>IF(RIGHT(LEFT(historie_vysledky[[#This Row],[prijmeni a jmeno]],SEARCH(" ",historie_vysledky[[#This Row],[prijmeni a jmeno]])-1),1)="á","Z","M")</f>
        <v>M</v>
      </c>
      <c r="J28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89" s="38" t="s">
        <v>538</v>
      </c>
      <c r="L289" s="80">
        <v>9.4907407407407408E-4</v>
      </c>
      <c r="M289" s="76"/>
      <c r="N289" s="77">
        <v>8</v>
      </c>
      <c r="O289" s="112" t="str">
        <f>LEFT(historie_vysledky[[#This Row],[prijmeni a jmeno]],1)</f>
        <v>S</v>
      </c>
      <c r="P289" s="113" t="str">
        <f>CONCATENATE(historie_vysledky[[#This Row],[prijmeni a jmeno]],", ",historie_vysledky[[#This Row],[nar]])</f>
        <v>Stejskal Filip, 2003</v>
      </c>
      <c r="Q289" s="92" t="str">
        <f>IF(ISERROR(VLOOKUP(B289,jbp_bezci!B:G,4,0)),"-",IF(VLOOKUP(B289,jbp_bezci!B:G,4,0)=0,"-",VLOOKUP(B289,jbp_bezci!B:G,4,0)))</f>
        <v>-</v>
      </c>
      <c r="R289" s="92" t="str">
        <f>IF(COUNTIF(jbp_bezci[ident],historie_vysledky[[#This Row],[ident jbp]])=1,"přihlášen","ne")</f>
        <v>ne</v>
      </c>
      <c r="S28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89" s="120">
        <f>COUNTIFS($F$4:F288,F289,$G$4:G288,G289)</f>
        <v>0</v>
      </c>
      <c r="U289" s="5"/>
      <c r="V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</row>
    <row r="290" spans="2:33" ht="15.75" x14ac:dyDescent="0.25">
      <c r="B290" s="40" t="str">
        <f>CONCATENATE(historie_vysledky[[#This Row],[rok]]," :: ",F290," :: ",G290)</f>
        <v>2011 :: Stejskal Ladislav :: 2001</v>
      </c>
      <c r="C290" s="115">
        <v>2011</v>
      </c>
      <c r="D290" s="43" t="s">
        <v>411</v>
      </c>
      <c r="E290" s="101"/>
      <c r="F290" s="9" t="s">
        <v>227</v>
      </c>
      <c r="G290" s="7">
        <v>2001</v>
      </c>
      <c r="H290" s="8" t="s">
        <v>395</v>
      </c>
      <c r="I290" s="98" t="str">
        <f>IF(RIGHT(LEFT(historie_vysledky[[#This Row],[prijmeni a jmeno]],SEARCH(" ",historie_vysledky[[#This Row],[prijmeni a jmeno]])-1),1)="á","Z","M")</f>
        <v>M</v>
      </c>
      <c r="J29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90" s="38" t="s">
        <v>538</v>
      </c>
      <c r="L290" s="80">
        <v>1.0300925925925926E-3</v>
      </c>
      <c r="M290" s="76"/>
      <c r="N290" s="77">
        <v>15</v>
      </c>
      <c r="O290" s="112" t="str">
        <f>LEFT(historie_vysledky[[#This Row],[prijmeni a jmeno]],1)</f>
        <v>S</v>
      </c>
      <c r="P290" s="113" t="str">
        <f>CONCATENATE(historie_vysledky[[#This Row],[prijmeni a jmeno]],", ",historie_vysledky[[#This Row],[nar]])</f>
        <v>Stejskal Ladislav, 2001</v>
      </c>
      <c r="Q290" s="92" t="str">
        <f>IF(ISERROR(VLOOKUP(B290,jbp_bezci!B:G,4,0)),"-",IF(VLOOKUP(B290,jbp_bezci!B:G,4,0)=0,"-",VLOOKUP(B290,jbp_bezci!B:G,4,0)))</f>
        <v>-</v>
      </c>
      <c r="R290" s="92" t="str">
        <f>IF(COUNTIF(jbp_bezci[ident],historie_vysledky[[#This Row],[ident jbp]])=1,"přihlášen","ne")</f>
        <v>ne</v>
      </c>
      <c r="S29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90" s="120">
        <f>COUNTIFS($F$4:F289,F290,$G$4:G289,G290)</f>
        <v>0</v>
      </c>
      <c r="U290" s="5"/>
      <c r="V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</row>
    <row r="291" spans="2:33" ht="15.75" x14ac:dyDescent="0.25">
      <c r="B291" s="40" t="str">
        <f>CONCATENATE(historie_vysledky[[#This Row],[rok]]," :: ",F291," :: ",G291)</f>
        <v>2011 :: Sýkora Miroslav :: 1997</v>
      </c>
      <c r="C291" s="115">
        <v>2011</v>
      </c>
      <c r="D291" s="43" t="s">
        <v>411</v>
      </c>
      <c r="E291" s="101"/>
      <c r="F291" s="9" t="s">
        <v>633</v>
      </c>
      <c r="G291" s="7">
        <v>1997</v>
      </c>
      <c r="H291" s="8" t="s">
        <v>392</v>
      </c>
      <c r="I291" s="98" t="str">
        <f>IF(RIGHT(LEFT(historie_vysledky[[#This Row],[prijmeni a jmeno]],SEARCH(" ",historie_vysledky[[#This Row],[prijmeni a jmeno]])-1),1)="á","Z","M")</f>
        <v>M</v>
      </c>
      <c r="J291" s="78" t="s">
        <v>401</v>
      </c>
      <c r="K291" s="38"/>
      <c r="L291" s="80">
        <v>2.6597222222222226E-3</v>
      </c>
      <c r="M291" s="76"/>
      <c r="N291" s="77">
        <v>4</v>
      </c>
      <c r="O291" s="112" t="str">
        <f>LEFT(historie_vysledky[[#This Row],[prijmeni a jmeno]],1)</f>
        <v>S</v>
      </c>
      <c r="P291" s="113" t="str">
        <f>CONCATENATE(historie_vysledky[[#This Row],[prijmeni a jmeno]],", ",historie_vysledky[[#This Row],[nar]])</f>
        <v>Sýkora Miroslav, 1997</v>
      </c>
      <c r="Q291" s="92" t="str">
        <f>IF(ISERROR(VLOOKUP(B291,jbp_bezci!B:G,4,0)),"-",IF(VLOOKUP(B291,jbp_bezci!B:G,4,0)=0,"-",VLOOKUP(B291,jbp_bezci!B:G,4,0)))</f>
        <v>-</v>
      </c>
      <c r="R291" s="92" t="str">
        <f>IF(COUNTIF(jbp_bezci[ident],historie_vysledky[[#This Row],[ident jbp]])=1,"přihlášen","ne")</f>
        <v>ne</v>
      </c>
      <c r="S29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91" s="120">
        <f>COUNTIFS($F$4:F290,F291,$G$4:G290,G291)</f>
        <v>1</v>
      </c>
      <c r="U291" s="5"/>
      <c r="V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</row>
    <row r="292" spans="2:33" ht="15.75" x14ac:dyDescent="0.25">
      <c r="B292" s="40" t="str">
        <f>CONCATENATE(historie_vysledky[[#This Row],[rok]]," :: ",F292," :: ",G292)</f>
        <v>2011 :: Sýkorová Eliška :: 2001</v>
      </c>
      <c r="C292" s="115">
        <v>2011</v>
      </c>
      <c r="D292" s="43" t="s">
        <v>411</v>
      </c>
      <c r="E292" s="101"/>
      <c r="F292" s="9" t="s">
        <v>676</v>
      </c>
      <c r="G292" s="7">
        <v>2001</v>
      </c>
      <c r="H292" s="8" t="s">
        <v>392</v>
      </c>
      <c r="I292" s="98" t="str">
        <f>IF(RIGHT(LEFT(historie_vysledky[[#This Row],[prijmeni a jmeno]],SEARCH(" ",historie_vysledky[[#This Row],[prijmeni a jmeno]])-1),1)="á","Z","M")</f>
        <v>Z</v>
      </c>
      <c r="J29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92" s="38" t="s">
        <v>538</v>
      </c>
      <c r="L292" s="80">
        <v>6.9097222222222216E-4</v>
      </c>
      <c r="M292" s="76"/>
      <c r="N292" s="77">
        <v>1</v>
      </c>
      <c r="O292" s="112" t="str">
        <f>LEFT(historie_vysledky[[#This Row],[prijmeni a jmeno]],1)</f>
        <v>S</v>
      </c>
      <c r="P292" s="113" t="str">
        <f>CONCATENATE(historie_vysledky[[#This Row],[prijmeni a jmeno]],", ",historie_vysledky[[#This Row],[nar]])</f>
        <v>Sýkorová Eliška, 2001</v>
      </c>
      <c r="Q292" s="92" t="str">
        <f>IF(ISERROR(VLOOKUP(B292,jbp_bezci!B:G,4,0)),"-",IF(VLOOKUP(B292,jbp_bezci!B:G,4,0)=0,"-",VLOOKUP(B292,jbp_bezci!B:G,4,0)))</f>
        <v>-</v>
      </c>
      <c r="R292" s="92" t="str">
        <f>IF(COUNTIF(jbp_bezci[ident],historie_vysledky[[#This Row],[ident jbp]])=1,"přihlášen","ne")</f>
        <v>ne</v>
      </c>
      <c r="S29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92" s="120">
        <f>COUNTIFS($F$4:F291,F292,$G$4:G291,G292)</f>
        <v>0</v>
      </c>
      <c r="U292" s="5"/>
      <c r="V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</row>
    <row r="293" spans="2:33" ht="15.75" x14ac:dyDescent="0.25">
      <c r="B293" s="40" t="str">
        <f>CONCATENATE(historie_vysledky[[#This Row],[rok]]," :: ",F293," :: ",G293)</f>
        <v>2011 :: Šimková Irena :: 2001</v>
      </c>
      <c r="C293" s="115">
        <v>2011</v>
      </c>
      <c r="D293" s="43" t="s">
        <v>411</v>
      </c>
      <c r="E293" s="101"/>
      <c r="F293" s="9" t="s">
        <v>678</v>
      </c>
      <c r="G293" s="7">
        <v>2001</v>
      </c>
      <c r="H293" s="8" t="s">
        <v>451</v>
      </c>
      <c r="I293" s="98" t="str">
        <f>IF(RIGHT(LEFT(historie_vysledky[[#This Row],[prijmeni a jmeno]],SEARCH(" ",historie_vysledky[[#This Row],[prijmeni a jmeno]])-1),1)="á","Z","M")</f>
        <v>Z</v>
      </c>
      <c r="J29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93" s="38"/>
      <c r="L293" s="80">
        <v>8.495370370370371E-4</v>
      </c>
      <c r="M293" s="76"/>
      <c r="N293" s="77">
        <v>5</v>
      </c>
      <c r="O293" s="112" t="str">
        <f>LEFT(historie_vysledky[[#This Row],[prijmeni a jmeno]],1)</f>
        <v>Š</v>
      </c>
      <c r="P293" s="113" t="str">
        <f>CONCATENATE(historie_vysledky[[#This Row],[prijmeni a jmeno]],", ",historie_vysledky[[#This Row],[nar]])</f>
        <v>Šimková Irena, 2001</v>
      </c>
      <c r="Q293" s="92" t="str">
        <f>IF(ISERROR(VLOOKUP(B293,jbp_bezci!B:G,4,0)),"-",IF(VLOOKUP(B293,jbp_bezci!B:G,4,0)=0,"-",VLOOKUP(B293,jbp_bezci!B:G,4,0)))</f>
        <v>-</v>
      </c>
      <c r="R293" s="92" t="str">
        <f>IF(COUNTIF(jbp_bezci[ident],historie_vysledky[[#This Row],[ident jbp]])=1,"přihlášen","ne")</f>
        <v>ne</v>
      </c>
      <c r="S29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93" s="120">
        <f>COUNTIFS($F$4:F292,F293,$G$4:G292,G293)</f>
        <v>0</v>
      </c>
      <c r="U293" s="5"/>
      <c r="V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</row>
    <row r="294" spans="2:33" ht="15.75" x14ac:dyDescent="0.25">
      <c r="B294" s="40" t="str">
        <f>CONCATENATE(historie_vysledky[[#This Row],[rok]]," :: ",F294," :: ",G294)</f>
        <v>2011 :: Šimková Kristýna :: 2005</v>
      </c>
      <c r="C294" s="115">
        <v>2011</v>
      </c>
      <c r="D294" s="43" t="s">
        <v>411</v>
      </c>
      <c r="E294" s="101"/>
      <c r="F294" s="9" t="s">
        <v>686</v>
      </c>
      <c r="G294" s="7">
        <v>2005</v>
      </c>
      <c r="H294" s="8" t="s">
        <v>357</v>
      </c>
      <c r="I294" s="98" t="str">
        <f>IF(RIGHT(LEFT(historie_vysledky[[#This Row],[prijmeni a jmeno]],SEARCH(" ",historie_vysledky[[#This Row],[prijmeni a jmeno]])-1),1)="á","Z","M")</f>
        <v>Z</v>
      </c>
      <c r="J29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94" s="38"/>
      <c r="L294" s="80">
        <v>4.8611111111111104E-4</v>
      </c>
      <c r="M294" s="76"/>
      <c r="N294" s="77">
        <v>5</v>
      </c>
      <c r="O294" s="112" t="str">
        <f>LEFT(historie_vysledky[[#This Row],[prijmeni a jmeno]],1)</f>
        <v>Š</v>
      </c>
      <c r="P294" s="113" t="str">
        <f>CONCATENATE(historie_vysledky[[#This Row],[prijmeni a jmeno]],", ",historie_vysledky[[#This Row],[nar]])</f>
        <v>Šimková Kristýna, 2005</v>
      </c>
      <c r="Q294" s="92" t="str">
        <f>IF(ISERROR(VLOOKUP(B294,jbp_bezci!B:G,4,0)),"-",IF(VLOOKUP(B294,jbp_bezci!B:G,4,0)=0,"-",VLOOKUP(B294,jbp_bezci!B:G,4,0)))</f>
        <v>-</v>
      </c>
      <c r="R294" s="92" t="str">
        <f>IF(COUNTIF(jbp_bezci[ident],historie_vysledky[[#This Row],[ident jbp]])=1,"přihlášen","ne")</f>
        <v>ne</v>
      </c>
      <c r="S29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94" s="120">
        <f>COUNTIFS($F$4:F293,F294,$G$4:G293,G294)</f>
        <v>0</v>
      </c>
      <c r="U294" s="5"/>
      <c r="V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</row>
    <row r="295" spans="2:33" ht="15.75" x14ac:dyDescent="0.25">
      <c r="B295" s="40" t="str">
        <f>CONCATENATE(historie_vysledky[[#This Row],[rok]]," :: ",F295," :: ",G295)</f>
        <v>2011 :: Šlajsová Vanesa :: 2007</v>
      </c>
      <c r="C295" s="115">
        <v>2011</v>
      </c>
      <c r="D295" s="43" t="s">
        <v>411</v>
      </c>
      <c r="E295" s="101"/>
      <c r="F295" s="9" t="s">
        <v>691</v>
      </c>
      <c r="G295" s="7">
        <v>2007</v>
      </c>
      <c r="H295" s="8" t="s">
        <v>600</v>
      </c>
      <c r="I295" s="98" t="str">
        <f>IF(RIGHT(LEFT(historie_vysledky[[#This Row],[prijmeni a jmeno]],SEARCH(" ",historie_vysledky[[#This Row],[prijmeni a jmeno]])-1),1)="á","Z","M")</f>
        <v>Z</v>
      </c>
      <c r="J29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00 - 07</v>
      </c>
      <c r="K295" s="38" t="s">
        <v>538</v>
      </c>
      <c r="L295" s="80">
        <v>6.7129629629629625E-4</v>
      </c>
      <c r="M295" s="76"/>
      <c r="N295" s="77">
        <v>14</v>
      </c>
      <c r="O295" s="112" t="str">
        <f>LEFT(historie_vysledky[[#This Row],[prijmeni a jmeno]],1)</f>
        <v>Š</v>
      </c>
      <c r="P295" s="113" t="str">
        <f>CONCATENATE(historie_vysledky[[#This Row],[prijmeni a jmeno]],", ",historie_vysledky[[#This Row],[nar]])</f>
        <v>Šlajsová Vanesa, 2007</v>
      </c>
      <c r="Q295" s="92" t="str">
        <f>IF(ISERROR(VLOOKUP(B295,jbp_bezci!B:G,4,0)),"-",IF(VLOOKUP(B295,jbp_bezci!B:G,4,0)=0,"-",VLOOKUP(B295,jbp_bezci!B:G,4,0)))</f>
        <v>-</v>
      </c>
      <c r="R295" s="92" t="str">
        <f>IF(COUNTIF(jbp_bezci[ident],historie_vysledky[[#This Row],[ident jbp]])=1,"přihlášen","ne")</f>
        <v>ne</v>
      </c>
      <c r="S29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95" s="120">
        <f>COUNTIFS($F$4:F294,F295,$G$4:G294,G295)</f>
        <v>0</v>
      </c>
      <c r="U295" s="5"/>
      <c r="V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</row>
    <row r="296" spans="2:33" ht="15.75" x14ac:dyDescent="0.25">
      <c r="B296" s="40" t="str">
        <f>CONCATENATE(historie_vysledky[[#This Row],[rok]]," :: ",F296," :: ",G296)</f>
        <v>2011 :: Švarcová Johana :: 1999</v>
      </c>
      <c r="C296" s="115">
        <v>2011</v>
      </c>
      <c r="D296" s="43" t="s">
        <v>411</v>
      </c>
      <c r="E296" s="101"/>
      <c r="F296" s="9" t="s">
        <v>652</v>
      </c>
      <c r="G296" s="7">
        <v>1999</v>
      </c>
      <c r="H296" s="8" t="s">
        <v>625</v>
      </c>
      <c r="I296" s="98" t="str">
        <f>IF(RIGHT(LEFT(historie_vysledky[[#This Row],[prijmeni a jmeno]],SEARCH(" ",historie_vysledky[[#This Row],[prijmeni a jmeno]])-1),1)="á","Z","M")</f>
        <v>Z</v>
      </c>
      <c r="J29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296" s="38"/>
      <c r="L296" s="80">
        <v>7.8009259259259253E-4</v>
      </c>
      <c r="M296" s="76"/>
      <c r="N296" s="77">
        <v>2</v>
      </c>
      <c r="O296" s="112" t="str">
        <f>LEFT(historie_vysledky[[#This Row],[prijmeni a jmeno]],1)</f>
        <v>Š</v>
      </c>
      <c r="P296" s="113" t="str">
        <f>CONCATENATE(historie_vysledky[[#This Row],[prijmeni a jmeno]],", ",historie_vysledky[[#This Row],[nar]])</f>
        <v>Švarcová Johana, 1999</v>
      </c>
      <c r="Q296" s="92" t="str">
        <f>IF(ISERROR(VLOOKUP(B296,jbp_bezci!B:G,4,0)),"-",IF(VLOOKUP(B296,jbp_bezci!B:G,4,0)=0,"-",VLOOKUP(B296,jbp_bezci!B:G,4,0)))</f>
        <v>-</v>
      </c>
      <c r="R296" s="92" t="str">
        <f>IF(COUNTIF(jbp_bezci[ident],historie_vysledky[[#This Row],[ident jbp]])=1,"přihlášen","ne")</f>
        <v>ne</v>
      </c>
      <c r="S29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96" s="120">
        <f>COUNTIFS($F$4:F295,F296,$G$4:G295,G296)</f>
        <v>0</v>
      </c>
      <c r="U296" s="5"/>
      <c r="V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</row>
    <row r="297" spans="2:33" ht="15.75" x14ac:dyDescent="0.25">
      <c r="B297" s="40" t="str">
        <f>CONCATENATE(historie_vysledky[[#This Row],[rok]]," :: ",F297," :: ",G297)</f>
        <v>2011 :: Táchová Petra :: 1995</v>
      </c>
      <c r="C297" s="115">
        <v>2011</v>
      </c>
      <c r="D297" s="43" t="s">
        <v>411</v>
      </c>
      <c r="E297" s="101"/>
      <c r="F297" s="9" t="s">
        <v>656</v>
      </c>
      <c r="G297" s="7">
        <v>1995</v>
      </c>
      <c r="H297" s="8" t="s">
        <v>453</v>
      </c>
      <c r="I297" s="98" t="str">
        <f>IF(RIGHT(LEFT(historie_vysledky[[#This Row],[prijmeni a jmeno]],SEARCH(" ",historie_vysledky[[#This Row],[prijmeni a jmeno]])-1),1)="á","Z","M")</f>
        <v>Z</v>
      </c>
      <c r="J29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15 - 16</v>
      </c>
      <c r="K297" s="38"/>
      <c r="L297" s="80">
        <v>3.5092592592592593E-3</v>
      </c>
      <c r="M297" s="76"/>
      <c r="N297" s="77">
        <v>3</v>
      </c>
      <c r="O297" s="112" t="str">
        <f>LEFT(historie_vysledky[[#This Row],[prijmeni a jmeno]],1)</f>
        <v>T</v>
      </c>
      <c r="P297" s="113" t="str">
        <f>CONCATENATE(historie_vysledky[[#This Row],[prijmeni a jmeno]],", ",historie_vysledky[[#This Row],[nar]])</f>
        <v>Táchová Petra, 1995</v>
      </c>
      <c r="Q297" s="92" t="str">
        <f>IF(ISERROR(VLOOKUP(B297,jbp_bezci!B:G,4,0)),"-",IF(VLOOKUP(B297,jbp_bezci!B:G,4,0)=0,"-",VLOOKUP(B297,jbp_bezci!B:G,4,0)))</f>
        <v>-</v>
      </c>
      <c r="R297" s="92" t="str">
        <f>IF(COUNTIF(jbp_bezci[ident],historie_vysledky[[#This Row],[ident jbp]])=1,"přihlášen","ne")</f>
        <v>ne</v>
      </c>
      <c r="S29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97" s="120">
        <f>COUNTIFS($F$4:F296,F297,$G$4:G296,G297)</f>
        <v>0</v>
      </c>
      <c r="U297" s="5"/>
      <c r="V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</row>
    <row r="298" spans="2:33" ht="15.75" x14ac:dyDescent="0.25">
      <c r="B298" s="40" t="str">
        <f>CONCATENATE(historie_vysledky[[#This Row],[rok]]," :: ",F298," :: ",G298)</f>
        <v>2011 :: Toncarová Barbora :: 2001</v>
      </c>
      <c r="C298" s="115">
        <v>2011</v>
      </c>
      <c r="D298" s="43" t="s">
        <v>411</v>
      </c>
      <c r="E298" s="101"/>
      <c r="F298" s="9" t="s">
        <v>480</v>
      </c>
      <c r="G298" s="7">
        <v>2001</v>
      </c>
      <c r="H298" s="8" t="s">
        <v>451</v>
      </c>
      <c r="I298" s="98" t="str">
        <f>IF(RIGHT(LEFT(historie_vysledky[[#This Row],[prijmeni a jmeno]],SEARCH(" ",historie_vysledky[[#This Row],[prijmeni a jmeno]])-1),1)="á","Z","M")</f>
        <v>Z</v>
      </c>
      <c r="J29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98" s="38" t="s">
        <v>538</v>
      </c>
      <c r="L298" s="80">
        <v>8.6805555555555551E-4</v>
      </c>
      <c r="M298" s="76"/>
      <c r="N298" s="77">
        <v>6</v>
      </c>
      <c r="O298" s="112" t="str">
        <f>LEFT(historie_vysledky[[#This Row],[prijmeni a jmeno]],1)</f>
        <v>T</v>
      </c>
      <c r="P298" s="113" t="str">
        <f>CONCATENATE(historie_vysledky[[#This Row],[prijmeni a jmeno]],", ",historie_vysledky[[#This Row],[nar]])</f>
        <v>Toncarová Barbora, 2001</v>
      </c>
      <c r="Q298" s="92" t="str">
        <f>IF(ISERROR(VLOOKUP(B298,jbp_bezci!B:G,4,0)),"-",IF(VLOOKUP(B298,jbp_bezci!B:G,4,0)=0,"-",VLOOKUP(B298,jbp_bezci!B:G,4,0)))</f>
        <v>-</v>
      </c>
      <c r="R298" s="92" t="str">
        <f>IF(COUNTIF(jbp_bezci[ident],historie_vysledky[[#This Row],[ident jbp]])=1,"přihlášen","ne")</f>
        <v>ne</v>
      </c>
      <c r="S29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98" s="120">
        <f>COUNTIFS($F$4:F297,F298,$G$4:G297,G298)</f>
        <v>1</v>
      </c>
      <c r="U298" s="5"/>
      <c r="V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</row>
    <row r="299" spans="2:33" ht="15.75" x14ac:dyDescent="0.25">
      <c r="B299" s="40" t="str">
        <f>CONCATENATE(historie_vysledky[[#This Row],[rok]]," :: ",F299," :: ",G299)</f>
        <v>2011 :: Tvrzová Gabriela :: 2002</v>
      </c>
      <c r="C299" s="115">
        <v>2011</v>
      </c>
      <c r="D299" s="43" t="s">
        <v>411</v>
      </c>
      <c r="E299" s="101"/>
      <c r="F299" s="9" t="s">
        <v>374</v>
      </c>
      <c r="G299" s="7">
        <v>2002</v>
      </c>
      <c r="H299" s="8" t="s">
        <v>1060</v>
      </c>
      <c r="I299" s="98" t="str">
        <f>IF(RIGHT(LEFT(historie_vysledky[[#This Row],[prijmeni a jmeno]],SEARCH(" ",historie_vysledky[[#This Row],[prijmeni a jmeno]])-1),1)="á","Z","M")</f>
        <v>Z</v>
      </c>
      <c r="J29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299" s="38"/>
      <c r="L299" s="80">
        <v>7.9282407407407394E-4</v>
      </c>
      <c r="M299" s="76"/>
      <c r="N299" s="77">
        <v>3</v>
      </c>
      <c r="O299" s="112" t="str">
        <f>LEFT(historie_vysledky[[#This Row],[prijmeni a jmeno]],1)</f>
        <v>T</v>
      </c>
      <c r="P299" s="113" t="str">
        <f>CONCATENATE(historie_vysledky[[#This Row],[prijmeni a jmeno]],", ",historie_vysledky[[#This Row],[nar]])</f>
        <v>Tvrzová Gabriela, 2002</v>
      </c>
      <c r="Q299" s="92" t="str">
        <f>IF(ISERROR(VLOOKUP(B299,jbp_bezci!B:G,4,0)),"-",IF(VLOOKUP(B299,jbp_bezci!B:G,4,0)=0,"-",VLOOKUP(B299,jbp_bezci!B:G,4,0)))</f>
        <v>-</v>
      </c>
      <c r="R299" s="92" t="str">
        <f>IF(COUNTIF(jbp_bezci[ident],historie_vysledky[[#This Row],[ident jbp]])=1,"přihlášen","ne")</f>
        <v>ne</v>
      </c>
      <c r="S29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299" s="120">
        <f>COUNTIFS($F$4:F298,F299,$G$4:G298,G299)</f>
        <v>2</v>
      </c>
      <c r="U299" s="5"/>
      <c r="V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</row>
    <row r="300" spans="2:33" ht="15.75" x14ac:dyDescent="0.25">
      <c r="B300" s="40" t="str">
        <f>CONCATENATE(historie_vysledky[[#This Row],[rok]]," :: ",F300," :: ",G300)</f>
        <v>2011 :: Tvrzová Veronika :: 1999</v>
      </c>
      <c r="C300" s="115">
        <v>2011</v>
      </c>
      <c r="D300" s="43" t="s">
        <v>411</v>
      </c>
      <c r="E300" s="101"/>
      <c r="F300" s="9" t="s">
        <v>383</v>
      </c>
      <c r="G300" s="7">
        <v>1999</v>
      </c>
      <c r="H300" s="8" t="s">
        <v>1060</v>
      </c>
      <c r="I300" s="98" t="str">
        <f>IF(RIGHT(LEFT(historie_vysledky[[#This Row],[prijmeni a jmeno]],SEARCH(" ",historie_vysledky[[#This Row],[prijmeni a jmeno]])-1),1)="á","Z","M")</f>
        <v>Z</v>
      </c>
      <c r="J30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300" s="38"/>
      <c r="L300" s="80">
        <v>6.9212962962962967E-4</v>
      </c>
      <c r="M300" s="76"/>
      <c r="N300" s="77">
        <v>1</v>
      </c>
      <c r="O300" s="112" t="str">
        <f>LEFT(historie_vysledky[[#This Row],[prijmeni a jmeno]],1)</f>
        <v>T</v>
      </c>
      <c r="P300" s="113" t="str">
        <f>CONCATENATE(historie_vysledky[[#This Row],[prijmeni a jmeno]],", ",historie_vysledky[[#This Row],[nar]])</f>
        <v>Tvrzová Veronika, 1999</v>
      </c>
      <c r="Q300" s="92" t="str">
        <f>IF(ISERROR(VLOOKUP(B300,jbp_bezci!B:G,4,0)),"-",IF(VLOOKUP(B300,jbp_bezci!B:G,4,0)=0,"-",VLOOKUP(B300,jbp_bezci!B:G,4,0)))</f>
        <v>-</v>
      </c>
      <c r="R300" s="92" t="str">
        <f>IF(COUNTIF(jbp_bezci[ident],historie_vysledky[[#This Row],[ident jbp]])=1,"přihlášen","ne")</f>
        <v>ne</v>
      </c>
      <c r="S30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00" s="120">
        <f>COUNTIFS($F$4:F299,F300,$G$4:G299,G300)</f>
        <v>2</v>
      </c>
      <c r="U300" s="5"/>
      <c r="V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</row>
    <row r="301" spans="2:33" ht="15.75" x14ac:dyDescent="0.25">
      <c r="B301" s="40" t="str">
        <f>CONCATENATE(historie_vysledky[[#This Row],[rok]]," :: ",F301," :: ",G301)</f>
        <v>2011 :: Vanišová Simona :: 1999</v>
      </c>
      <c r="C301" s="115">
        <v>2011</v>
      </c>
      <c r="D301" s="43" t="s">
        <v>411</v>
      </c>
      <c r="E301" s="101"/>
      <c r="F301" s="9" t="s">
        <v>653</v>
      </c>
      <c r="G301" s="7">
        <v>1999</v>
      </c>
      <c r="H301" s="8" t="s">
        <v>451</v>
      </c>
      <c r="I301" s="98" t="str">
        <f>IF(RIGHT(LEFT(historie_vysledky[[#This Row],[prijmeni a jmeno]],SEARCH(" ",historie_vysledky[[#This Row],[prijmeni a jmeno]])-1),1)="á","Z","M")</f>
        <v>Z</v>
      </c>
      <c r="J30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301" s="38"/>
      <c r="L301" s="80">
        <v>7.8587962962962954E-4</v>
      </c>
      <c r="M301" s="76"/>
      <c r="N301" s="77">
        <v>3</v>
      </c>
      <c r="O301" s="112" t="str">
        <f>LEFT(historie_vysledky[[#This Row],[prijmeni a jmeno]],1)</f>
        <v>V</v>
      </c>
      <c r="P301" s="113" t="str">
        <f>CONCATENATE(historie_vysledky[[#This Row],[prijmeni a jmeno]],", ",historie_vysledky[[#This Row],[nar]])</f>
        <v>Vanišová Simona, 1999</v>
      </c>
      <c r="Q301" s="92" t="str">
        <f>IF(ISERROR(VLOOKUP(B301,jbp_bezci!B:G,4,0)),"-",IF(VLOOKUP(B301,jbp_bezci!B:G,4,0)=0,"-",VLOOKUP(B301,jbp_bezci!B:G,4,0)))</f>
        <v>-</v>
      </c>
      <c r="R301" s="92" t="str">
        <f>IF(COUNTIF(jbp_bezci[ident],historie_vysledky[[#This Row],[ident jbp]])=1,"přihlášen","ne")</f>
        <v>ne</v>
      </c>
      <c r="S30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01" s="120">
        <f>COUNTIFS($F$4:F300,F301,$G$4:G300,G301)</f>
        <v>0</v>
      </c>
      <c r="U301" s="5"/>
      <c r="V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</row>
    <row r="302" spans="2:33" ht="15.75" x14ac:dyDescent="0.25">
      <c r="B302" s="40" t="str">
        <f>CONCATENATE(historie_vysledky[[#This Row],[rok]]," :: ",F302," :: ",G302)</f>
        <v>2011 :: Vydra Milan :: 2002</v>
      </c>
      <c r="C302" s="115">
        <v>2011</v>
      </c>
      <c r="D302" s="43" t="s">
        <v>411</v>
      </c>
      <c r="E302" s="101"/>
      <c r="F302" s="9" t="s">
        <v>673</v>
      </c>
      <c r="G302" s="7">
        <v>2002</v>
      </c>
      <c r="H302" s="8" t="s">
        <v>451</v>
      </c>
      <c r="I302" s="98" t="str">
        <f>IF(RIGHT(LEFT(historie_vysledky[[#This Row],[prijmeni a jmeno]],SEARCH(" ",historie_vysledky[[#This Row],[prijmeni a jmeno]])-1),1)="á","Z","M")</f>
        <v>M</v>
      </c>
      <c r="J30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302" s="38" t="s">
        <v>538</v>
      </c>
      <c r="L302" s="80">
        <v>9.8379629629629642E-4</v>
      </c>
      <c r="M302" s="76"/>
      <c r="N302" s="77">
        <v>11</v>
      </c>
      <c r="O302" s="112" t="str">
        <f>LEFT(historie_vysledky[[#This Row],[prijmeni a jmeno]],1)</f>
        <v>V</v>
      </c>
      <c r="P302" s="113" t="str">
        <f>CONCATENATE(historie_vysledky[[#This Row],[prijmeni a jmeno]],", ",historie_vysledky[[#This Row],[nar]])</f>
        <v>Vydra Milan, 2002</v>
      </c>
      <c r="Q302" s="92" t="str">
        <f>IF(ISERROR(VLOOKUP(B302,jbp_bezci!B:G,4,0)),"-",IF(VLOOKUP(B302,jbp_bezci!B:G,4,0)=0,"-",VLOOKUP(B302,jbp_bezci!B:G,4,0)))</f>
        <v>-</v>
      </c>
      <c r="R302" s="92" t="str">
        <f>IF(COUNTIF(jbp_bezci[ident],historie_vysledky[[#This Row],[ident jbp]])=1,"přihlášen","ne")</f>
        <v>ne</v>
      </c>
      <c r="S30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02" s="120">
        <f>COUNTIFS($F$4:F301,F302,$G$4:G301,G302)</f>
        <v>0</v>
      </c>
      <c r="U302" s="5"/>
      <c r="V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</row>
    <row r="303" spans="2:33" ht="15.75" x14ac:dyDescent="0.25">
      <c r="B303" s="40" t="str">
        <f>CONCATENATE(historie_vysledky[[#This Row],[rok]]," :: ",F303," :: ",G303)</f>
        <v>2011 :: Zikešová Eliška :: 1998</v>
      </c>
      <c r="C303" s="115">
        <v>2011</v>
      </c>
      <c r="D303" s="43" t="s">
        <v>411</v>
      </c>
      <c r="E303" s="101"/>
      <c r="F303" s="9" t="s">
        <v>657</v>
      </c>
      <c r="G303" s="7">
        <v>1998</v>
      </c>
      <c r="H303" s="8" t="s">
        <v>448</v>
      </c>
      <c r="I303" s="98" t="str">
        <f>IF(RIGHT(LEFT(historie_vysledky[[#This Row],[prijmeni a jmeno]],SEARCH(" ",historie_vysledky[[#This Row],[prijmeni a jmeno]])-1),1)="á","Z","M")</f>
        <v>Z</v>
      </c>
      <c r="J30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303" s="38"/>
      <c r="L303" s="80">
        <v>1.0671296296296295E-3</v>
      </c>
      <c r="M303" s="76"/>
      <c r="N303" s="77">
        <v>1</v>
      </c>
      <c r="O303" s="112" t="str">
        <f>LEFT(historie_vysledky[[#This Row],[prijmeni a jmeno]],1)</f>
        <v>Z</v>
      </c>
      <c r="P303" s="113" t="str">
        <f>CONCATENATE(historie_vysledky[[#This Row],[prijmeni a jmeno]],", ",historie_vysledky[[#This Row],[nar]])</f>
        <v>Zikešová Eliška, 1998</v>
      </c>
      <c r="Q303" s="92" t="str">
        <f>IF(ISERROR(VLOOKUP(B303,jbp_bezci!B:G,4,0)),"-",IF(VLOOKUP(B303,jbp_bezci!B:G,4,0)=0,"-",VLOOKUP(B303,jbp_bezci!B:G,4,0)))</f>
        <v>-</v>
      </c>
      <c r="R303" s="92" t="str">
        <f>IF(COUNTIF(jbp_bezci[ident],historie_vysledky[[#This Row],[ident jbp]])=1,"přihlášen","ne")</f>
        <v>ne</v>
      </c>
      <c r="S30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03" s="120">
        <f>COUNTIFS($F$4:F302,F303,$G$4:G302,G303)</f>
        <v>1</v>
      </c>
      <c r="U303" s="5"/>
      <c r="V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</row>
    <row r="304" spans="2:33" ht="15.75" x14ac:dyDescent="0.25">
      <c r="B304" s="40" t="str">
        <f>CONCATENATE(historie_vysledky[[#This Row],[rok]]," :: ",F304," :: ",G304)</f>
        <v>2011 :: Bláha Jan :: 1971</v>
      </c>
      <c r="C304" s="115">
        <v>2011</v>
      </c>
      <c r="D304" s="43" t="s">
        <v>292</v>
      </c>
      <c r="E304" s="101"/>
      <c r="F304" s="9" t="s">
        <v>88</v>
      </c>
      <c r="G304" s="7">
        <v>1971</v>
      </c>
      <c r="H304" s="8" t="s">
        <v>0</v>
      </c>
      <c r="I304" s="98" t="str">
        <f>IF(RIGHT(LEFT(historie_vysledky[[#This Row],[prijmeni a jmeno]],SEARCH(" ",historie_vysledky[[#This Row],[prijmeni a jmeno]])-1),1)="á","Z","M")</f>
        <v>M</v>
      </c>
      <c r="J30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304" s="38"/>
      <c r="L304" s="80" t="s">
        <v>326</v>
      </c>
      <c r="M304" s="76"/>
      <c r="N304" s="77" t="s">
        <v>326</v>
      </c>
      <c r="O304" s="112" t="str">
        <f>LEFT(historie_vysledky[[#This Row],[prijmeni a jmeno]],1)</f>
        <v>B</v>
      </c>
      <c r="P304" s="113" t="str">
        <f>CONCATENATE(historie_vysledky[[#This Row],[prijmeni a jmeno]],", ",historie_vysledky[[#This Row],[nar]])</f>
        <v>Bláha Jan, 1971</v>
      </c>
      <c r="Q304" s="92">
        <f>IF(ISERROR(VLOOKUP(B304,jbp_bezci!B:G,4,0)),"-",IF(VLOOKUP(B304,jbp_bezci!B:G,4,0)=0,"-",VLOOKUP(B304,jbp_bezci!B:G,4,0)))</f>
        <v>1971</v>
      </c>
      <c r="R304" s="92" t="str">
        <f>IF(COUNTIF(jbp_bezci[ident],historie_vysledky[[#This Row],[ident jbp]])=1,"přihlášen","ne")</f>
        <v>přihlášen</v>
      </c>
      <c r="S304" s="93" t="str">
        <f>IF(historie_vysledky[[#This Row],[jbp_2014]]="ne","-",IF(VLOOKUP(historie_vysledky[[#This Row],[ident jbp]],jbp_bezci!B:G,5,0)=0,"-",VLOOKUP(historie_vysledky[[#This Row],[ident jbp]],jbp_bezci!B:G,5,0)))</f>
        <v>AK Kroměříž</v>
      </c>
      <c r="T304" s="120">
        <f>COUNTIFS($F$4:F303,F304,$G$4:G303,G304)</f>
        <v>0</v>
      </c>
      <c r="U304" s="5"/>
      <c r="V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</row>
    <row r="305" spans="2:33" ht="15.75" x14ac:dyDescent="0.25">
      <c r="B305" s="40" t="str">
        <f>CONCATENATE(historie_vysledky[[#This Row],[rok]]," :: ",F305," :: ",G305)</f>
        <v>2011 :: Candrová Jana :: 1975</v>
      </c>
      <c r="C305" s="115">
        <v>2011</v>
      </c>
      <c r="D305" s="43" t="s">
        <v>292</v>
      </c>
      <c r="E305" s="101"/>
      <c r="F305" s="9" t="s">
        <v>195</v>
      </c>
      <c r="G305" s="7">
        <v>1975</v>
      </c>
      <c r="H305" s="8" t="s">
        <v>1000</v>
      </c>
      <c r="I305" s="98" t="str">
        <f>IF(RIGHT(LEFT(historie_vysledky[[#This Row],[prijmeni a jmeno]],SEARCH(" ",historie_vysledky[[#This Row],[prijmeni a jmeno]])-1),1)="á","Z","M")</f>
        <v>Z</v>
      </c>
      <c r="J30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305" s="38"/>
      <c r="L305" s="80">
        <v>4.6203703703703698E-2</v>
      </c>
      <c r="M305" s="76">
        <v>14</v>
      </c>
      <c r="N305" s="77">
        <v>1</v>
      </c>
      <c r="O305" s="112" t="str">
        <f>LEFT(historie_vysledky[[#This Row],[prijmeni a jmeno]],1)</f>
        <v>C</v>
      </c>
      <c r="P305" s="113" t="str">
        <f>CONCATENATE(historie_vysledky[[#This Row],[prijmeni a jmeno]],", ",historie_vysledky[[#This Row],[nar]])</f>
        <v>Candrová Jana, 1975</v>
      </c>
      <c r="Q305" s="92">
        <f>IF(ISERROR(VLOOKUP(B305,jbp_bezci!B:G,4,0)),"-",IF(VLOOKUP(B305,jbp_bezci!B:G,4,0)=0,"-",VLOOKUP(B305,jbp_bezci!B:G,4,0)))</f>
        <v>1975</v>
      </c>
      <c r="R305" s="92" t="str">
        <f>IF(COUNTIF(jbp_bezci[ident],historie_vysledky[[#This Row],[ident jbp]])=1,"přihlášen","ne")</f>
        <v>přihlášen</v>
      </c>
      <c r="S305" s="93" t="str">
        <f>IF(historie_vysledky[[#This Row],[jbp_2014]]="ne","-",IF(VLOOKUP(historie_vysledky[[#This Row],[ident jbp]],jbp_bezci!B:G,5,0)=0,"-",VLOOKUP(historie_vysledky[[#This Row],[ident jbp]],jbp_bezci!B:G,5,0)))</f>
        <v>BH Triatlon České Budějovice</v>
      </c>
      <c r="T305" s="120">
        <f>COUNTIFS($F$4:F304,F305,$G$4:G304,G305)</f>
        <v>2</v>
      </c>
      <c r="U305" s="5"/>
      <c r="V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</row>
    <row r="306" spans="2:33" ht="15.75" x14ac:dyDescent="0.25">
      <c r="B306" s="40" t="str">
        <f>CONCATENATE(historie_vysledky[[#This Row],[rok]]," :: ",F306," :: ",G306)</f>
        <v>2011 :: Coufal Patrik :: 1975</v>
      </c>
      <c r="C306" s="115">
        <v>2011</v>
      </c>
      <c r="D306" s="43" t="s">
        <v>292</v>
      </c>
      <c r="E306" s="101"/>
      <c r="F306" s="9" t="s">
        <v>93</v>
      </c>
      <c r="G306" s="7">
        <v>1975</v>
      </c>
      <c r="H306" s="8" t="s">
        <v>9</v>
      </c>
      <c r="I306" s="98" t="str">
        <f>IF(RIGHT(LEFT(historie_vysledky[[#This Row],[prijmeni a jmeno]],SEARCH(" ",historie_vysledky[[#This Row],[prijmeni a jmeno]])-1),1)="á","Z","M")</f>
        <v>M</v>
      </c>
      <c r="J30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306" s="38"/>
      <c r="L306" s="80">
        <v>4.8576388888888884E-2</v>
      </c>
      <c r="M306" s="76">
        <v>16</v>
      </c>
      <c r="N306" s="77">
        <v>5</v>
      </c>
      <c r="O306" s="112" t="str">
        <f>LEFT(historie_vysledky[[#This Row],[prijmeni a jmeno]],1)</f>
        <v>C</v>
      </c>
      <c r="P306" s="113" t="str">
        <f>CONCATENATE(historie_vysledky[[#This Row],[prijmeni a jmeno]],", ",historie_vysledky[[#This Row],[nar]])</f>
        <v>Coufal Patrik, 1975</v>
      </c>
      <c r="Q306" s="92">
        <f>IF(ISERROR(VLOOKUP(B306,jbp_bezci!B:G,4,0)),"-",IF(VLOOKUP(B306,jbp_bezci!B:G,4,0)=0,"-",VLOOKUP(B306,jbp_bezci!B:G,4,0)))</f>
        <v>1975</v>
      </c>
      <c r="R306" s="92" t="str">
        <f>IF(COUNTIF(jbp_bezci[ident],historie_vysledky[[#This Row],[ident jbp]])=1,"přihlášen","ne")</f>
        <v>přihlášen</v>
      </c>
      <c r="S306" s="93" t="str">
        <f>IF(historie_vysledky[[#This Row],[jbp_2014]]="ne","-",IF(VLOOKUP(historie_vysledky[[#This Row],[ident jbp]],jbp_bezci!B:G,5,0)=0,"-",VLOOKUP(historie_vysledky[[#This Row],[ident jbp]],jbp_bezci!B:G,5,0)))</f>
        <v>Hospic Prachatice</v>
      </c>
      <c r="T306" s="120">
        <f>COUNTIFS($F$4:F305,F306,$G$4:G305,G306)</f>
        <v>0</v>
      </c>
      <c r="U306" s="5"/>
      <c r="V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</row>
    <row r="307" spans="2:33" ht="15.75" x14ac:dyDescent="0.25">
      <c r="B307" s="40" t="str">
        <f>CONCATENATE(historie_vysledky[[#This Row],[rok]]," :: ",F307," :: ",G307)</f>
        <v>2011 :: Drázda Petr :: 1964</v>
      </c>
      <c r="C307" s="115">
        <v>2011</v>
      </c>
      <c r="D307" s="43" t="s">
        <v>292</v>
      </c>
      <c r="E307" s="101"/>
      <c r="F307" s="9" t="s">
        <v>94</v>
      </c>
      <c r="G307" s="7">
        <v>1964</v>
      </c>
      <c r="H307" s="8" t="s">
        <v>11</v>
      </c>
      <c r="I307" s="98" t="str">
        <f>IF(RIGHT(LEFT(historie_vysledky[[#This Row],[prijmeni a jmeno]],SEARCH(" ",historie_vysledky[[#This Row],[prijmeni a jmeno]])-1),1)="á","Z","M")</f>
        <v>M</v>
      </c>
      <c r="J30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307" s="38"/>
      <c r="L307" s="80">
        <v>5.5960648148148141E-2</v>
      </c>
      <c r="M307" s="76">
        <v>26</v>
      </c>
      <c r="N307" s="77">
        <v>10</v>
      </c>
      <c r="O307" s="112" t="str">
        <f>LEFT(historie_vysledky[[#This Row],[prijmeni a jmeno]],1)</f>
        <v>D</v>
      </c>
      <c r="P307" s="113" t="str">
        <f>CONCATENATE(historie_vysledky[[#This Row],[prijmeni a jmeno]],", ",historie_vysledky[[#This Row],[nar]])</f>
        <v>Drázda Petr, 1964</v>
      </c>
      <c r="Q307" s="92">
        <f>IF(ISERROR(VLOOKUP(B307,jbp_bezci!B:G,4,0)),"-",IF(VLOOKUP(B307,jbp_bezci!B:G,4,0)=0,"-",VLOOKUP(B307,jbp_bezci!B:G,4,0)))</f>
        <v>1964</v>
      </c>
      <c r="R307" s="92" t="str">
        <f>IF(COUNTIF(jbp_bezci[ident],historie_vysledky[[#This Row],[ident jbp]])=1,"přihlášen","ne")</f>
        <v>přihlášen</v>
      </c>
      <c r="S307" s="93" t="str">
        <f>IF(historie_vysledky[[#This Row],[jbp_2014]]="ne","-",IF(VLOOKUP(historie_vysledky[[#This Row],[ident jbp]],jbp_bezci!B:G,5,0)=0,"-",VLOOKUP(historie_vysledky[[#This Row],[ident jbp]],jbp_bezci!B:G,5,0)))</f>
        <v>Pištín</v>
      </c>
      <c r="T307" s="120">
        <f>COUNTIFS($F$4:F306,F307,$G$4:G306,G307)</f>
        <v>0</v>
      </c>
      <c r="U307" s="5"/>
      <c r="V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</row>
    <row r="308" spans="2:33" ht="15.75" x14ac:dyDescent="0.25">
      <c r="B308" s="40" t="str">
        <f>CONCATENATE(historie_vysledky[[#This Row],[rok]]," :: ",F308," :: ",G308)</f>
        <v>2011 :: Flašár Jan :: 1986</v>
      </c>
      <c r="C308" s="115">
        <v>2011</v>
      </c>
      <c r="D308" s="43" t="s">
        <v>292</v>
      </c>
      <c r="E308" s="101"/>
      <c r="F308" s="9" t="s">
        <v>614</v>
      </c>
      <c r="G308" s="7">
        <v>1986</v>
      </c>
      <c r="H308" s="9" t="s">
        <v>1115</v>
      </c>
      <c r="I308" s="98" t="str">
        <f>IF(RIGHT(LEFT(historie_vysledky[[#This Row],[prijmeni a jmeno]],SEARCH(" ",historie_vysledky[[#This Row],[prijmeni a jmeno]])-1),1)="á","Z","M")</f>
        <v>M</v>
      </c>
      <c r="J30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308" s="38"/>
      <c r="L308" s="80">
        <v>3.9722222222222221E-2</v>
      </c>
      <c r="M308" s="76">
        <v>3</v>
      </c>
      <c r="N308" s="77">
        <v>2</v>
      </c>
      <c r="O308" s="112" t="str">
        <f>LEFT(historie_vysledky[[#This Row],[prijmeni a jmeno]],1)</f>
        <v>F</v>
      </c>
      <c r="P308" s="113" t="str">
        <f>CONCATENATE(historie_vysledky[[#This Row],[prijmeni a jmeno]],", ",historie_vysledky[[#This Row],[nar]])</f>
        <v>Flašár Jan, 1986</v>
      </c>
      <c r="Q308" s="92" t="str">
        <f>IF(ISERROR(VLOOKUP(B308,jbp_bezci!B:G,4,0)),"-",IF(VLOOKUP(B308,jbp_bezci!B:G,4,0)=0,"-",VLOOKUP(B308,jbp_bezci!B:G,4,0)))</f>
        <v>-</v>
      </c>
      <c r="R308" s="92" t="str">
        <f>IF(COUNTIF(jbp_bezci[ident],historie_vysledky[[#This Row],[ident jbp]])=1,"přihlášen","ne")</f>
        <v>ne</v>
      </c>
      <c r="S30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08" s="120">
        <f>COUNTIFS($F$4:F307,F308,$G$4:G307,G308)</f>
        <v>0</v>
      </c>
      <c r="U308" s="5"/>
      <c r="V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</row>
    <row r="309" spans="2:33" ht="15.75" x14ac:dyDescent="0.25">
      <c r="B309" s="40" t="str">
        <f>CONCATENATE(historie_vysledky[[#This Row],[rok]]," :: ",F309," :: ",G309)</f>
        <v>2011 :: Hájíček František :: 1951</v>
      </c>
      <c r="C309" s="115">
        <v>2011</v>
      </c>
      <c r="D309" s="43" t="s">
        <v>292</v>
      </c>
      <c r="E309" s="101"/>
      <c r="F309" s="9" t="s">
        <v>202</v>
      </c>
      <c r="G309" s="7">
        <v>1951</v>
      </c>
      <c r="H309" s="8" t="s">
        <v>613</v>
      </c>
      <c r="I309" s="98" t="str">
        <f>IF(RIGHT(LEFT(historie_vysledky[[#This Row],[prijmeni a jmeno]],SEARCH(" ",historie_vysledky[[#This Row],[prijmeni a jmeno]])-1),1)="á","Z","M")</f>
        <v>M</v>
      </c>
      <c r="J30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D</v>
      </c>
      <c r="K309" s="38"/>
      <c r="L309" s="80">
        <v>6.7187499999999997E-2</v>
      </c>
      <c r="M309" s="76">
        <v>38</v>
      </c>
      <c r="N309" s="77">
        <v>3</v>
      </c>
      <c r="O309" s="112" t="str">
        <f>LEFT(historie_vysledky[[#This Row],[prijmeni a jmeno]],1)</f>
        <v>H</v>
      </c>
      <c r="P309" s="113" t="str">
        <f>CONCATENATE(historie_vysledky[[#This Row],[prijmeni a jmeno]],", ",historie_vysledky[[#This Row],[nar]])</f>
        <v>Hájíček František, 1951</v>
      </c>
      <c r="Q309" s="92">
        <f>IF(ISERROR(VLOOKUP(B309,jbp_bezci!B:G,4,0)),"-",IF(VLOOKUP(B309,jbp_bezci!B:G,4,0)=0,"-",VLOOKUP(B309,jbp_bezci!B:G,4,0)))</f>
        <v>1951</v>
      </c>
      <c r="R309" s="92" t="str">
        <f>IF(COUNTIF(jbp_bezci[ident],historie_vysledky[[#This Row],[ident jbp]])=1,"přihlášen","ne")</f>
        <v>přihlášen</v>
      </c>
      <c r="S309" s="93" t="str">
        <f>IF(historie_vysledky[[#This Row],[jbp_2014]]="ne","-",IF(VLOOKUP(historie_vysledky[[#This Row],[ident jbp]],jbp_bezci!B:G,5,0)=0,"-",VLOOKUP(historie_vysledky[[#This Row],[ident jbp]],jbp_bezci!B:G,5,0)))</f>
        <v>AVC Praha</v>
      </c>
      <c r="T309" s="120">
        <f>COUNTIFS($F$4:F308,F309,$G$4:G308,G309)</f>
        <v>0</v>
      </c>
      <c r="U309" s="5"/>
      <c r="V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</row>
    <row r="310" spans="2:33" ht="15.75" x14ac:dyDescent="0.25">
      <c r="B310" s="40" t="str">
        <f>CONCATENATE(historie_vysledky[[#This Row],[rok]]," :: ",F310," :: ",G310)</f>
        <v>2011 :: Jančář Stanislav :: 1967</v>
      </c>
      <c r="C310" s="115">
        <v>2011</v>
      </c>
      <c r="D310" s="43" t="s">
        <v>292</v>
      </c>
      <c r="E310" s="101"/>
      <c r="F310" s="9" t="s">
        <v>205</v>
      </c>
      <c r="G310" s="7">
        <v>1967</v>
      </c>
      <c r="H310" s="9" t="s">
        <v>1115</v>
      </c>
      <c r="I310" s="98" t="str">
        <f>IF(RIGHT(LEFT(historie_vysledky[[#This Row],[prijmeni a jmeno]],SEARCH(" ",historie_vysledky[[#This Row],[prijmeni a jmeno]])-1),1)="á","Z","M")</f>
        <v>M</v>
      </c>
      <c r="J31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310" s="38"/>
      <c r="L310" s="80">
        <v>4.5752314814814815E-2</v>
      </c>
      <c r="M310" s="76">
        <v>13</v>
      </c>
      <c r="N310" s="77">
        <v>7</v>
      </c>
      <c r="O310" s="112" t="str">
        <f>LEFT(historie_vysledky[[#This Row],[prijmeni a jmeno]],1)</f>
        <v>J</v>
      </c>
      <c r="P310" s="113" t="str">
        <f>CONCATENATE(historie_vysledky[[#This Row],[prijmeni a jmeno]],", ",historie_vysledky[[#This Row],[nar]])</f>
        <v>Jančář Stanislav, 1967</v>
      </c>
      <c r="Q310" s="92">
        <f>IF(ISERROR(VLOOKUP(B310,jbp_bezci!B:G,4,0)),"-",IF(VLOOKUP(B310,jbp_bezci!B:G,4,0)=0,"-",VLOOKUP(B310,jbp_bezci!B:G,4,0)))</f>
        <v>1967</v>
      </c>
      <c r="R310" s="92" t="str">
        <f>IF(COUNTIF(jbp_bezci[ident],historie_vysledky[[#This Row],[ident jbp]])=1,"přihlášen","ne")</f>
        <v>přihlášen</v>
      </c>
      <c r="S310" s="93" t="str">
        <f>IF(historie_vysledky[[#This Row],[jbp_2014]]="ne","-",IF(VLOOKUP(historie_vysledky[[#This Row],[ident jbp]],jbp_bezci!B:G,5,0)=0,"-",VLOOKUP(historie_vysledky[[#This Row],[ident jbp]],jbp_bezci!B:G,5,0)))</f>
        <v>SK Čtyři Dvory České Budějovice</v>
      </c>
      <c r="T310" s="120">
        <f>COUNTIFS($F$4:F309,F310,$G$4:G309,G310)</f>
        <v>0</v>
      </c>
      <c r="U310" s="5"/>
      <c r="V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</row>
    <row r="311" spans="2:33" ht="15.75" x14ac:dyDescent="0.25">
      <c r="B311" s="40" t="str">
        <f>CONCATENATE(historie_vysledky[[#This Row],[rok]]," :: ",F311," :: ",G311)</f>
        <v>2011 :: Janoušek Hynek :: 1977</v>
      </c>
      <c r="C311" s="115">
        <v>2011</v>
      </c>
      <c r="D311" s="43" t="s">
        <v>292</v>
      </c>
      <c r="E311" s="101"/>
      <c r="F311" s="9" t="s">
        <v>430</v>
      </c>
      <c r="G311" s="7">
        <v>1977</v>
      </c>
      <c r="H311" s="8" t="s">
        <v>598</v>
      </c>
      <c r="I311" s="98" t="str">
        <f>IF(RIGHT(LEFT(historie_vysledky[[#This Row],[prijmeni a jmeno]],SEARCH(" ",historie_vysledky[[#This Row],[prijmeni a jmeno]])-1),1)="á","Z","M")</f>
        <v>M</v>
      </c>
      <c r="J31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311" s="38"/>
      <c r="L311" s="80">
        <v>4.2881944444444438E-2</v>
      </c>
      <c r="M311" s="76">
        <v>11</v>
      </c>
      <c r="N311" s="77">
        <v>4</v>
      </c>
      <c r="O311" s="112" t="str">
        <f>LEFT(historie_vysledky[[#This Row],[prijmeni a jmeno]],1)</f>
        <v>J</v>
      </c>
      <c r="P311" s="113" t="str">
        <f>CONCATENATE(historie_vysledky[[#This Row],[prijmeni a jmeno]],", ",historie_vysledky[[#This Row],[nar]])</f>
        <v>Janoušek Hynek, 1977</v>
      </c>
      <c r="Q311" s="92" t="str">
        <f>IF(ISERROR(VLOOKUP(B311,jbp_bezci!B:G,4,0)),"-",IF(VLOOKUP(B311,jbp_bezci!B:G,4,0)=0,"-",VLOOKUP(B311,jbp_bezci!B:G,4,0)))</f>
        <v>-</v>
      </c>
      <c r="R311" s="92" t="str">
        <f>IF(COUNTIF(jbp_bezci[ident],historie_vysledky[[#This Row],[ident jbp]])=1,"přihlášen","ne")</f>
        <v>ne</v>
      </c>
      <c r="S31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11" s="120">
        <f>COUNTIFS($F$4:F310,F311,$G$4:G310,G311)</f>
        <v>1</v>
      </c>
      <c r="U311" s="5"/>
      <c r="V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</row>
    <row r="312" spans="2:33" ht="15.75" x14ac:dyDescent="0.25">
      <c r="B312" s="40" t="str">
        <f>CONCATENATE(historie_vysledky[[#This Row],[rok]]," :: ",F312," :: ",G312)</f>
        <v>2011 :: Klimeš Petr :: 1977</v>
      </c>
      <c r="C312" s="115">
        <v>2011</v>
      </c>
      <c r="D312" s="43" t="s">
        <v>292</v>
      </c>
      <c r="E312" s="101"/>
      <c r="F312" s="9" t="s">
        <v>116</v>
      </c>
      <c r="G312" s="7">
        <v>1977</v>
      </c>
      <c r="H312" s="8" t="s">
        <v>598</v>
      </c>
      <c r="I312" s="98" t="str">
        <f>IF(RIGHT(LEFT(historie_vysledky[[#This Row],[prijmeni a jmeno]],SEARCH(" ",historie_vysledky[[#This Row],[prijmeni a jmeno]])-1),1)="á","Z","M")</f>
        <v>M</v>
      </c>
      <c r="J31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312" s="38"/>
      <c r="L312" s="80">
        <v>5.8368055555555555E-2</v>
      </c>
      <c r="M312" s="76">
        <v>33</v>
      </c>
      <c r="N312" s="77">
        <v>9</v>
      </c>
      <c r="O312" s="112" t="str">
        <f>LEFT(historie_vysledky[[#This Row],[prijmeni a jmeno]],1)</f>
        <v>K</v>
      </c>
      <c r="P312" s="113" t="str">
        <f>CONCATENATE(historie_vysledky[[#This Row],[prijmeni a jmeno]],", ",historie_vysledky[[#This Row],[nar]])</f>
        <v>Klimeš Petr, 1977</v>
      </c>
      <c r="Q312" s="92" t="str">
        <f>IF(ISERROR(VLOOKUP(B312,jbp_bezci!B:G,4,0)),"-",IF(VLOOKUP(B312,jbp_bezci!B:G,4,0)=0,"-",VLOOKUP(B312,jbp_bezci!B:G,4,0)))</f>
        <v>-</v>
      </c>
      <c r="R312" s="92" t="str">
        <f>IF(COUNTIF(jbp_bezci[ident],historie_vysledky[[#This Row],[ident jbp]])=1,"přihlášen","ne")</f>
        <v>ne</v>
      </c>
      <c r="S31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12" s="120">
        <f>COUNTIFS($F$4:F311,F312,$G$4:G311,G312)</f>
        <v>0</v>
      </c>
      <c r="U312" s="5"/>
      <c r="V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</row>
    <row r="313" spans="2:33" ht="15.75" x14ac:dyDescent="0.25">
      <c r="B313" s="40" t="str">
        <f>CONCATENATE(historie_vysledky[[#This Row],[rok]]," :: ",F313," :: ",G313)</f>
        <v>2011 :: Klosse Jiří :: 1970</v>
      </c>
      <c r="C313" s="115">
        <v>2011</v>
      </c>
      <c r="D313" s="43" t="s">
        <v>292</v>
      </c>
      <c r="E313" s="101"/>
      <c r="F313" s="9" t="s">
        <v>117</v>
      </c>
      <c r="G313" s="7">
        <v>1970</v>
      </c>
      <c r="H313" s="8" t="s">
        <v>1009</v>
      </c>
      <c r="I313" s="98" t="str">
        <f>IF(RIGHT(LEFT(historie_vysledky[[#This Row],[prijmeni a jmeno]],SEARCH(" ",historie_vysledky[[#This Row],[prijmeni a jmeno]])-1),1)="á","Z","M")</f>
        <v>M</v>
      </c>
      <c r="J31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313" s="38"/>
      <c r="L313" s="80">
        <v>6.1238425925925925E-2</v>
      </c>
      <c r="M313" s="76">
        <v>36</v>
      </c>
      <c r="N313" s="77">
        <v>12</v>
      </c>
      <c r="O313" s="112" t="str">
        <f>LEFT(historie_vysledky[[#This Row],[prijmeni a jmeno]],1)</f>
        <v>K</v>
      </c>
      <c r="P313" s="113" t="str">
        <f>CONCATENATE(historie_vysledky[[#This Row],[prijmeni a jmeno]],", ",historie_vysledky[[#This Row],[nar]])</f>
        <v>Klosse Jiří, 1970</v>
      </c>
      <c r="Q313" s="92" t="str">
        <f>IF(ISERROR(VLOOKUP(B313,jbp_bezci!B:G,4,0)),"-",IF(VLOOKUP(B313,jbp_bezci!B:G,4,0)=0,"-",VLOOKUP(B313,jbp_bezci!B:G,4,0)))</f>
        <v>-</v>
      </c>
      <c r="R313" s="92" t="str">
        <f>IF(COUNTIF(jbp_bezci[ident],historie_vysledky[[#This Row],[ident jbp]])=1,"přihlášen","ne")</f>
        <v>ne</v>
      </c>
      <c r="S31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13" s="120">
        <f>COUNTIFS($F$4:F312,F313,$G$4:G312,G313)</f>
        <v>0</v>
      </c>
      <c r="U313" s="5"/>
      <c r="V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</row>
    <row r="314" spans="2:33" ht="15.75" x14ac:dyDescent="0.25">
      <c r="B314" s="40" t="str">
        <f>CONCATENATE(historie_vysledky[[#This Row],[rok]]," :: ",F314," :: ",G314)</f>
        <v>2011 :: Kopecký Zdeněk :: 1937</v>
      </c>
      <c r="C314" s="115">
        <v>2011</v>
      </c>
      <c r="D314" s="43" t="s">
        <v>292</v>
      </c>
      <c r="E314" s="101"/>
      <c r="F314" s="9" t="s">
        <v>121</v>
      </c>
      <c r="G314" s="7">
        <v>1937</v>
      </c>
      <c r="H314" s="8" t="s">
        <v>398</v>
      </c>
      <c r="I314" s="98" t="str">
        <f>IF(RIGHT(LEFT(historie_vysledky[[#This Row],[prijmeni a jmeno]],SEARCH(" ",historie_vysledky[[#This Row],[prijmeni a jmeno]])-1),1)="á","Z","M")</f>
        <v>M</v>
      </c>
      <c r="J31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E</v>
      </c>
      <c r="K314" s="38"/>
      <c r="L314" s="80">
        <v>5.7187500000000002E-2</v>
      </c>
      <c r="M314" s="76">
        <v>31</v>
      </c>
      <c r="N314" s="77">
        <v>4</v>
      </c>
      <c r="O314" s="112" t="str">
        <f>LEFT(historie_vysledky[[#This Row],[prijmeni a jmeno]],1)</f>
        <v>K</v>
      </c>
      <c r="P314" s="113" t="str">
        <f>CONCATENATE(historie_vysledky[[#This Row],[prijmeni a jmeno]],", ",historie_vysledky[[#This Row],[nar]])</f>
        <v>Kopecký Zdeněk, 1937</v>
      </c>
      <c r="Q314" s="92">
        <f>IF(ISERROR(VLOOKUP(B314,jbp_bezci!B:G,4,0)),"-",IF(VLOOKUP(B314,jbp_bezci!B:G,4,0)=0,"-",VLOOKUP(B314,jbp_bezci!B:G,4,0)))</f>
        <v>1937</v>
      </c>
      <c r="R314" s="92" t="str">
        <f>IF(COUNTIF(jbp_bezci[ident],historie_vysledky[[#This Row],[ident jbp]])=1,"přihlášen","ne")</f>
        <v>přihlášen</v>
      </c>
      <c r="S314" s="93" t="str">
        <f>IF(historie_vysledky[[#This Row],[jbp_2014]]="ne","-",IF(VLOOKUP(historie_vysledky[[#This Row],[ident jbp]],jbp_bezci!B:G,5,0)=0,"-",VLOOKUP(historie_vysledky[[#This Row],[ident jbp]],jbp_bezci!B:G,5,0)))</f>
        <v>Budvar České Budějovice</v>
      </c>
      <c r="T314" s="120">
        <f>COUNTIFS($F$4:F313,F314,$G$4:G313,G314)</f>
        <v>1</v>
      </c>
      <c r="U314" s="5"/>
      <c r="V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</row>
    <row r="315" spans="2:33" ht="15.75" x14ac:dyDescent="0.25">
      <c r="B315" s="40" t="str">
        <f>CONCATENATE(historie_vysledky[[#This Row],[rok]]," :: ",F315," :: ",G315)</f>
        <v>2011 :: Kopřiva Josef :: 1952</v>
      </c>
      <c r="C315" s="115">
        <v>2011</v>
      </c>
      <c r="D315" s="43" t="s">
        <v>292</v>
      </c>
      <c r="E315" s="101"/>
      <c r="F315" s="9" t="s">
        <v>123</v>
      </c>
      <c r="G315" s="7">
        <v>1952</v>
      </c>
      <c r="H315" s="8" t="s">
        <v>999</v>
      </c>
      <c r="I315" s="98" t="str">
        <f>IF(RIGHT(LEFT(historie_vysledky[[#This Row],[prijmeni a jmeno]],SEARCH(" ",historie_vysledky[[#This Row],[prijmeni a jmeno]])-1),1)="á","Z","M")</f>
        <v>M</v>
      </c>
      <c r="J31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315" s="38"/>
      <c r="L315" s="80">
        <v>5.1979166666666667E-2</v>
      </c>
      <c r="M315" s="76">
        <v>22</v>
      </c>
      <c r="N315" s="77">
        <v>5</v>
      </c>
      <c r="O315" s="112" t="str">
        <f>LEFT(historie_vysledky[[#This Row],[prijmeni a jmeno]],1)</f>
        <v>K</v>
      </c>
      <c r="P315" s="113" t="str">
        <f>CONCATENATE(historie_vysledky[[#This Row],[prijmeni a jmeno]],", ",historie_vysledky[[#This Row],[nar]])</f>
        <v>Kopřiva Josef, 1952</v>
      </c>
      <c r="Q315" s="92">
        <f>IF(ISERROR(VLOOKUP(B315,jbp_bezci!B:G,4,0)),"-",IF(VLOOKUP(B315,jbp_bezci!B:G,4,0)=0,"-",VLOOKUP(B315,jbp_bezci!B:G,4,0)))</f>
        <v>1952</v>
      </c>
      <c r="R315" s="92" t="str">
        <f>IF(COUNTIF(jbp_bezci[ident],historie_vysledky[[#This Row],[ident jbp]])=1,"přihlášen","ne")</f>
        <v>přihlášen</v>
      </c>
      <c r="S315" s="93" t="str">
        <f>IF(historie_vysledky[[#This Row],[jbp_2014]]="ne","-",IF(VLOOKUP(historie_vysledky[[#This Row],[ident jbp]],jbp_bezci!B:G,5,0)=0,"-",VLOOKUP(historie_vysledky[[#This Row],[ident jbp]],jbp_bezci!B:G,5,0)))</f>
        <v>TC Dvořák České Budějovice 2</v>
      </c>
      <c r="T315" s="120">
        <f>COUNTIFS($F$4:F314,F315,$G$4:G314,G315)</f>
        <v>1</v>
      </c>
      <c r="U315" s="5"/>
      <c r="V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</row>
    <row r="316" spans="2:33" ht="15.75" x14ac:dyDescent="0.25">
      <c r="B316" s="40" t="str">
        <f>CONCATENATE(historie_vysledky[[#This Row],[rok]]," :: ",F316," :: ",G316)</f>
        <v>2011 :: Krejčí Karel :: 1972</v>
      </c>
      <c r="C316" s="115">
        <v>2011</v>
      </c>
      <c r="D316" s="43" t="s">
        <v>292</v>
      </c>
      <c r="E316" s="101"/>
      <c r="F316" s="9" t="s">
        <v>125</v>
      </c>
      <c r="G316" s="7">
        <v>1972</v>
      </c>
      <c r="H316" s="8" t="s">
        <v>397</v>
      </c>
      <c r="I316" s="98" t="str">
        <f>IF(RIGHT(LEFT(historie_vysledky[[#This Row],[prijmeni a jmeno]],SEARCH(" ",historie_vysledky[[#This Row],[prijmeni a jmeno]])-1),1)="á","Z","M")</f>
        <v>M</v>
      </c>
      <c r="J31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316" s="38"/>
      <c r="L316" s="80">
        <v>4.0960648148148149E-2</v>
      </c>
      <c r="M316" s="76">
        <v>4</v>
      </c>
      <c r="N316" s="77">
        <v>3</v>
      </c>
      <c r="O316" s="112" t="str">
        <f>LEFT(historie_vysledky[[#This Row],[prijmeni a jmeno]],1)</f>
        <v>K</v>
      </c>
      <c r="P316" s="113" t="str">
        <f>CONCATENATE(historie_vysledky[[#This Row],[prijmeni a jmeno]],", ",historie_vysledky[[#This Row],[nar]])</f>
        <v>Krejčí Karel, 1972</v>
      </c>
      <c r="Q316" s="92">
        <f>IF(ISERROR(VLOOKUP(B316,jbp_bezci!B:G,4,0)),"-",IF(VLOOKUP(B316,jbp_bezci!B:G,4,0)=0,"-",VLOOKUP(B316,jbp_bezci!B:G,4,0)))</f>
        <v>1972</v>
      </c>
      <c r="R316" s="92" t="str">
        <f>IF(COUNTIF(jbp_bezci[ident],historie_vysledky[[#This Row],[ident jbp]])=1,"přihlášen","ne")</f>
        <v>přihlášen</v>
      </c>
      <c r="S316" s="93" t="str">
        <f>IF(historie_vysledky[[#This Row],[jbp_2014]]="ne","-",IF(VLOOKUP(historie_vysledky[[#This Row],[ident jbp]],jbp_bezci!B:G,5,0)=0,"-",VLOOKUP(historie_vysledky[[#This Row],[ident jbp]],jbp_bezci!B:G,5,0)))</f>
        <v>TriSK České Budějovice</v>
      </c>
      <c r="T316" s="120">
        <f>COUNTIFS($F$4:F315,F316,$G$4:G315,G316)</f>
        <v>0</v>
      </c>
      <c r="U316" s="5"/>
      <c r="V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</row>
    <row r="317" spans="2:33" ht="15.75" x14ac:dyDescent="0.25">
      <c r="B317" s="40" t="str">
        <f>CONCATENATE(historie_vysledky[[#This Row],[rok]]," :: ",F317," :: ",G317)</f>
        <v>2011 :: Kučera Radek :: 1969</v>
      </c>
      <c r="C317" s="115">
        <v>2011</v>
      </c>
      <c r="D317" s="43" t="s">
        <v>292</v>
      </c>
      <c r="E317" s="101"/>
      <c r="F317" s="9" t="s">
        <v>213</v>
      </c>
      <c r="G317" s="7">
        <v>1969</v>
      </c>
      <c r="H317" s="8" t="s">
        <v>597</v>
      </c>
      <c r="I317" s="98" t="str">
        <f>IF(RIGHT(LEFT(historie_vysledky[[#This Row],[prijmeni a jmeno]],SEARCH(" ",historie_vysledky[[#This Row],[prijmeni a jmeno]])-1),1)="á","Z","M")</f>
        <v>M</v>
      </c>
      <c r="J31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317" s="38"/>
      <c r="L317" s="80">
        <v>3.9525462962962964E-2</v>
      </c>
      <c r="M317" s="76">
        <v>2</v>
      </c>
      <c r="N317" s="77">
        <v>1</v>
      </c>
      <c r="O317" s="112" t="str">
        <f>LEFT(historie_vysledky[[#This Row],[prijmeni a jmeno]],1)</f>
        <v>K</v>
      </c>
      <c r="P317" s="113" t="str">
        <f>CONCATENATE(historie_vysledky[[#This Row],[prijmeni a jmeno]],", ",historie_vysledky[[#This Row],[nar]])</f>
        <v>Kučera Radek, 1969</v>
      </c>
      <c r="Q317" s="92">
        <f>IF(ISERROR(VLOOKUP(B317,jbp_bezci!B:G,4,0)),"-",IF(VLOOKUP(B317,jbp_bezci!B:G,4,0)=0,"-",VLOOKUP(B317,jbp_bezci!B:G,4,0)))</f>
        <v>1969</v>
      </c>
      <c r="R317" s="92" t="str">
        <f>IF(COUNTIF(jbp_bezci[ident],historie_vysledky[[#This Row],[ident jbp]])=1,"přihlášen","ne")</f>
        <v>přihlášen</v>
      </c>
      <c r="S317" s="93" t="str">
        <f>IF(historie_vysledky[[#This Row],[jbp_2014]]="ne","-",IF(VLOOKUP(historie_vysledky[[#This Row],[ident jbp]],jbp_bezci!B:G,5,0)=0,"-",VLOOKUP(historie_vysledky[[#This Row],[ident jbp]],jbp_bezci!B:G,5,0)))</f>
        <v>Pacov</v>
      </c>
      <c r="T317" s="120">
        <f>COUNTIFS($F$4:F316,F317,$G$4:G316,G317)</f>
        <v>0</v>
      </c>
      <c r="U317" s="5"/>
      <c r="V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</row>
    <row r="318" spans="2:33" ht="15.75" x14ac:dyDescent="0.25">
      <c r="B318" s="40" t="str">
        <f>CONCATENATE(historie_vysledky[[#This Row],[rok]]," :: ",F318," :: ",G318)</f>
        <v>2011 :: Lácha Miroslav :: 1967</v>
      </c>
      <c r="C318" s="115">
        <v>2011</v>
      </c>
      <c r="D318" s="43" t="s">
        <v>292</v>
      </c>
      <c r="E318" s="101"/>
      <c r="F318" s="9" t="s">
        <v>619</v>
      </c>
      <c r="G318" s="7">
        <v>1967</v>
      </c>
      <c r="H318" s="8" t="s">
        <v>395</v>
      </c>
      <c r="I318" s="98" t="str">
        <f>IF(RIGHT(LEFT(historie_vysledky[[#This Row],[prijmeni a jmeno]],SEARCH(" ",historie_vysledky[[#This Row],[prijmeni a jmeno]])-1),1)="á","Z","M")</f>
        <v>M</v>
      </c>
      <c r="J31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318" s="38"/>
      <c r="L318" s="80">
        <v>5.5972222222222222E-2</v>
      </c>
      <c r="M318" s="76">
        <v>27</v>
      </c>
      <c r="N318" s="77">
        <v>11</v>
      </c>
      <c r="O318" s="112" t="str">
        <f>LEFT(historie_vysledky[[#This Row],[prijmeni a jmeno]],1)</f>
        <v>L</v>
      </c>
      <c r="P318" s="113" t="str">
        <f>CONCATENATE(historie_vysledky[[#This Row],[prijmeni a jmeno]],", ",historie_vysledky[[#This Row],[nar]])</f>
        <v>Lácha Miroslav, 1967</v>
      </c>
      <c r="Q318" s="92" t="str">
        <f>IF(ISERROR(VLOOKUP(B318,jbp_bezci!B:G,4,0)),"-",IF(VLOOKUP(B318,jbp_bezci!B:G,4,0)=0,"-",VLOOKUP(B318,jbp_bezci!B:G,4,0)))</f>
        <v>-</v>
      </c>
      <c r="R318" s="92" t="str">
        <f>IF(COUNTIF(jbp_bezci[ident],historie_vysledky[[#This Row],[ident jbp]])=1,"přihlášen","ne")</f>
        <v>ne</v>
      </c>
      <c r="S31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18" s="120">
        <f>COUNTIFS($F$4:F317,F318,$G$4:G317,G318)</f>
        <v>0</v>
      </c>
      <c r="U318" s="5"/>
      <c r="V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</row>
    <row r="319" spans="2:33" ht="15.75" x14ac:dyDescent="0.25">
      <c r="B319" s="40" t="str">
        <f>CONCATENATE(historie_vysledky[[#This Row],[rok]]," :: ",F319," :: ",G319)</f>
        <v>2011 :: Lácha Pavel :: 1969</v>
      </c>
      <c r="C319" s="115">
        <v>2011</v>
      </c>
      <c r="D319" s="43" t="s">
        <v>292</v>
      </c>
      <c r="E319" s="101"/>
      <c r="F319" s="9" t="s">
        <v>129</v>
      </c>
      <c r="G319" s="7">
        <v>1969</v>
      </c>
      <c r="H319" s="8" t="s">
        <v>414</v>
      </c>
      <c r="I319" s="98" t="str">
        <f>IF(RIGHT(LEFT(historie_vysledky[[#This Row],[prijmeni a jmeno]],SEARCH(" ",historie_vysledky[[#This Row],[prijmeni a jmeno]])-1),1)="á","Z","M")</f>
        <v>M</v>
      </c>
      <c r="J31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319" s="38"/>
      <c r="L319" s="80">
        <v>4.3298611111111107E-2</v>
      </c>
      <c r="M319" s="76">
        <v>12</v>
      </c>
      <c r="N319" s="77">
        <v>6</v>
      </c>
      <c r="O319" s="112" t="str">
        <f>LEFT(historie_vysledky[[#This Row],[prijmeni a jmeno]],1)</f>
        <v>L</v>
      </c>
      <c r="P319" s="113" t="str">
        <f>CONCATENATE(historie_vysledky[[#This Row],[prijmeni a jmeno]],", ",historie_vysledky[[#This Row],[nar]])</f>
        <v>Lácha Pavel, 1969</v>
      </c>
      <c r="Q319" s="92">
        <f>IF(ISERROR(VLOOKUP(B319,jbp_bezci!B:G,4,0)),"-",IF(VLOOKUP(B319,jbp_bezci!B:G,4,0)=0,"-",VLOOKUP(B319,jbp_bezci!B:G,4,0)))</f>
        <v>1969</v>
      </c>
      <c r="R319" s="92" t="str">
        <f>IF(COUNTIF(jbp_bezci[ident],historie_vysledky[[#This Row],[ident jbp]])=1,"přihlášen","ne")</f>
        <v>přihlášen</v>
      </c>
      <c r="S319" s="93" t="str">
        <f>IF(historie_vysledky[[#This Row],[jbp_2014]]="ne","-",IF(VLOOKUP(historie_vysledky[[#This Row],[ident jbp]],jbp_bezci!B:G,5,0)=0,"-",VLOOKUP(historie_vysledky[[#This Row],[ident jbp]],jbp_bezci!B:G,5,0)))</f>
        <v>BH Triatlon České Budějovice</v>
      </c>
      <c r="T319" s="120">
        <f>COUNTIFS($F$4:F318,F319,$G$4:G318,G319)</f>
        <v>1</v>
      </c>
      <c r="U319" s="5"/>
      <c r="V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</row>
    <row r="320" spans="2:33" ht="15.75" x14ac:dyDescent="0.25">
      <c r="B320" s="40" t="str">
        <f>CONCATENATE(historie_vysledky[[#This Row],[rok]]," :: ",F320," :: ",G320)</f>
        <v>2011 :: Láchová Gabriela :: 1971</v>
      </c>
      <c r="C320" s="115">
        <v>2011</v>
      </c>
      <c r="D320" s="43" t="s">
        <v>292</v>
      </c>
      <c r="E320" s="101"/>
      <c r="F320" s="9" t="s">
        <v>618</v>
      </c>
      <c r="G320" s="7">
        <v>1971</v>
      </c>
      <c r="H320" s="8" t="s">
        <v>395</v>
      </c>
      <c r="I320" s="98" t="str">
        <f>IF(RIGHT(LEFT(historie_vysledky[[#This Row],[prijmeni a jmeno]],SEARCH(" ",historie_vysledky[[#This Row],[prijmeni a jmeno]])-1),1)="á","Z","M")</f>
        <v>Z</v>
      </c>
      <c r="J32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320" s="38"/>
      <c r="L320" s="80">
        <v>5.2708333333333336E-2</v>
      </c>
      <c r="M320" s="76">
        <v>24</v>
      </c>
      <c r="N320" s="77">
        <v>2</v>
      </c>
      <c r="O320" s="112" t="str">
        <f>LEFT(historie_vysledky[[#This Row],[prijmeni a jmeno]],1)</f>
        <v>L</v>
      </c>
      <c r="P320" s="113" t="str">
        <f>CONCATENATE(historie_vysledky[[#This Row],[prijmeni a jmeno]],", ",historie_vysledky[[#This Row],[nar]])</f>
        <v>Láchová Gabriela, 1971</v>
      </c>
      <c r="Q320" s="92" t="str">
        <f>IF(ISERROR(VLOOKUP(B320,jbp_bezci!B:G,4,0)),"-",IF(VLOOKUP(B320,jbp_bezci!B:G,4,0)=0,"-",VLOOKUP(B320,jbp_bezci!B:G,4,0)))</f>
        <v>-</v>
      </c>
      <c r="R320" s="92" t="str">
        <f>IF(COUNTIF(jbp_bezci[ident],historie_vysledky[[#This Row],[ident jbp]])=1,"přihlášen","ne")</f>
        <v>ne</v>
      </c>
      <c r="S32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20" s="120">
        <f>COUNTIFS($F$4:F319,F320,$G$4:G319,G320)</f>
        <v>0</v>
      </c>
      <c r="U320" s="5"/>
      <c r="V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</row>
    <row r="321" spans="2:33" ht="15.75" x14ac:dyDescent="0.25">
      <c r="B321" s="40" t="str">
        <f>CONCATENATE(historie_vysledky[[#This Row],[rok]]," :: ",F321," :: ",G321)</f>
        <v>2011 :: Malík Vít :: 1969</v>
      </c>
      <c r="C321" s="115">
        <v>2011</v>
      </c>
      <c r="D321" s="43" t="s">
        <v>292</v>
      </c>
      <c r="E321" s="101"/>
      <c r="F321" s="9" t="s">
        <v>137</v>
      </c>
      <c r="G321" s="7">
        <v>1969</v>
      </c>
      <c r="H321" s="8" t="s">
        <v>392</v>
      </c>
      <c r="I321" s="98" t="str">
        <f>IF(RIGHT(LEFT(historie_vysledky[[#This Row],[prijmeni a jmeno]],SEARCH(" ",historie_vysledky[[#This Row],[prijmeni a jmeno]])-1),1)="á","Z","M")</f>
        <v>M</v>
      </c>
      <c r="J32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321" s="38"/>
      <c r="L321" s="80">
        <v>4.1585648148148149E-2</v>
      </c>
      <c r="M321" s="76">
        <v>6</v>
      </c>
      <c r="N321" s="77">
        <v>3</v>
      </c>
      <c r="O321" s="112" t="str">
        <f>LEFT(historie_vysledky[[#This Row],[prijmeni a jmeno]],1)</f>
        <v>M</v>
      </c>
      <c r="P321" s="113" t="str">
        <f>CONCATENATE(historie_vysledky[[#This Row],[prijmeni a jmeno]],", ",historie_vysledky[[#This Row],[nar]])</f>
        <v>Malík Vít, 1969</v>
      </c>
      <c r="Q321" s="92">
        <f>IF(ISERROR(VLOOKUP(B321,jbp_bezci!B:G,4,0)),"-",IF(VLOOKUP(B321,jbp_bezci!B:G,4,0)=0,"-",VLOOKUP(B321,jbp_bezci!B:G,4,0)))</f>
        <v>1969</v>
      </c>
      <c r="R321" s="92" t="str">
        <f>IF(COUNTIF(jbp_bezci[ident],historie_vysledky[[#This Row],[ident jbp]])=1,"přihlášen","ne")</f>
        <v>přihlášen</v>
      </c>
      <c r="S321" s="93" t="str">
        <f>IF(historie_vysledky[[#This Row],[jbp_2014]]="ne","-",IF(VLOOKUP(historie_vysledky[[#This Row],[ident jbp]],jbp_bezci!B:G,5,0)=0,"-",VLOOKUP(historie_vysledky[[#This Row],[ident jbp]],jbp_bezci!B:G,5,0)))</f>
        <v>Rožmberské sklepy Borovany</v>
      </c>
      <c r="T321" s="120">
        <f>COUNTIFS($F$4:F320,F321,$G$4:G320,G321)</f>
        <v>0</v>
      </c>
      <c r="U321" s="5"/>
      <c r="V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</row>
    <row r="322" spans="2:33" ht="15.75" x14ac:dyDescent="0.25">
      <c r="B322" s="40" t="str">
        <f>CONCATENATE(historie_vysledky[[#This Row],[rok]]," :: ",F322," :: ",G322)</f>
        <v>2011 :: Mikšovský Zdeněk :: 1945</v>
      </c>
      <c r="C322" s="115">
        <v>2011</v>
      </c>
      <c r="D322" s="43" t="s">
        <v>292</v>
      </c>
      <c r="E322" s="101"/>
      <c r="F322" s="9" t="s">
        <v>143</v>
      </c>
      <c r="G322" s="7">
        <v>1945</v>
      </c>
      <c r="H322" s="8" t="s">
        <v>1060</v>
      </c>
      <c r="I322" s="98" t="str">
        <f>IF(RIGHT(LEFT(historie_vysledky[[#This Row],[prijmeni a jmeno]],SEARCH(" ",historie_vysledky[[#This Row],[prijmeni a jmeno]])-1),1)="á","Z","M")</f>
        <v>M</v>
      </c>
      <c r="J32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D</v>
      </c>
      <c r="K322" s="38"/>
      <c r="L322" s="80">
        <v>5.859953703703704E-2</v>
      </c>
      <c r="M322" s="76">
        <v>34</v>
      </c>
      <c r="N322" s="77">
        <v>2</v>
      </c>
      <c r="O322" s="112" t="str">
        <f>LEFT(historie_vysledky[[#This Row],[prijmeni a jmeno]],1)</f>
        <v>M</v>
      </c>
      <c r="P322" s="113" t="str">
        <f>CONCATENATE(historie_vysledky[[#This Row],[prijmeni a jmeno]],", ",historie_vysledky[[#This Row],[nar]])</f>
        <v>Mikšovský Zdeněk, 1945</v>
      </c>
      <c r="Q322" s="92">
        <f>IF(ISERROR(VLOOKUP(B322,jbp_bezci!B:G,4,0)),"-",IF(VLOOKUP(B322,jbp_bezci!B:G,4,0)=0,"-",VLOOKUP(B322,jbp_bezci!B:G,4,0)))</f>
        <v>1945</v>
      </c>
      <c r="R322" s="92" t="str">
        <f>IF(COUNTIF(jbp_bezci[ident],historie_vysledky[[#This Row],[ident jbp]])=1,"přihlášen","ne")</f>
        <v>přihlášen</v>
      </c>
      <c r="S322" s="93" t="str">
        <f>IF(historie_vysledky[[#This Row],[jbp_2014]]="ne","-",IF(VLOOKUP(historie_vysledky[[#This Row],[ident jbp]],jbp_bezci!B:G,5,0)=0,"-",VLOOKUP(historie_vysledky[[#This Row],[ident jbp]],jbp_bezci!B:G,5,0)))</f>
        <v>AK Včelná</v>
      </c>
      <c r="T322" s="120">
        <f>COUNTIFS($F$4:F321,F322,$G$4:G321,G322)</f>
        <v>2</v>
      </c>
      <c r="U322" s="5"/>
      <c r="V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</row>
    <row r="323" spans="2:33" ht="15.75" x14ac:dyDescent="0.25">
      <c r="B323" s="40" t="str">
        <f>CONCATENATE(historie_vysledky[[#This Row],[rok]]," :: ",F323," :: ",G323)</f>
        <v>2011 :: Mondek Josef :: 1966</v>
      </c>
      <c r="C323" s="115">
        <v>2011</v>
      </c>
      <c r="D323" s="43" t="s">
        <v>292</v>
      </c>
      <c r="E323" s="101"/>
      <c r="F323" s="9" t="s">
        <v>218</v>
      </c>
      <c r="G323" s="7">
        <v>1966</v>
      </c>
      <c r="H323" s="8" t="s">
        <v>414</v>
      </c>
      <c r="I323" s="98" t="str">
        <f>IF(RIGHT(LEFT(historie_vysledky[[#This Row],[prijmeni a jmeno]],SEARCH(" ",historie_vysledky[[#This Row],[prijmeni a jmeno]])-1),1)="á","Z","M")</f>
        <v>M</v>
      </c>
      <c r="J32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323" s="38"/>
      <c r="L323" s="80">
        <v>4.1724537037037039E-2</v>
      </c>
      <c r="M323" s="76">
        <v>9</v>
      </c>
      <c r="N323" s="77">
        <v>5</v>
      </c>
      <c r="O323" s="112" t="str">
        <f>LEFT(historie_vysledky[[#This Row],[prijmeni a jmeno]],1)</f>
        <v>M</v>
      </c>
      <c r="P323" s="113" t="str">
        <f>CONCATENATE(historie_vysledky[[#This Row],[prijmeni a jmeno]],", ",historie_vysledky[[#This Row],[nar]])</f>
        <v>Mondek Josef, 1966</v>
      </c>
      <c r="Q323" s="92">
        <f>IF(ISERROR(VLOOKUP(B323,jbp_bezci!B:G,4,0)),"-",IF(VLOOKUP(B323,jbp_bezci!B:G,4,0)=0,"-",VLOOKUP(B323,jbp_bezci!B:G,4,0)))</f>
        <v>1966</v>
      </c>
      <c r="R323" s="92" t="str">
        <f>IF(COUNTIF(jbp_bezci[ident],historie_vysledky[[#This Row],[ident jbp]])=1,"přihlášen","ne")</f>
        <v>přihlášen</v>
      </c>
      <c r="S323" s="93" t="str">
        <f>IF(historie_vysledky[[#This Row],[jbp_2014]]="ne","-",IF(VLOOKUP(historie_vysledky[[#This Row],[ident jbp]],jbp_bezci!B:G,5,0)=0,"-",VLOOKUP(historie_vysledky[[#This Row],[ident jbp]],jbp_bezci!B:G,5,0)))</f>
        <v>Cyklo Jiřička</v>
      </c>
      <c r="T323" s="120">
        <f>COUNTIFS($F$4:F322,F323,$G$4:G322,G323)</f>
        <v>0</v>
      </c>
      <c r="U323" s="5"/>
      <c r="V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</row>
    <row r="324" spans="2:33" ht="15.75" x14ac:dyDescent="0.25">
      <c r="B324" s="40" t="str">
        <f>CONCATENATE(historie_vysledky[[#This Row],[rok]]," :: ",F324," :: ",G324)</f>
        <v>2011 :: Mražík Karel :: 1959</v>
      </c>
      <c r="C324" s="115">
        <v>2011</v>
      </c>
      <c r="D324" s="43" t="s">
        <v>292</v>
      </c>
      <c r="E324" s="101"/>
      <c r="F324" s="9" t="s">
        <v>341</v>
      </c>
      <c r="G324" s="7">
        <v>1959</v>
      </c>
      <c r="H324" s="8" t="s">
        <v>342</v>
      </c>
      <c r="I324" s="98" t="str">
        <f>IF(RIGHT(LEFT(historie_vysledky[[#This Row],[prijmeni a jmeno]],SEARCH(" ",historie_vysledky[[#This Row],[prijmeni a jmeno]])-1),1)="á","Z","M")</f>
        <v>M</v>
      </c>
      <c r="J32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324" s="38"/>
      <c r="L324" s="80">
        <v>6.4571759259259259E-2</v>
      </c>
      <c r="M324" s="76">
        <v>37</v>
      </c>
      <c r="N324" s="77">
        <v>6</v>
      </c>
      <c r="O324" s="112" t="str">
        <f>LEFT(historie_vysledky[[#This Row],[prijmeni a jmeno]],1)</f>
        <v>M</v>
      </c>
      <c r="P324" s="113" t="str">
        <f>CONCATENATE(historie_vysledky[[#This Row],[prijmeni a jmeno]],", ",historie_vysledky[[#This Row],[nar]])</f>
        <v>Mražík Karel, 1959</v>
      </c>
      <c r="Q324" s="92" t="str">
        <f>IF(ISERROR(VLOOKUP(B324,jbp_bezci!B:G,4,0)),"-",IF(VLOOKUP(B324,jbp_bezci!B:G,4,0)=0,"-",VLOOKUP(B324,jbp_bezci!B:G,4,0)))</f>
        <v>-</v>
      </c>
      <c r="R324" s="92" t="str">
        <f>IF(COUNTIF(jbp_bezci[ident],historie_vysledky[[#This Row],[ident jbp]])=1,"přihlášen","ne")</f>
        <v>ne</v>
      </c>
      <c r="S32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24" s="120">
        <f>COUNTIFS($F$4:F323,F324,$G$4:G323,G324)</f>
        <v>1</v>
      </c>
      <c r="U324" s="5"/>
      <c r="V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</row>
    <row r="325" spans="2:33" ht="15.75" x14ac:dyDescent="0.25">
      <c r="B325" s="40" t="str">
        <f>CONCATENATE(historie_vysledky[[#This Row],[rok]]," :: ",F325," :: ",G325)</f>
        <v>2011 :: Palkovič Vladislav :: 1939</v>
      </c>
      <c r="C325" s="115">
        <v>2011</v>
      </c>
      <c r="D325" s="43" t="s">
        <v>292</v>
      </c>
      <c r="E325" s="101"/>
      <c r="F325" s="9" t="s">
        <v>150</v>
      </c>
      <c r="G325" s="7">
        <v>1939</v>
      </c>
      <c r="H325" s="8" t="s">
        <v>43</v>
      </c>
      <c r="I325" s="98" t="str">
        <f>IF(RIGHT(LEFT(historie_vysledky[[#This Row],[prijmeni a jmeno]],SEARCH(" ",historie_vysledky[[#This Row],[prijmeni a jmeno]])-1),1)="á","Z","M")</f>
        <v>M</v>
      </c>
      <c r="J32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E</v>
      </c>
      <c r="K325" s="38"/>
      <c r="L325" s="80">
        <v>5.7037037037037032E-2</v>
      </c>
      <c r="M325" s="76">
        <v>30</v>
      </c>
      <c r="N325" s="77">
        <v>3</v>
      </c>
      <c r="O325" s="112" t="str">
        <f>LEFT(historie_vysledky[[#This Row],[prijmeni a jmeno]],1)</f>
        <v>P</v>
      </c>
      <c r="P325" s="113" t="str">
        <f>CONCATENATE(historie_vysledky[[#This Row],[prijmeni a jmeno]],", ",historie_vysledky[[#This Row],[nar]])</f>
        <v>Palkovič Vladislav, 1939</v>
      </c>
      <c r="Q325" s="92">
        <f>IF(ISERROR(VLOOKUP(B325,jbp_bezci!B:G,4,0)),"-",IF(VLOOKUP(B325,jbp_bezci!B:G,4,0)=0,"-",VLOOKUP(B325,jbp_bezci!B:G,4,0)))</f>
        <v>1939</v>
      </c>
      <c r="R325" s="92" t="str">
        <f>IF(COUNTIF(jbp_bezci[ident],historie_vysledky[[#This Row],[ident jbp]])=1,"přihlášen","ne")</f>
        <v>přihlášen</v>
      </c>
      <c r="S325" s="93" t="str">
        <f>IF(historie_vysledky[[#This Row],[jbp_2014]]="ne","-",IF(VLOOKUP(historie_vysledky[[#This Row],[ident jbp]],jbp_bezci!B:G,5,0)=0,"-",VLOOKUP(historie_vysledky[[#This Row],[ident jbp]],jbp_bezci!B:G,5,0)))</f>
        <v>BOBO Větřní</v>
      </c>
      <c r="T325" s="120">
        <f>COUNTIFS($F$4:F324,F325,$G$4:G324,G325)</f>
        <v>2</v>
      </c>
      <c r="U325" s="5"/>
      <c r="V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</row>
    <row r="326" spans="2:33" ht="15.75" x14ac:dyDescent="0.25">
      <c r="B326" s="40" t="str">
        <f>CONCATENATE(historie_vysledky[[#This Row],[rok]]," :: ",F326," :: ",G326)</f>
        <v>2011 :: Průcha Jakub :: 1977</v>
      </c>
      <c r="C326" s="115">
        <v>2011</v>
      </c>
      <c r="D326" s="43" t="s">
        <v>292</v>
      </c>
      <c r="E326" s="101"/>
      <c r="F326" s="9" t="s">
        <v>307</v>
      </c>
      <c r="G326" s="7">
        <v>1977</v>
      </c>
      <c r="H326" s="8" t="s">
        <v>396</v>
      </c>
      <c r="I326" s="98" t="str">
        <f>IF(RIGHT(LEFT(historie_vysledky[[#This Row],[prijmeni a jmeno]],SEARCH(" ",historie_vysledky[[#This Row],[prijmeni a jmeno]])-1),1)="á","Z","M")</f>
        <v>M</v>
      </c>
      <c r="J32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326" s="38"/>
      <c r="L326" s="80">
        <v>5.8067129629629628E-2</v>
      </c>
      <c r="M326" s="76">
        <v>32</v>
      </c>
      <c r="N326" s="77">
        <v>8</v>
      </c>
      <c r="O326" s="112" t="str">
        <f>LEFT(historie_vysledky[[#This Row],[prijmeni a jmeno]],1)</f>
        <v>P</v>
      </c>
      <c r="P326" s="113" t="str">
        <f>CONCATENATE(historie_vysledky[[#This Row],[prijmeni a jmeno]],", ",historie_vysledky[[#This Row],[nar]])</f>
        <v>Průcha Jakub, 1977</v>
      </c>
      <c r="Q326" s="92" t="str">
        <f>IF(ISERROR(VLOOKUP(B326,jbp_bezci!B:G,4,0)),"-",IF(VLOOKUP(B326,jbp_bezci!B:G,4,0)=0,"-",VLOOKUP(B326,jbp_bezci!B:G,4,0)))</f>
        <v>-</v>
      </c>
      <c r="R326" s="92" t="str">
        <f>IF(COUNTIF(jbp_bezci[ident],historie_vysledky[[#This Row],[ident jbp]])=1,"přihlášen","ne")</f>
        <v>ne</v>
      </c>
      <c r="S32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26" s="120">
        <f>COUNTIFS($F$4:F325,F326,$G$4:G325,G326)</f>
        <v>0</v>
      </c>
      <c r="U326" s="5"/>
      <c r="V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</row>
    <row r="327" spans="2:33" ht="15.75" x14ac:dyDescent="0.25">
      <c r="B327" s="40" t="str">
        <f>CONCATENATE(historie_vysledky[[#This Row],[rok]]," :: ",F327," :: ",G327)</f>
        <v>2011 :: Putschögl Jaroslav :: 1939</v>
      </c>
      <c r="C327" s="115">
        <v>2011</v>
      </c>
      <c r="D327" s="43" t="s">
        <v>292</v>
      </c>
      <c r="E327" s="101"/>
      <c r="F327" s="9" t="s">
        <v>156</v>
      </c>
      <c r="G327" s="7">
        <v>1939</v>
      </c>
      <c r="H327" s="8" t="s">
        <v>607</v>
      </c>
      <c r="I327" s="98" t="str">
        <f>IF(RIGHT(LEFT(historie_vysledky[[#This Row],[prijmeni a jmeno]],SEARCH(" ",historie_vysledky[[#This Row],[prijmeni a jmeno]])-1),1)="á","Z","M")</f>
        <v>M</v>
      </c>
      <c r="J32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E</v>
      </c>
      <c r="K327" s="38"/>
      <c r="L327" s="80">
        <v>5.6712962962962965E-2</v>
      </c>
      <c r="M327" s="76">
        <v>29</v>
      </c>
      <c r="N327" s="77">
        <v>2</v>
      </c>
      <c r="O327" s="112" t="str">
        <f>LEFT(historie_vysledky[[#This Row],[prijmeni a jmeno]],1)</f>
        <v>P</v>
      </c>
      <c r="P327" s="113" t="str">
        <f>CONCATENATE(historie_vysledky[[#This Row],[prijmeni a jmeno]],", ",historie_vysledky[[#This Row],[nar]])</f>
        <v>Putschögl Jaroslav, 1939</v>
      </c>
      <c r="Q327" s="92">
        <f>IF(ISERROR(VLOOKUP(B327,jbp_bezci!B:G,4,0)),"-",IF(VLOOKUP(B327,jbp_bezci!B:G,4,0)=0,"-",VLOOKUP(B327,jbp_bezci!B:G,4,0)))</f>
        <v>1939</v>
      </c>
      <c r="R327" s="92" t="str">
        <f>IF(COUNTIF(jbp_bezci[ident],historie_vysledky[[#This Row],[ident jbp]])=1,"přihlášen","ne")</f>
        <v>přihlášen</v>
      </c>
      <c r="S327" s="93" t="str">
        <f>IF(historie_vysledky[[#This Row],[jbp_2014]]="ne","-",IF(VLOOKUP(historie_vysledky[[#This Row],[ident jbp]],jbp_bezci!B:G,5,0)=0,"-",VLOOKUP(historie_vysledky[[#This Row],[ident jbp]],jbp_bezci!B:G,5,0)))</f>
        <v>Atletika Písek</v>
      </c>
      <c r="T327" s="120">
        <f>COUNTIFS($F$4:F326,F327,$G$4:G326,G327)</f>
        <v>0</v>
      </c>
      <c r="U327" s="5"/>
      <c r="V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</row>
    <row r="328" spans="2:33" ht="15.75" x14ac:dyDescent="0.25">
      <c r="B328" s="40" t="str">
        <f>CONCATENATE(historie_vysledky[[#This Row],[rok]]," :: ",F328," :: ",G328)</f>
        <v>2011 :: Rodina Bohuslav :: 1959</v>
      </c>
      <c r="C328" s="115">
        <v>2011</v>
      </c>
      <c r="D328" s="43" t="s">
        <v>292</v>
      </c>
      <c r="E328" s="101"/>
      <c r="F328" s="9" t="s">
        <v>158</v>
      </c>
      <c r="G328" s="7">
        <v>1959</v>
      </c>
      <c r="H328" s="8" t="s">
        <v>10</v>
      </c>
      <c r="I328" s="98" t="str">
        <f>IF(RIGHT(LEFT(historie_vysledky[[#This Row],[prijmeni a jmeno]],SEARCH(" ",historie_vysledky[[#This Row],[prijmeni a jmeno]])-1),1)="á","Z","M")</f>
        <v>M</v>
      </c>
      <c r="J32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328" s="38"/>
      <c r="L328" s="80">
        <v>4.2291666666666665E-2</v>
      </c>
      <c r="M328" s="76">
        <v>10</v>
      </c>
      <c r="N328" s="77">
        <v>2</v>
      </c>
      <c r="O328" s="112" t="str">
        <f>LEFT(historie_vysledky[[#This Row],[prijmeni a jmeno]],1)</f>
        <v>R</v>
      </c>
      <c r="P328" s="113" t="str">
        <f>CONCATENATE(historie_vysledky[[#This Row],[prijmeni a jmeno]],", ",historie_vysledky[[#This Row],[nar]])</f>
        <v>Rodina Bohuslav, 1959</v>
      </c>
      <c r="Q328" s="92">
        <f>IF(ISERROR(VLOOKUP(B328,jbp_bezci!B:G,4,0)),"-",IF(VLOOKUP(B328,jbp_bezci!B:G,4,0)=0,"-",VLOOKUP(B328,jbp_bezci!B:G,4,0)))</f>
        <v>1959</v>
      </c>
      <c r="R328" s="92" t="str">
        <f>IF(COUNTIF(jbp_bezci[ident],historie_vysledky[[#This Row],[ident jbp]])=1,"přihlášen","ne")</f>
        <v>přihlášen</v>
      </c>
      <c r="S328" s="93" t="str">
        <f>IF(historie_vysledky[[#This Row],[jbp_2014]]="ne","-",IF(VLOOKUP(historie_vysledky[[#This Row],[ident jbp]],jbp_bezci!B:G,5,0)=0,"-",VLOOKUP(historie_vysledky[[#This Row],[ident jbp]],jbp_bezci!B:G,5,0)))</f>
        <v>Atletika Písek</v>
      </c>
      <c r="T328" s="120">
        <f>COUNTIFS($F$4:F327,F328,$G$4:G327,G328)</f>
        <v>0</v>
      </c>
      <c r="U328" s="5"/>
      <c r="V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</row>
    <row r="329" spans="2:33" ht="15.75" x14ac:dyDescent="0.25">
      <c r="B329" s="40" t="str">
        <f>CONCATENATE(historie_vysledky[[#This Row],[rok]]," :: ",F329," :: ",G329)</f>
        <v>2011 :: Stejskal Ladislav :: 1977</v>
      </c>
      <c r="C329" s="115">
        <v>2011</v>
      </c>
      <c r="D329" s="43" t="s">
        <v>292</v>
      </c>
      <c r="E329" s="101"/>
      <c r="F329" s="9" t="s">
        <v>227</v>
      </c>
      <c r="G329" s="7">
        <v>1977</v>
      </c>
      <c r="H329" s="9" t="s">
        <v>1115</v>
      </c>
      <c r="I329" s="98" t="str">
        <f>IF(RIGHT(LEFT(historie_vysledky[[#This Row],[prijmeni a jmeno]],SEARCH(" ",historie_vysledky[[#This Row],[prijmeni a jmeno]])-1),1)="á","Z","M")</f>
        <v>M</v>
      </c>
      <c r="J32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329" s="38"/>
      <c r="L329" s="80">
        <v>3.9328703703703706E-2</v>
      </c>
      <c r="M329" s="76">
        <v>1</v>
      </c>
      <c r="N329" s="77">
        <v>1</v>
      </c>
      <c r="O329" s="112" t="str">
        <f>LEFT(historie_vysledky[[#This Row],[prijmeni a jmeno]],1)</f>
        <v>S</v>
      </c>
      <c r="P329" s="113" t="str">
        <f>CONCATENATE(historie_vysledky[[#This Row],[prijmeni a jmeno]],", ",historie_vysledky[[#This Row],[nar]])</f>
        <v>Stejskal Ladislav, 1977</v>
      </c>
      <c r="Q329" s="92">
        <f>IF(ISERROR(VLOOKUP(B329,jbp_bezci!B:G,4,0)),"-",IF(VLOOKUP(B329,jbp_bezci!B:G,4,0)=0,"-",VLOOKUP(B329,jbp_bezci!B:G,4,0)))</f>
        <v>1977</v>
      </c>
      <c r="R329" s="92" t="str">
        <f>IF(COUNTIF(jbp_bezci[ident],historie_vysledky[[#This Row],[ident jbp]])=1,"přihlášen","ne")</f>
        <v>přihlášen</v>
      </c>
      <c r="S329" s="93" t="str">
        <f>IF(historie_vysledky[[#This Row],[jbp_2014]]="ne","-",IF(VLOOKUP(historie_vysledky[[#This Row],[ident jbp]],jbp_bezci!B:G,5,0)=0,"-",VLOOKUP(historie_vysledky[[#This Row],[ident jbp]],jbp_bezci!B:G,5,0)))</f>
        <v>SK Čtyři Dvory České Budějovice</v>
      </c>
      <c r="T329" s="120">
        <f>COUNTIFS($F$4:F328,F329,$G$4:G328,G329)</f>
        <v>0</v>
      </c>
      <c r="U329" s="5"/>
      <c r="V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</row>
    <row r="330" spans="2:33" ht="15.75" x14ac:dyDescent="0.25">
      <c r="B330" s="40" t="str">
        <f>CONCATENATE(historie_vysledky[[#This Row],[rok]]," :: ",F330," :: ",G330)</f>
        <v>2011 :: Svoboda Václav :: 1949</v>
      </c>
      <c r="C330" s="115">
        <v>2011</v>
      </c>
      <c r="D330" s="43" t="s">
        <v>292</v>
      </c>
      <c r="E330" s="101"/>
      <c r="F330" s="9" t="s">
        <v>169</v>
      </c>
      <c r="G330" s="7">
        <v>1949</v>
      </c>
      <c r="H330" s="8" t="s">
        <v>425</v>
      </c>
      <c r="I330" s="98" t="str">
        <f>IF(RIGHT(LEFT(historie_vysledky[[#This Row],[prijmeni a jmeno]],SEARCH(" ",historie_vysledky[[#This Row],[prijmeni a jmeno]])-1),1)="á","Z","M")</f>
        <v>M</v>
      </c>
      <c r="J33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D</v>
      </c>
      <c r="K330" s="38"/>
      <c r="L330" s="80">
        <v>4.868055555555556E-2</v>
      </c>
      <c r="M330" s="76">
        <v>17</v>
      </c>
      <c r="N330" s="77">
        <v>1</v>
      </c>
      <c r="O330" s="112" t="str">
        <f>LEFT(historie_vysledky[[#This Row],[prijmeni a jmeno]],1)</f>
        <v>S</v>
      </c>
      <c r="P330" s="113" t="str">
        <f>CONCATENATE(historie_vysledky[[#This Row],[prijmeni a jmeno]],", ",historie_vysledky[[#This Row],[nar]])</f>
        <v>Svoboda Václav, 1949</v>
      </c>
      <c r="Q330" s="92">
        <f>IF(ISERROR(VLOOKUP(B330,jbp_bezci!B:G,4,0)),"-",IF(VLOOKUP(B330,jbp_bezci!B:G,4,0)=0,"-",VLOOKUP(B330,jbp_bezci!B:G,4,0)))</f>
        <v>1949</v>
      </c>
      <c r="R330" s="92" t="str">
        <f>IF(COUNTIF(jbp_bezci[ident],historie_vysledky[[#This Row],[ident jbp]])=1,"přihlášen","ne")</f>
        <v>přihlášen</v>
      </c>
      <c r="S330" s="93" t="str">
        <f>IF(historie_vysledky[[#This Row],[jbp_2014]]="ne","-",IF(VLOOKUP(historie_vysledky[[#This Row],[ident jbp]],jbp_bezci!B:G,5,0)=0,"-",VLOOKUP(historie_vysledky[[#This Row],[ident jbp]],jbp_bezci!B:G,5,0)))</f>
        <v>Jihočeský klub maratonců</v>
      </c>
      <c r="T330" s="120">
        <f>COUNTIFS($F$4:F329,F330,$G$4:G329,G330)</f>
        <v>2</v>
      </c>
      <c r="U330" s="5"/>
      <c r="V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</row>
    <row r="331" spans="2:33" ht="15.75" x14ac:dyDescent="0.25">
      <c r="B331" s="40" t="str">
        <f>CONCATENATE(historie_vysledky[[#This Row],[rok]]," :: ",F331," :: ",G331)</f>
        <v>2011 :: Šlajs Štefan :: 1980</v>
      </c>
      <c r="C331" s="115">
        <v>2011</v>
      </c>
      <c r="D331" s="43" t="s">
        <v>292</v>
      </c>
      <c r="E331" s="101"/>
      <c r="F331" s="9" t="s">
        <v>616</v>
      </c>
      <c r="G331" s="7">
        <v>1980</v>
      </c>
      <c r="H331" s="8" t="s">
        <v>600</v>
      </c>
      <c r="I331" s="98" t="str">
        <f>IF(RIGHT(LEFT(historie_vysledky[[#This Row],[prijmeni a jmeno]],SEARCH(" ",historie_vysledky[[#This Row],[prijmeni a jmeno]])-1),1)="á","Z","M")</f>
        <v>M</v>
      </c>
      <c r="J33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331" s="38"/>
      <c r="L331" s="80">
        <v>5.0590277777777776E-2</v>
      </c>
      <c r="M331" s="76">
        <v>20</v>
      </c>
      <c r="N331" s="77">
        <v>6</v>
      </c>
      <c r="O331" s="112" t="str">
        <f>LEFT(historie_vysledky[[#This Row],[prijmeni a jmeno]],1)</f>
        <v>Š</v>
      </c>
      <c r="P331" s="113" t="str">
        <f>CONCATENATE(historie_vysledky[[#This Row],[prijmeni a jmeno]],", ",historie_vysledky[[#This Row],[nar]])</f>
        <v>Šlajs Štefan, 1980</v>
      </c>
      <c r="Q331" s="92" t="str">
        <f>IF(ISERROR(VLOOKUP(B331,jbp_bezci!B:G,4,0)),"-",IF(VLOOKUP(B331,jbp_bezci!B:G,4,0)=0,"-",VLOOKUP(B331,jbp_bezci!B:G,4,0)))</f>
        <v>-</v>
      </c>
      <c r="R331" s="92" t="str">
        <f>IF(COUNTIF(jbp_bezci[ident],historie_vysledky[[#This Row],[ident jbp]])=1,"přihlášen","ne")</f>
        <v>ne</v>
      </c>
      <c r="S33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31" s="120">
        <f>COUNTIFS($F$4:F330,F331,$G$4:G330,G331)</f>
        <v>0</v>
      </c>
      <c r="U331" s="5"/>
      <c r="V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</row>
    <row r="332" spans="2:33" ht="15.75" x14ac:dyDescent="0.25">
      <c r="B332" s="40" t="str">
        <f>CONCATENATE(historie_vysledky[[#This Row],[rok]]," :: ",F332," :: ",G332)</f>
        <v>2011 :: Šoustar Lubomír :: 1941</v>
      </c>
      <c r="C332" s="115">
        <v>2011</v>
      </c>
      <c r="D332" s="43" t="s">
        <v>292</v>
      </c>
      <c r="E332" s="101"/>
      <c r="F332" s="9" t="s">
        <v>166</v>
      </c>
      <c r="G332" s="7">
        <v>1941</v>
      </c>
      <c r="H332" s="8" t="s">
        <v>408</v>
      </c>
      <c r="I332" s="98" t="str">
        <f>IF(RIGHT(LEFT(historie_vysledky[[#This Row],[prijmeni a jmeno]],SEARCH(" ",historie_vysledky[[#This Row],[prijmeni a jmeno]])-1),1)="á","Z","M")</f>
        <v>M</v>
      </c>
      <c r="J33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E</v>
      </c>
      <c r="K332" s="38"/>
      <c r="L332" s="80">
        <v>5.1168981481481489E-2</v>
      </c>
      <c r="M332" s="76">
        <v>21</v>
      </c>
      <c r="N332" s="77">
        <v>1</v>
      </c>
      <c r="O332" s="112" t="str">
        <f>LEFT(historie_vysledky[[#This Row],[prijmeni a jmeno]],1)</f>
        <v>Š</v>
      </c>
      <c r="P332" s="113" t="str">
        <f>CONCATENATE(historie_vysledky[[#This Row],[prijmeni a jmeno]],", ",historie_vysledky[[#This Row],[nar]])</f>
        <v>Šoustar Lubomír, 1941</v>
      </c>
      <c r="Q332" s="92">
        <f>IF(ISERROR(VLOOKUP(B332,jbp_bezci!B:G,4,0)),"-",IF(VLOOKUP(B332,jbp_bezci!B:G,4,0)=0,"-",VLOOKUP(B332,jbp_bezci!B:G,4,0)))</f>
        <v>1941</v>
      </c>
      <c r="R332" s="92" t="str">
        <f>IF(COUNTIF(jbp_bezci[ident],historie_vysledky[[#This Row],[ident jbp]])=1,"přihlášen","ne")</f>
        <v>přihlášen</v>
      </c>
      <c r="S332" s="93" t="str">
        <f>IF(historie_vysledky[[#This Row],[jbp_2014]]="ne","-",IF(VLOOKUP(historie_vysledky[[#This Row],[ident jbp]],jbp_bezci!B:G,5,0)=0,"-",VLOOKUP(historie_vysledky[[#This Row],[ident jbp]],jbp_bezci!B:G,5,0)))</f>
        <v>Katastrální Úřad ČB.</v>
      </c>
      <c r="T332" s="120">
        <f>COUNTIFS($F$4:F331,F332,$G$4:G331,G332)</f>
        <v>1</v>
      </c>
      <c r="U332" s="5"/>
      <c r="V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</row>
    <row r="333" spans="2:33" ht="15.75" x14ac:dyDescent="0.25">
      <c r="B333" s="40" t="str">
        <f>CONCATENATE(historie_vysledky[[#This Row],[rok]]," :: ",F333," :: ",G333)</f>
        <v>2011 :: Tík František :: 1957</v>
      </c>
      <c r="C333" s="115">
        <v>2011</v>
      </c>
      <c r="D333" s="43" t="s">
        <v>292</v>
      </c>
      <c r="E333" s="101"/>
      <c r="F333" s="9" t="s">
        <v>230</v>
      </c>
      <c r="G333" s="7">
        <v>1957</v>
      </c>
      <c r="H333" s="8" t="s">
        <v>422</v>
      </c>
      <c r="I333" s="98" t="str">
        <f>IF(RIGHT(LEFT(historie_vysledky[[#This Row],[prijmeni a jmeno]],SEARCH(" ",historie_vysledky[[#This Row],[prijmeni a jmeno]])-1),1)="á","Z","M")</f>
        <v>M</v>
      </c>
      <c r="J33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333" s="38"/>
      <c r="L333" s="80">
        <v>4.1701388888888885E-2</v>
      </c>
      <c r="M333" s="76">
        <v>8</v>
      </c>
      <c r="N333" s="77">
        <v>1</v>
      </c>
      <c r="O333" s="112" t="str">
        <f>LEFT(historie_vysledky[[#This Row],[prijmeni a jmeno]],1)</f>
        <v>T</v>
      </c>
      <c r="P333" s="113" t="str">
        <f>CONCATENATE(historie_vysledky[[#This Row],[prijmeni a jmeno]],", ",historie_vysledky[[#This Row],[nar]])</f>
        <v>Tík František, 1957</v>
      </c>
      <c r="Q333" s="92">
        <f>IF(ISERROR(VLOOKUP(B333,jbp_bezci!B:G,4,0)),"-",IF(VLOOKUP(B333,jbp_bezci!B:G,4,0)=0,"-",VLOOKUP(B333,jbp_bezci!B:G,4,0)))</f>
        <v>1957</v>
      </c>
      <c r="R333" s="92" t="str">
        <f>IF(COUNTIF(jbp_bezci[ident],historie_vysledky[[#This Row],[ident jbp]])=1,"přihlášen","ne")</f>
        <v>přihlášen</v>
      </c>
      <c r="S333" s="93" t="str">
        <f>IF(historie_vysledky[[#This Row],[jbp_2014]]="ne","-",IF(VLOOKUP(historie_vysledky[[#This Row],[ident jbp]],jbp_bezci!B:G,5,0)=0,"-",VLOOKUP(historie_vysledky[[#This Row],[ident jbp]],jbp_bezci!B:G,5,0)))</f>
        <v>Vodňanská drůbež</v>
      </c>
      <c r="T333" s="120">
        <f>COUNTIFS($F$4:F332,F333,$G$4:G332,G333)</f>
        <v>2</v>
      </c>
      <c r="U333" s="5"/>
      <c r="V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</row>
    <row r="334" spans="2:33" ht="15.75" x14ac:dyDescent="0.25">
      <c r="B334" s="40" t="str">
        <f>CONCATENATE(historie_vysledky[[#This Row],[rok]]," :: ",F334," :: ",G334)</f>
        <v>2011 :: Turek Jiří :: 1970</v>
      </c>
      <c r="C334" s="115">
        <v>2011</v>
      </c>
      <c r="D334" s="43" t="s">
        <v>292</v>
      </c>
      <c r="E334" s="101"/>
      <c r="F334" s="9" t="s">
        <v>231</v>
      </c>
      <c r="G334" s="7">
        <v>1970</v>
      </c>
      <c r="H334" s="9" t="s">
        <v>1115</v>
      </c>
      <c r="I334" s="98" t="str">
        <f>IF(RIGHT(LEFT(historie_vysledky[[#This Row],[prijmeni a jmeno]],SEARCH(" ",historie_vysledky[[#This Row],[prijmeni a jmeno]])-1),1)="á","Z","M")</f>
        <v>M</v>
      </c>
      <c r="J33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334" s="38"/>
      <c r="L334" s="80">
        <v>4.1666666666666664E-2</v>
      </c>
      <c r="M334" s="76">
        <v>7</v>
      </c>
      <c r="N334" s="77">
        <v>4</v>
      </c>
      <c r="O334" s="112" t="str">
        <f>LEFT(historie_vysledky[[#This Row],[prijmeni a jmeno]],1)</f>
        <v>T</v>
      </c>
      <c r="P334" s="113" t="str">
        <f>CONCATENATE(historie_vysledky[[#This Row],[prijmeni a jmeno]],", ",historie_vysledky[[#This Row],[nar]])</f>
        <v>Turek Jiří, 1970</v>
      </c>
      <c r="Q334" s="92">
        <f>IF(ISERROR(VLOOKUP(B334,jbp_bezci!B:G,4,0)),"-",IF(VLOOKUP(B334,jbp_bezci!B:G,4,0)=0,"-",VLOOKUP(B334,jbp_bezci!B:G,4,0)))</f>
        <v>1970</v>
      </c>
      <c r="R334" s="92" t="str">
        <f>IF(COUNTIF(jbp_bezci[ident],historie_vysledky[[#This Row],[ident jbp]])=1,"přihlášen","ne")</f>
        <v>přihlášen</v>
      </c>
      <c r="S334" s="93" t="str">
        <f>IF(historie_vysledky[[#This Row],[jbp_2014]]="ne","-",IF(VLOOKUP(historie_vysledky[[#This Row],[ident jbp]],jbp_bezci!B:G,5,0)=0,"-",VLOOKUP(historie_vysledky[[#This Row],[ident jbp]],jbp_bezci!B:G,5,0)))</f>
        <v>SK Český Krumlov</v>
      </c>
      <c r="T334" s="120">
        <f>COUNTIFS($F$4:F333,F334,$G$4:G333,G334)</f>
        <v>2</v>
      </c>
      <c r="U334" s="5"/>
      <c r="V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</row>
    <row r="335" spans="2:33" ht="15.75" x14ac:dyDescent="0.25">
      <c r="B335" s="40" t="str">
        <f>CONCATENATE(historie_vysledky[[#This Row],[rok]]," :: ",F335," :: ",G335)</f>
        <v>2011 :: Uhlíř Radek :: 1967</v>
      </c>
      <c r="C335" s="115">
        <v>2011</v>
      </c>
      <c r="D335" s="43" t="s">
        <v>292</v>
      </c>
      <c r="E335" s="101"/>
      <c r="F335" s="9" t="s">
        <v>232</v>
      </c>
      <c r="G335" s="7">
        <v>1967</v>
      </c>
      <c r="H335" s="8" t="s">
        <v>397</v>
      </c>
      <c r="I335" s="98" t="str">
        <f>IF(RIGHT(LEFT(historie_vysledky[[#This Row],[prijmeni a jmeno]],SEARCH(" ",historie_vysledky[[#This Row],[prijmeni a jmeno]])-1),1)="á","Z","M")</f>
        <v>M</v>
      </c>
      <c r="J33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335" s="38"/>
      <c r="L335" s="80">
        <v>4.1030092592592597E-2</v>
      </c>
      <c r="M335" s="76">
        <v>5</v>
      </c>
      <c r="N335" s="77">
        <v>2</v>
      </c>
      <c r="O335" s="112" t="str">
        <f>LEFT(historie_vysledky[[#This Row],[prijmeni a jmeno]],1)</f>
        <v>U</v>
      </c>
      <c r="P335" s="113" t="str">
        <f>CONCATENATE(historie_vysledky[[#This Row],[prijmeni a jmeno]],", ",historie_vysledky[[#This Row],[nar]])</f>
        <v>Uhlíř Radek, 1967</v>
      </c>
      <c r="Q335" s="92">
        <f>IF(ISERROR(VLOOKUP(B335,jbp_bezci!B:G,4,0)),"-",IF(VLOOKUP(B335,jbp_bezci!B:G,4,0)=0,"-",VLOOKUP(B335,jbp_bezci!B:G,4,0)))</f>
        <v>1967</v>
      </c>
      <c r="R335" s="92" t="str">
        <f>IF(COUNTIF(jbp_bezci[ident],historie_vysledky[[#This Row],[ident jbp]])=1,"přihlášen","ne")</f>
        <v>přihlášen</v>
      </c>
      <c r="S335" s="93" t="str">
        <f>IF(historie_vysledky[[#This Row],[jbp_2014]]="ne","-",IF(VLOOKUP(historie_vysledky[[#This Row],[ident jbp]],jbp_bezci!B:G,5,0)=0,"-",VLOOKUP(historie_vysledky[[#This Row],[ident jbp]],jbp_bezci!B:G,5,0)))</f>
        <v>TriSK České Budějovice</v>
      </c>
      <c r="T335" s="120">
        <f>COUNTIFS($F$4:F334,F335,$G$4:G334,G335)</f>
        <v>0</v>
      </c>
      <c r="U335" s="5"/>
      <c r="V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</row>
    <row r="336" spans="2:33" ht="15.75" x14ac:dyDescent="0.25">
      <c r="B336" s="40" t="str">
        <f>CONCATENATE(historie_vysledky[[#This Row],[rok]]," :: ",F336," :: ",G336)</f>
        <v>2011 :: Valter Jaroslav :: 1972</v>
      </c>
      <c r="C336" s="115">
        <v>2011</v>
      </c>
      <c r="D336" s="43" t="s">
        <v>292</v>
      </c>
      <c r="E336" s="101"/>
      <c r="F336" s="9" t="s">
        <v>312</v>
      </c>
      <c r="G336" s="7">
        <v>1972</v>
      </c>
      <c r="H336" s="8" t="s">
        <v>396</v>
      </c>
      <c r="I336" s="98" t="str">
        <f>IF(RIGHT(LEFT(historie_vysledky[[#This Row],[prijmeni a jmeno]],SEARCH(" ",historie_vysledky[[#This Row],[prijmeni a jmeno]])-1),1)="á","Z","M")</f>
        <v>M</v>
      </c>
      <c r="J33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336" s="38"/>
      <c r="L336" s="80">
        <v>6.1053240740740734E-2</v>
      </c>
      <c r="M336" s="76">
        <v>35</v>
      </c>
      <c r="N336" s="77">
        <v>10</v>
      </c>
      <c r="O336" s="112" t="str">
        <f>LEFT(historie_vysledky[[#This Row],[prijmeni a jmeno]],1)</f>
        <v>V</v>
      </c>
      <c r="P336" s="113" t="str">
        <f>CONCATENATE(historie_vysledky[[#This Row],[prijmeni a jmeno]],", ",historie_vysledky[[#This Row],[nar]])</f>
        <v>Valter Jaroslav, 1972</v>
      </c>
      <c r="Q336" s="92" t="str">
        <f>IF(ISERROR(VLOOKUP(B336,jbp_bezci!B:G,4,0)),"-",IF(VLOOKUP(B336,jbp_bezci!B:G,4,0)=0,"-",VLOOKUP(B336,jbp_bezci!B:G,4,0)))</f>
        <v>-</v>
      </c>
      <c r="R336" s="92" t="str">
        <f>IF(COUNTIF(jbp_bezci[ident],historie_vysledky[[#This Row],[ident jbp]])=1,"přihlášen","ne")</f>
        <v>ne</v>
      </c>
      <c r="S33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36" s="120">
        <f>COUNTIFS($F$4:F335,F336,$G$4:G335,G336)</f>
        <v>0</v>
      </c>
      <c r="U336" s="5"/>
      <c r="V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</row>
    <row r="337" spans="2:33" ht="15.75" x14ac:dyDescent="0.25">
      <c r="B337" s="40" t="str">
        <f>CONCATENATE(historie_vysledky[[#This Row],[rok]]," :: ",F337," :: ",G337)</f>
        <v>2011 :: Vopad Jan st. :: 1954</v>
      </c>
      <c r="C337" s="115">
        <v>2011</v>
      </c>
      <c r="D337" s="43" t="s">
        <v>292</v>
      </c>
      <c r="E337" s="101"/>
      <c r="F337" s="9" t="s">
        <v>615</v>
      </c>
      <c r="G337" s="7">
        <v>1954</v>
      </c>
      <c r="H337" s="8" t="s">
        <v>956</v>
      </c>
      <c r="I337" s="98" t="str">
        <f>IF(RIGHT(LEFT(historie_vysledky[[#This Row],[prijmeni a jmeno]],SEARCH(" ",historie_vysledky[[#This Row],[prijmeni a jmeno]])-1),1)="á","Z","M")</f>
        <v>M</v>
      </c>
      <c r="J33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337" s="38"/>
      <c r="L337" s="80">
        <v>4.701388888888889E-2</v>
      </c>
      <c r="M337" s="76">
        <v>15</v>
      </c>
      <c r="N337" s="77">
        <v>3</v>
      </c>
      <c r="O337" s="112" t="str">
        <f>LEFT(historie_vysledky[[#This Row],[prijmeni a jmeno]],1)</f>
        <v>V</v>
      </c>
      <c r="P337" s="113" t="str">
        <f>CONCATENATE(historie_vysledky[[#This Row],[prijmeni a jmeno]],", ",historie_vysledky[[#This Row],[nar]])</f>
        <v>Vopad Jan st., 1954</v>
      </c>
      <c r="Q337" s="92" t="str">
        <f>IF(ISERROR(VLOOKUP(B337,jbp_bezci!B:G,4,0)),"-",IF(VLOOKUP(B337,jbp_bezci!B:G,4,0)=0,"-",VLOOKUP(B337,jbp_bezci!B:G,4,0)))</f>
        <v>-</v>
      </c>
      <c r="R337" s="92" t="str">
        <f>IF(COUNTIF(jbp_bezci[ident],historie_vysledky[[#This Row],[ident jbp]])=1,"přihlášen","ne")</f>
        <v>ne</v>
      </c>
      <c r="S33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37" s="120">
        <f>COUNTIFS($F$4:F336,F337,$G$4:G336,G337)</f>
        <v>0</v>
      </c>
      <c r="U337" s="5"/>
      <c r="V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</row>
    <row r="338" spans="2:33" ht="15.75" x14ac:dyDescent="0.25">
      <c r="B338" s="40" t="str">
        <f>CONCATENATE(historie_vysledky[[#This Row],[rok]]," :: ",F338," :: ",G338)</f>
        <v>2011 :: Voráček Karel :: 1962</v>
      </c>
      <c r="C338" s="115">
        <v>2011</v>
      </c>
      <c r="D338" s="43" t="s">
        <v>292</v>
      </c>
      <c r="E338" s="101"/>
      <c r="F338" s="9" t="s">
        <v>238</v>
      </c>
      <c r="G338" s="7">
        <v>1962</v>
      </c>
      <c r="H338" s="8" t="s">
        <v>79</v>
      </c>
      <c r="I338" s="98" t="str">
        <f>IF(RIGHT(LEFT(historie_vysledky[[#This Row],[prijmeni a jmeno]],SEARCH(" ",historie_vysledky[[#This Row],[prijmeni a jmeno]])-1),1)="á","Z","M")</f>
        <v>M</v>
      </c>
      <c r="J33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338" s="38"/>
      <c r="L338" s="80">
        <v>4.988425925925926E-2</v>
      </c>
      <c r="M338" s="76">
        <v>19</v>
      </c>
      <c r="N338" s="77">
        <v>8</v>
      </c>
      <c r="O338" s="112" t="str">
        <f>LEFT(historie_vysledky[[#This Row],[prijmeni a jmeno]],1)</f>
        <v>V</v>
      </c>
      <c r="P338" s="113" t="str">
        <f>CONCATENATE(historie_vysledky[[#This Row],[prijmeni a jmeno]],", ",historie_vysledky[[#This Row],[nar]])</f>
        <v>Voráček Karel, 1962</v>
      </c>
      <c r="Q338" s="92">
        <f>IF(ISERROR(VLOOKUP(B338,jbp_bezci!B:G,4,0)),"-",IF(VLOOKUP(B338,jbp_bezci!B:G,4,0)=0,"-",VLOOKUP(B338,jbp_bezci!B:G,4,0)))</f>
        <v>1962</v>
      </c>
      <c r="R338" s="92" t="str">
        <f>IF(COUNTIF(jbp_bezci[ident],historie_vysledky[[#This Row],[ident jbp]])=1,"přihlášen","ne")</f>
        <v>přihlášen</v>
      </c>
      <c r="S338" s="93" t="str">
        <f>IF(historie_vysledky[[#This Row],[jbp_2014]]="ne","-",IF(VLOOKUP(historie_vysledky[[#This Row],[ident jbp]],jbp_bezci!B:G,5,0)=0,"-",VLOOKUP(historie_vysledky[[#This Row],[ident jbp]],jbp_bezci!B:G,5,0)))</f>
        <v>Cyklo Velešín</v>
      </c>
      <c r="T338" s="120">
        <f>COUNTIFS($F$4:F337,F338,$G$4:G337,G338)</f>
        <v>2</v>
      </c>
      <c r="U338" s="5"/>
      <c r="V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</row>
    <row r="339" spans="2:33" ht="15.75" x14ac:dyDescent="0.25">
      <c r="B339" s="40" t="str">
        <f>CONCATENATE(historie_vysledky[[#This Row],[rok]]," :: ",F339," :: ",G339)</f>
        <v>2011 :: Vorel Jan :: 1960</v>
      </c>
      <c r="C339" s="115">
        <v>2011</v>
      </c>
      <c r="D339" s="43" t="s">
        <v>292</v>
      </c>
      <c r="E339" s="101"/>
      <c r="F339" s="9" t="s">
        <v>185</v>
      </c>
      <c r="G339" s="7">
        <v>1960</v>
      </c>
      <c r="H339" s="8" t="s">
        <v>1009</v>
      </c>
      <c r="I339" s="98" t="str">
        <f>IF(RIGHT(LEFT(historie_vysledky[[#This Row],[prijmeni a jmeno]],SEARCH(" ",historie_vysledky[[#This Row],[prijmeni a jmeno]])-1),1)="á","Z","M")</f>
        <v>M</v>
      </c>
      <c r="J33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339" s="38"/>
      <c r="L339" s="80">
        <v>4.8969907407407413E-2</v>
      </c>
      <c r="M339" s="76">
        <v>18</v>
      </c>
      <c r="N339" s="77">
        <v>4</v>
      </c>
      <c r="O339" s="112" t="str">
        <f>LEFT(historie_vysledky[[#This Row],[prijmeni a jmeno]],1)</f>
        <v>V</v>
      </c>
      <c r="P339" s="113" t="str">
        <f>CONCATENATE(historie_vysledky[[#This Row],[prijmeni a jmeno]],", ",historie_vysledky[[#This Row],[nar]])</f>
        <v>Vorel Jan, 1960</v>
      </c>
      <c r="Q339" s="92" t="str">
        <f>IF(ISERROR(VLOOKUP(B339,jbp_bezci!B:G,4,0)),"-",IF(VLOOKUP(B339,jbp_bezci!B:G,4,0)=0,"-",VLOOKUP(B339,jbp_bezci!B:G,4,0)))</f>
        <v>-</v>
      </c>
      <c r="R339" s="92" t="str">
        <f>IF(COUNTIF(jbp_bezci[ident],historie_vysledky[[#This Row],[ident jbp]])=1,"přihlášen","ne")</f>
        <v>ne</v>
      </c>
      <c r="S33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39" s="120">
        <f>COUNTIFS($F$4:F338,F339,$G$4:G338,G339)</f>
        <v>0</v>
      </c>
      <c r="U339" s="5"/>
      <c r="V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</row>
    <row r="340" spans="2:33" ht="15.75" x14ac:dyDescent="0.25">
      <c r="B340" s="40" t="str">
        <f>CONCATENATE(historie_vysledky[[#This Row],[rok]]," :: ",F340," :: ",G340)</f>
        <v>2011 :: Vorel Michal :: 1989</v>
      </c>
      <c r="C340" s="115">
        <v>2011</v>
      </c>
      <c r="D340" s="43" t="s">
        <v>292</v>
      </c>
      <c r="E340" s="101"/>
      <c r="F340" s="9" t="s">
        <v>186</v>
      </c>
      <c r="G340" s="7">
        <v>1989</v>
      </c>
      <c r="H340" s="8" t="s">
        <v>396</v>
      </c>
      <c r="I340" s="98" t="str">
        <f>IF(RIGHT(LEFT(historie_vysledky[[#This Row],[prijmeni a jmeno]],SEARCH(" ",historie_vysledky[[#This Row],[prijmeni a jmeno]])-1),1)="á","Z","M")</f>
        <v>M</v>
      </c>
      <c r="J34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340" s="38"/>
      <c r="L340" s="80">
        <v>5.4363425925925933E-2</v>
      </c>
      <c r="M340" s="76">
        <v>25</v>
      </c>
      <c r="N340" s="77">
        <v>7</v>
      </c>
      <c r="O340" s="112" t="str">
        <f>LEFT(historie_vysledky[[#This Row],[prijmeni a jmeno]],1)</f>
        <v>V</v>
      </c>
      <c r="P340" s="113" t="str">
        <f>CONCATENATE(historie_vysledky[[#This Row],[prijmeni a jmeno]],", ",historie_vysledky[[#This Row],[nar]])</f>
        <v>Vorel Michal, 1989</v>
      </c>
      <c r="Q340" s="92" t="str">
        <f>IF(ISERROR(VLOOKUP(B340,jbp_bezci!B:G,4,0)),"-",IF(VLOOKUP(B340,jbp_bezci!B:G,4,0)=0,"-",VLOOKUP(B340,jbp_bezci!B:G,4,0)))</f>
        <v>-</v>
      </c>
      <c r="R340" s="92" t="str">
        <f>IF(COUNTIF(jbp_bezci[ident],historie_vysledky[[#This Row],[ident jbp]])=1,"přihlášen","ne")</f>
        <v>ne</v>
      </c>
      <c r="S34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40" s="120">
        <f>COUNTIFS($F$4:F339,F340,$G$4:G339,G340)</f>
        <v>0</v>
      </c>
      <c r="U340" s="5"/>
      <c r="V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</row>
    <row r="341" spans="2:33" ht="15.75" x14ac:dyDescent="0.25">
      <c r="B341" s="40" t="str">
        <f>CONCATENATE(historie_vysledky[[#This Row],[rok]]," :: ",F341," :: ",G341)</f>
        <v>2011 :: Vorlová Dana :: 1962</v>
      </c>
      <c r="C341" s="115">
        <v>2011</v>
      </c>
      <c r="D341" s="43" t="s">
        <v>292</v>
      </c>
      <c r="E341" s="101"/>
      <c r="F341" s="9" t="s">
        <v>187</v>
      </c>
      <c r="G341" s="7">
        <v>1962</v>
      </c>
      <c r="H341" s="8" t="s">
        <v>1009</v>
      </c>
      <c r="I341" s="98" t="str">
        <f>IF(RIGHT(LEFT(historie_vysledky[[#This Row],[prijmeni a jmeno]],SEARCH(" ",historie_vysledky[[#This Row],[prijmeni a jmeno]])-1),1)="á","Z","M")</f>
        <v>Z</v>
      </c>
      <c r="J34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341" s="38"/>
      <c r="L341" s="80">
        <v>5.6111111111111112E-2</v>
      </c>
      <c r="M341" s="76">
        <v>28</v>
      </c>
      <c r="N341" s="77">
        <v>3</v>
      </c>
      <c r="O341" s="112" t="str">
        <f>LEFT(historie_vysledky[[#This Row],[prijmeni a jmeno]],1)</f>
        <v>V</v>
      </c>
      <c r="P341" s="113" t="str">
        <f>CONCATENATE(historie_vysledky[[#This Row],[prijmeni a jmeno]],", ",historie_vysledky[[#This Row],[nar]])</f>
        <v>Vorlová Dana, 1962</v>
      </c>
      <c r="Q341" s="92" t="str">
        <f>IF(ISERROR(VLOOKUP(B341,jbp_bezci!B:G,4,0)),"-",IF(VLOOKUP(B341,jbp_bezci!B:G,4,0)=0,"-",VLOOKUP(B341,jbp_bezci!B:G,4,0)))</f>
        <v>-</v>
      </c>
      <c r="R341" s="92" t="str">
        <f>IF(COUNTIF(jbp_bezci[ident],historie_vysledky[[#This Row],[ident jbp]])=1,"přihlášen","ne")</f>
        <v>ne</v>
      </c>
      <c r="S34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41" s="120">
        <f>COUNTIFS($F$4:F340,F341,$G$4:G340,G341)</f>
        <v>0</v>
      </c>
      <c r="U341" s="5"/>
      <c r="V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</row>
    <row r="342" spans="2:33" ht="15.75" x14ac:dyDescent="0.25">
      <c r="B342" s="40" t="str">
        <f>CONCATENATE(historie_vysledky[[#This Row],[rok]]," :: ",F342," :: ",G342)</f>
        <v>2011 :: Vosátka Zdeněk :: 1963</v>
      </c>
      <c r="C342" s="115">
        <v>2011</v>
      </c>
      <c r="D342" s="43" t="s">
        <v>292</v>
      </c>
      <c r="E342" s="101"/>
      <c r="F342" s="9" t="s">
        <v>617</v>
      </c>
      <c r="G342" s="7">
        <v>1963</v>
      </c>
      <c r="H342" s="8" t="s">
        <v>602</v>
      </c>
      <c r="I342" s="98" t="str">
        <f>IF(RIGHT(LEFT(historie_vysledky[[#This Row],[prijmeni a jmeno]],SEARCH(" ",historie_vysledky[[#This Row],[prijmeni a jmeno]])-1),1)="á","Z","M")</f>
        <v>M</v>
      </c>
      <c r="J34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342" s="38"/>
      <c r="L342" s="80">
        <v>5.2164351851851858E-2</v>
      </c>
      <c r="M342" s="76">
        <v>23</v>
      </c>
      <c r="N342" s="77">
        <v>9</v>
      </c>
      <c r="O342" s="112" t="str">
        <f>LEFT(historie_vysledky[[#This Row],[prijmeni a jmeno]],1)</f>
        <v>V</v>
      </c>
      <c r="P342" s="113" t="str">
        <f>CONCATENATE(historie_vysledky[[#This Row],[prijmeni a jmeno]],", ",historie_vysledky[[#This Row],[nar]])</f>
        <v>Vosátka Zdeněk, 1963</v>
      </c>
      <c r="Q342" s="92" t="str">
        <f>IF(ISERROR(VLOOKUP(B342,jbp_bezci!B:G,4,0)),"-",IF(VLOOKUP(B342,jbp_bezci!B:G,4,0)=0,"-",VLOOKUP(B342,jbp_bezci!B:G,4,0)))</f>
        <v>-</v>
      </c>
      <c r="R342" s="92" t="str">
        <f>IF(COUNTIF(jbp_bezci[ident],historie_vysledky[[#This Row],[ident jbp]])=1,"přihlášen","ne")</f>
        <v>ne</v>
      </c>
      <c r="S34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42" s="120">
        <f>COUNTIFS($F$4:F341,F342,$G$4:G341,G342)</f>
        <v>0</v>
      </c>
      <c r="U342" s="5"/>
      <c r="V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</row>
    <row r="343" spans="2:33" ht="15.75" x14ac:dyDescent="0.25">
      <c r="B343" s="40" t="str">
        <f>CONCATENATE(historie_vysledky[[#This Row],[rok]]," :: ",F343," :: ",G343)</f>
        <v>2012 :: Barták Jiří :: 2000</v>
      </c>
      <c r="C343" s="115">
        <v>2012</v>
      </c>
      <c r="D343" s="43" t="s">
        <v>293</v>
      </c>
      <c r="E343" s="101"/>
      <c r="F343" s="9" t="s">
        <v>344</v>
      </c>
      <c r="G343" s="7">
        <v>2000</v>
      </c>
      <c r="H343" s="8" t="s">
        <v>453</v>
      </c>
      <c r="I343" s="98" t="str">
        <f>IF(RIGHT(LEFT(historie_vysledky[[#This Row],[prijmeni a jmeno]],SEARCH(" ",historie_vysledky[[#This Row],[prijmeni a jmeno]])-1),1)="á","Z","M")</f>
        <v>M</v>
      </c>
      <c r="J34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343" s="38"/>
      <c r="L343" s="80">
        <v>1.8659722222222223E-2</v>
      </c>
      <c r="M343" s="76">
        <v>15</v>
      </c>
      <c r="N343" s="77">
        <v>12</v>
      </c>
      <c r="O343" s="112" t="str">
        <f>LEFT(historie_vysledky[[#This Row],[prijmeni a jmeno]],1)</f>
        <v>B</v>
      </c>
      <c r="P343" s="113" t="str">
        <f>CONCATENATE(historie_vysledky[[#This Row],[prijmeni a jmeno]],", ",historie_vysledky[[#This Row],[nar]])</f>
        <v>Barták Jiří, 2000</v>
      </c>
      <c r="Q343" s="92" t="str">
        <f>IF(ISERROR(VLOOKUP(B343,jbp_bezci!B:G,4,0)),"-",IF(VLOOKUP(B343,jbp_bezci!B:G,4,0)=0,"-",VLOOKUP(B343,jbp_bezci!B:G,4,0)))</f>
        <v>-</v>
      </c>
      <c r="R343" s="92" t="str">
        <f>IF(COUNTIF(jbp_bezci[ident],historie_vysledky[[#This Row],[ident jbp]])=1,"přihlášen","ne")</f>
        <v>ne</v>
      </c>
      <c r="S34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43" s="120">
        <f>COUNTIFS($F$4:F342,F343,$G$4:G342,G343)</f>
        <v>1</v>
      </c>
      <c r="U343" s="5"/>
      <c r="V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</row>
    <row r="344" spans="2:33" ht="15.75" x14ac:dyDescent="0.25">
      <c r="B344" s="40" t="str">
        <f>CONCATENATE(historie_vysledky[[#This Row],[rok]]," :: ",F344," :: ",G344)</f>
        <v>2012 :: Čutka Václav :: 1991</v>
      </c>
      <c r="C344" s="115">
        <v>2012</v>
      </c>
      <c r="D344" s="43" t="s">
        <v>293</v>
      </c>
      <c r="E344" s="101"/>
      <c r="F344" s="9" t="s">
        <v>334</v>
      </c>
      <c r="G344" s="7">
        <v>1991</v>
      </c>
      <c r="H344" s="8" t="s">
        <v>763</v>
      </c>
      <c r="I344" s="98" t="str">
        <f>IF(RIGHT(LEFT(historie_vysledky[[#This Row],[prijmeni a jmeno]],SEARCH(" ",historie_vysledky[[#This Row],[prijmeni a jmeno]])-1),1)="á","Z","M")</f>
        <v>M</v>
      </c>
      <c r="J34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344" s="38"/>
      <c r="L344" s="80">
        <v>1.5229166666666667E-2</v>
      </c>
      <c r="M344" s="76">
        <v>5</v>
      </c>
      <c r="N344" s="77">
        <v>5</v>
      </c>
      <c r="O344" s="112" t="str">
        <f>LEFT(historie_vysledky[[#This Row],[prijmeni a jmeno]],1)</f>
        <v>Č</v>
      </c>
      <c r="P344" s="113" t="str">
        <f>CONCATENATE(historie_vysledky[[#This Row],[prijmeni a jmeno]],", ",historie_vysledky[[#This Row],[nar]])</f>
        <v>Čutka Václav, 1991</v>
      </c>
      <c r="Q344" s="92" t="str">
        <f>IF(ISERROR(VLOOKUP(B344,jbp_bezci!B:G,4,0)),"-",IF(VLOOKUP(B344,jbp_bezci!B:G,4,0)=0,"-",VLOOKUP(B344,jbp_bezci!B:G,4,0)))</f>
        <v>-</v>
      </c>
      <c r="R344" s="92" t="str">
        <f>IF(COUNTIF(jbp_bezci[ident],historie_vysledky[[#This Row],[ident jbp]])=1,"přihlášen","ne")</f>
        <v>ne</v>
      </c>
      <c r="S34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44" s="120">
        <f>COUNTIFS($F$4:F343,F344,$G$4:G343,G344)</f>
        <v>3</v>
      </c>
      <c r="U344" s="5"/>
      <c r="V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</row>
    <row r="345" spans="2:33" ht="15.75" x14ac:dyDescent="0.25">
      <c r="B345" s="40" t="str">
        <f>CONCATENATE(historie_vysledky[[#This Row],[rok]]," :: ",F345," :: ",G345)</f>
        <v>2012 :: CHýna Radek :: 1992</v>
      </c>
      <c r="C345" s="115">
        <v>2012</v>
      </c>
      <c r="D345" s="43" t="s">
        <v>293</v>
      </c>
      <c r="E345" s="101"/>
      <c r="F345" s="9" t="s">
        <v>637</v>
      </c>
      <c r="G345" s="7">
        <v>1992</v>
      </c>
      <c r="H345" s="8" t="s">
        <v>763</v>
      </c>
      <c r="I345" s="98" t="str">
        <f>IF(RIGHT(LEFT(historie_vysledky[[#This Row],[prijmeni a jmeno]],SEARCH(" ",historie_vysledky[[#This Row],[prijmeni a jmeno]])-1),1)="á","Z","M")</f>
        <v>M</v>
      </c>
      <c r="J34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345" s="38"/>
      <c r="L345" s="80">
        <v>1.4802083333333334E-2</v>
      </c>
      <c r="M345" s="76">
        <v>4</v>
      </c>
      <c r="N345" s="77">
        <v>4</v>
      </c>
      <c r="O345" s="112" t="str">
        <f>LEFT(historie_vysledky[[#This Row],[prijmeni a jmeno]],1)</f>
        <v>C</v>
      </c>
      <c r="P345" s="113" t="str">
        <f>CONCATENATE(historie_vysledky[[#This Row],[prijmeni a jmeno]],", ",historie_vysledky[[#This Row],[nar]])</f>
        <v>CHýna Radek, 1992</v>
      </c>
      <c r="Q345" s="92" t="str">
        <f>IF(ISERROR(VLOOKUP(B345,jbp_bezci!B:G,4,0)),"-",IF(VLOOKUP(B345,jbp_bezci!B:G,4,0)=0,"-",VLOOKUP(B345,jbp_bezci!B:G,4,0)))</f>
        <v>-</v>
      </c>
      <c r="R345" s="92" t="str">
        <f>IF(COUNTIF(jbp_bezci[ident],historie_vysledky[[#This Row],[ident jbp]])=1,"přihlášen","ne")</f>
        <v>ne</v>
      </c>
      <c r="S34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45" s="120">
        <f>COUNTIFS($F$4:F344,F345,$G$4:G344,G345)</f>
        <v>2</v>
      </c>
      <c r="U345" s="5"/>
      <c r="V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</row>
    <row r="346" spans="2:33" ht="15.75" x14ac:dyDescent="0.25">
      <c r="B346" s="40" t="str">
        <f>CONCATENATE(historie_vysledky[[#This Row],[rok]]," :: ",F346," :: ",G346)</f>
        <v>2012 :: Jašarová Ema :: 1959</v>
      </c>
      <c r="C346" s="115">
        <v>2012</v>
      </c>
      <c r="D346" s="43" t="s">
        <v>293</v>
      </c>
      <c r="E346" s="101"/>
      <c r="F346" s="9" t="s">
        <v>248</v>
      </c>
      <c r="G346" s="7">
        <v>1959</v>
      </c>
      <c r="H346" s="8" t="s">
        <v>73</v>
      </c>
      <c r="I346" s="98" t="str">
        <f>IF(RIGHT(LEFT(historie_vysledky[[#This Row],[prijmeni a jmeno]],SEARCH(" ",historie_vysledky[[#This Row],[prijmeni a jmeno]])-1),1)="á","Z","M")</f>
        <v>Z</v>
      </c>
      <c r="J34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346" s="38"/>
      <c r="L346" s="80">
        <v>1.8517361111111109E-2</v>
      </c>
      <c r="M346" s="76">
        <v>14</v>
      </c>
      <c r="N346" s="77">
        <v>3</v>
      </c>
      <c r="O346" s="112" t="str">
        <f>LEFT(historie_vysledky[[#This Row],[prijmeni a jmeno]],1)</f>
        <v>J</v>
      </c>
      <c r="P346" s="113" t="str">
        <f>CONCATENATE(historie_vysledky[[#This Row],[prijmeni a jmeno]],", ",historie_vysledky[[#This Row],[nar]])</f>
        <v>Jašarová Ema, 1959</v>
      </c>
      <c r="Q346" s="92">
        <f>IF(ISERROR(VLOOKUP(B346,jbp_bezci!B:G,4,0)),"-",IF(VLOOKUP(B346,jbp_bezci!B:G,4,0)=0,"-",VLOOKUP(B346,jbp_bezci!B:G,4,0)))</f>
        <v>1959</v>
      </c>
      <c r="R346" s="92" t="str">
        <f>IF(COUNTIF(jbp_bezci[ident],historie_vysledky[[#This Row],[ident jbp]])=1,"přihlášen","ne")</f>
        <v>přihlášen</v>
      </c>
      <c r="S346" s="93" t="str">
        <f>IF(historie_vysledky[[#This Row],[jbp_2014]]="ne","-",IF(VLOOKUP(historie_vysledky[[#This Row],[ident jbp]],jbp_bezci!B:G,5,0)=0,"-",VLOOKUP(historie_vysledky[[#This Row],[ident jbp]],jbp_bezci!B:G,5,0)))</f>
        <v>SKP České Budějovice</v>
      </c>
      <c r="T346" s="120">
        <f>COUNTIFS($F$4:F345,F346,$G$4:G345,G346)</f>
        <v>0</v>
      </c>
      <c r="U346" s="5"/>
      <c r="V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</row>
    <row r="347" spans="2:33" ht="15.75" x14ac:dyDescent="0.25">
      <c r="B347" s="40" t="str">
        <f>CONCATENATE(historie_vysledky[[#This Row],[rok]]," :: ",F347," :: ",G347)</f>
        <v>2012 :: Kolářová Martina :: 1972</v>
      </c>
      <c r="C347" s="115">
        <v>2012</v>
      </c>
      <c r="D347" s="43" t="s">
        <v>293</v>
      </c>
      <c r="E347" s="101"/>
      <c r="F347" s="9" t="s">
        <v>523</v>
      </c>
      <c r="G347" s="7">
        <v>1972</v>
      </c>
      <c r="H347" s="8" t="s">
        <v>632</v>
      </c>
      <c r="I347" s="98" t="str">
        <f>IF(RIGHT(LEFT(historie_vysledky[[#This Row],[prijmeni a jmeno]],SEARCH(" ",historie_vysledky[[#This Row],[prijmeni a jmeno]])-1),1)="á","Z","M")</f>
        <v>Z</v>
      </c>
      <c r="J34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347" s="38"/>
      <c r="L347" s="80">
        <v>2.1031250000000001E-2</v>
      </c>
      <c r="M347" s="76">
        <v>20</v>
      </c>
      <c r="N347" s="77">
        <v>7</v>
      </c>
      <c r="O347" s="112" t="str">
        <f>LEFT(historie_vysledky[[#This Row],[prijmeni a jmeno]],1)</f>
        <v>K</v>
      </c>
      <c r="P347" s="113" t="str">
        <f>CONCATENATE(historie_vysledky[[#This Row],[prijmeni a jmeno]],", ",historie_vysledky[[#This Row],[nar]])</f>
        <v>Kolářová Martina, 1972</v>
      </c>
      <c r="Q347" s="92" t="str">
        <f>IF(ISERROR(VLOOKUP(B347,jbp_bezci!B:G,4,0)),"-",IF(VLOOKUP(B347,jbp_bezci!B:G,4,0)=0,"-",VLOOKUP(B347,jbp_bezci!B:G,4,0)))</f>
        <v>-</v>
      </c>
      <c r="R347" s="92" t="str">
        <f>IF(COUNTIF(jbp_bezci[ident],historie_vysledky[[#This Row],[ident jbp]])=1,"přihlášen","ne")</f>
        <v>ne</v>
      </c>
      <c r="S34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47" s="120">
        <f>COUNTIFS($F$4:F346,F347,$G$4:G346,G347)</f>
        <v>2</v>
      </c>
      <c r="U347" s="5"/>
      <c r="V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</row>
    <row r="348" spans="2:33" ht="15.75" x14ac:dyDescent="0.25">
      <c r="B348" s="40" t="str">
        <f>CONCATENATE(historie_vysledky[[#This Row],[rok]]," :: ",F348," :: ",G348)</f>
        <v>2012 :: Kopačková Káťa :: 2001</v>
      </c>
      <c r="C348" s="115">
        <v>2012</v>
      </c>
      <c r="D348" s="43" t="s">
        <v>293</v>
      </c>
      <c r="E348" s="101"/>
      <c r="F348" s="9" t="s">
        <v>638</v>
      </c>
      <c r="G348" s="7">
        <v>2001</v>
      </c>
      <c r="H348" s="8" t="s">
        <v>448</v>
      </c>
      <c r="I348" s="98" t="str">
        <f>IF(RIGHT(LEFT(historie_vysledky[[#This Row],[prijmeni a jmeno]],SEARCH(" ",historie_vysledky[[#This Row],[prijmeni a jmeno]])-1),1)="á","Z","M")</f>
        <v>Z</v>
      </c>
      <c r="J34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348" s="38"/>
      <c r="L348" s="80">
        <v>1.7384259259259262E-2</v>
      </c>
      <c r="M348" s="76">
        <v>11</v>
      </c>
      <c r="N348" s="77">
        <v>2</v>
      </c>
      <c r="O348" s="112" t="str">
        <f>LEFT(historie_vysledky[[#This Row],[prijmeni a jmeno]],1)</f>
        <v>K</v>
      </c>
      <c r="P348" s="113" t="str">
        <f>CONCATENATE(historie_vysledky[[#This Row],[prijmeni a jmeno]],", ",historie_vysledky[[#This Row],[nar]])</f>
        <v>Kopačková Káťa, 2001</v>
      </c>
      <c r="Q348" s="92" t="str">
        <f>IF(ISERROR(VLOOKUP(B348,jbp_bezci!B:G,4,0)),"-",IF(VLOOKUP(B348,jbp_bezci!B:G,4,0)=0,"-",VLOOKUP(B348,jbp_bezci!B:G,4,0)))</f>
        <v>-</v>
      </c>
      <c r="R348" s="92" t="str">
        <f>IF(COUNTIF(jbp_bezci[ident],historie_vysledky[[#This Row],[ident jbp]])=1,"přihlášen","ne")</f>
        <v>ne</v>
      </c>
      <c r="S34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48" s="120">
        <f>COUNTIFS($F$4:F347,F348,$G$4:G347,G348)</f>
        <v>0</v>
      </c>
      <c r="U348" s="5"/>
      <c r="V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</row>
    <row r="349" spans="2:33" ht="15.75" x14ac:dyDescent="0.25">
      <c r="B349" s="40" t="str">
        <f>CONCATENATE(historie_vysledky[[#This Row],[rok]]," :: ",F349," :: ",G349)</f>
        <v>2012 :: Lukš Petr :: 2002</v>
      </c>
      <c r="C349" s="115">
        <v>2012</v>
      </c>
      <c r="D349" s="43" t="s">
        <v>293</v>
      </c>
      <c r="E349" s="101"/>
      <c r="F349" s="9" t="s">
        <v>667</v>
      </c>
      <c r="G349" s="7">
        <v>2002</v>
      </c>
      <c r="H349" s="8" t="s">
        <v>451</v>
      </c>
      <c r="I349" s="98" t="str">
        <f>IF(RIGHT(LEFT(historie_vysledky[[#This Row],[prijmeni a jmeno]],SEARCH(" ",historie_vysledky[[#This Row],[prijmeni a jmeno]])-1),1)="á","Z","M")</f>
        <v>M</v>
      </c>
      <c r="J34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349" s="38"/>
      <c r="L349" s="80">
        <v>1.7548611111111109E-2</v>
      </c>
      <c r="M349" s="76">
        <v>12</v>
      </c>
      <c r="N349" s="77">
        <v>10</v>
      </c>
      <c r="O349" s="112" t="str">
        <f>LEFT(historie_vysledky[[#This Row],[prijmeni a jmeno]],1)</f>
        <v>L</v>
      </c>
      <c r="P349" s="113" t="str">
        <f>CONCATENATE(historie_vysledky[[#This Row],[prijmeni a jmeno]],", ",historie_vysledky[[#This Row],[nar]])</f>
        <v>Lukš Petr, 2002</v>
      </c>
      <c r="Q349" s="92" t="str">
        <f>IF(ISERROR(VLOOKUP(B349,jbp_bezci!B:G,4,0)),"-",IF(VLOOKUP(B349,jbp_bezci!B:G,4,0)=0,"-",VLOOKUP(B349,jbp_bezci!B:G,4,0)))</f>
        <v>-</v>
      </c>
      <c r="R349" s="92" t="str">
        <f>IF(COUNTIF(jbp_bezci[ident],historie_vysledky[[#This Row],[ident jbp]])=1,"přihlášen","ne")</f>
        <v>ne</v>
      </c>
      <c r="S34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49" s="120">
        <f>COUNTIFS($F$4:F348,F349,$G$4:G348,G349)</f>
        <v>1</v>
      </c>
      <c r="U349" s="5"/>
      <c r="V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</row>
    <row r="350" spans="2:33" ht="15.75" x14ac:dyDescent="0.25">
      <c r="B350" s="40" t="str">
        <f>CONCATENATE(historie_vysledky[[#This Row],[rok]]," :: ",F350," :: ",G350)</f>
        <v>2012 :: Menšík Josef :: 1982</v>
      </c>
      <c r="C350" s="115">
        <v>2012</v>
      </c>
      <c r="D350" s="43" t="s">
        <v>293</v>
      </c>
      <c r="E350" s="101"/>
      <c r="F350" s="9" t="s">
        <v>138</v>
      </c>
      <c r="G350" s="7">
        <v>1982</v>
      </c>
      <c r="H350" s="8" t="s">
        <v>764</v>
      </c>
      <c r="I350" s="98" t="str">
        <f>IF(RIGHT(LEFT(historie_vysledky[[#This Row],[prijmeni a jmeno]],SEARCH(" ",historie_vysledky[[#This Row],[prijmeni a jmeno]])-1),1)="á","Z","M")</f>
        <v>M</v>
      </c>
      <c r="J35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350" s="38"/>
      <c r="L350" s="80">
        <v>1.5329861111111112E-2</v>
      </c>
      <c r="M350" s="76">
        <v>6</v>
      </c>
      <c r="N350" s="77">
        <v>6</v>
      </c>
      <c r="O350" s="112" t="str">
        <f>LEFT(historie_vysledky[[#This Row],[prijmeni a jmeno]],1)</f>
        <v>M</v>
      </c>
      <c r="P350" s="113" t="str">
        <f>CONCATENATE(historie_vysledky[[#This Row],[prijmeni a jmeno]],", ",historie_vysledky[[#This Row],[nar]])</f>
        <v>Menšík Josef, 1982</v>
      </c>
      <c r="Q350" s="92" t="str">
        <f>IF(ISERROR(VLOOKUP(B350,jbp_bezci!B:G,4,0)),"-",IF(VLOOKUP(B350,jbp_bezci!B:G,4,0)=0,"-",VLOOKUP(B350,jbp_bezci!B:G,4,0)))</f>
        <v>-</v>
      </c>
      <c r="R350" s="92" t="str">
        <f>IF(COUNTIF(jbp_bezci[ident],historie_vysledky[[#This Row],[ident jbp]])=1,"přihlášen","ne")</f>
        <v>ne</v>
      </c>
      <c r="S35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50" s="120">
        <f>COUNTIFS($F$4:F349,F350,$G$4:G349,G350)</f>
        <v>1</v>
      </c>
      <c r="U350" s="5"/>
      <c r="V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</row>
    <row r="351" spans="2:33" ht="15.75" x14ac:dyDescent="0.25">
      <c r="B351" s="40" t="str">
        <f>CONCATENATE(historie_vysledky[[#This Row],[rok]]," :: ",F351," :: ",G351)</f>
        <v>2012 :: Mikšl Miroslav :: 1999</v>
      </c>
      <c r="C351" s="115">
        <v>2012</v>
      </c>
      <c r="D351" s="43" t="s">
        <v>293</v>
      </c>
      <c r="E351" s="101"/>
      <c r="F351" s="9" t="s">
        <v>216</v>
      </c>
      <c r="G351" s="7">
        <v>1999</v>
      </c>
      <c r="H351" s="8" t="s">
        <v>998</v>
      </c>
      <c r="I351" s="98" t="str">
        <f>IF(RIGHT(LEFT(historie_vysledky[[#This Row],[prijmeni a jmeno]],SEARCH(" ",historie_vysledky[[#This Row],[prijmeni a jmeno]])-1),1)="á","Z","M")</f>
        <v>M</v>
      </c>
      <c r="J35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351" s="38"/>
      <c r="L351" s="80">
        <v>1.5362268518518518E-2</v>
      </c>
      <c r="M351" s="76">
        <v>7</v>
      </c>
      <c r="N351" s="77">
        <v>7</v>
      </c>
      <c r="O351" s="112" t="str">
        <f>LEFT(historie_vysledky[[#This Row],[prijmeni a jmeno]],1)</f>
        <v>M</v>
      </c>
      <c r="P351" s="113" t="str">
        <f>CONCATENATE(historie_vysledky[[#This Row],[prijmeni a jmeno]],", ",historie_vysledky[[#This Row],[nar]])</f>
        <v>Mikšl Miroslav, 1999</v>
      </c>
      <c r="Q351" s="92">
        <f>IF(ISERROR(VLOOKUP(B351,jbp_bezci!B:G,4,0)),"-",IF(VLOOKUP(B351,jbp_bezci!B:G,4,0)=0,"-",VLOOKUP(B351,jbp_bezci!B:G,4,0)))</f>
        <v>1999</v>
      </c>
      <c r="R351" s="92" t="str">
        <f>IF(COUNTIF(jbp_bezci[ident],historie_vysledky[[#This Row],[ident jbp]])=1,"přihlášen","ne")</f>
        <v>přihlášen</v>
      </c>
      <c r="S351" s="93" t="str">
        <f>IF(historie_vysledky[[#This Row],[jbp_2014]]="ne","-",IF(VLOOKUP(historie_vysledky[[#This Row],[ident jbp]],jbp_bezci!B:G,5,0)=0,"-",VLOOKUP(historie_vysledky[[#This Row],[ident jbp]],jbp_bezci!B:G,5,0)))</f>
        <v>České Budějovice</v>
      </c>
      <c r="T351" s="120">
        <f>COUNTIFS($F$4:F350,F351,$G$4:G350,G351)</f>
        <v>2</v>
      </c>
      <c r="U351" s="5"/>
      <c r="V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</row>
    <row r="352" spans="2:33" ht="15.75" x14ac:dyDescent="0.25">
      <c r="B352" s="40" t="str">
        <f>CONCATENATE(historie_vysledky[[#This Row],[rok]]," :: ",F352," :: ",G352)</f>
        <v>2012 :: Mladá Dominika :: 1987</v>
      </c>
      <c r="C352" s="115">
        <v>2012</v>
      </c>
      <c r="D352" s="43" t="s">
        <v>293</v>
      </c>
      <c r="E352" s="101"/>
      <c r="F352" s="9" t="s">
        <v>784</v>
      </c>
      <c r="G352" s="7">
        <v>1987</v>
      </c>
      <c r="H352" s="8" t="s">
        <v>448</v>
      </c>
      <c r="I352" s="98" t="str">
        <f>IF(RIGHT(LEFT(historie_vysledky[[#This Row],[prijmeni a jmeno]],SEARCH(" ",historie_vysledky[[#This Row],[prijmeni a jmeno]])-1),1)="á","Z","M")</f>
        <v>Z</v>
      </c>
      <c r="J35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352" s="38"/>
      <c r="L352" s="80" t="s">
        <v>326</v>
      </c>
      <c r="M352" s="76">
        <v>21</v>
      </c>
      <c r="N352" s="77">
        <v>0</v>
      </c>
      <c r="O352" s="112" t="str">
        <f>LEFT(historie_vysledky[[#This Row],[prijmeni a jmeno]],1)</f>
        <v>M</v>
      </c>
      <c r="P352" s="113" t="str">
        <f>CONCATENATE(historie_vysledky[[#This Row],[prijmeni a jmeno]],", ",historie_vysledky[[#This Row],[nar]])</f>
        <v>Mladá Dominika, 1987</v>
      </c>
      <c r="Q352" s="92" t="str">
        <f>IF(ISERROR(VLOOKUP(B352,jbp_bezci!B:G,4,0)),"-",IF(VLOOKUP(B352,jbp_bezci!B:G,4,0)=0,"-",VLOOKUP(B352,jbp_bezci!B:G,4,0)))</f>
        <v>-</v>
      </c>
      <c r="R352" s="92" t="str">
        <f>IF(COUNTIF(jbp_bezci[ident],historie_vysledky[[#This Row],[ident jbp]])=1,"přihlášen","ne")</f>
        <v>ne</v>
      </c>
      <c r="S35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52" s="120">
        <f>COUNTIFS($F$4:F351,F352,$G$4:G351,G352)</f>
        <v>0</v>
      </c>
      <c r="U352" s="5"/>
      <c r="V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</row>
    <row r="353" spans="2:33" ht="15.75" x14ac:dyDescent="0.25">
      <c r="B353" s="40" t="str">
        <f>CONCATENATE(historie_vysledky[[#This Row],[rok]]," :: ",F353," :: ",G353)</f>
        <v>2012 :: Moravcová Petra :: 1978</v>
      </c>
      <c r="C353" s="115">
        <v>2012</v>
      </c>
      <c r="D353" s="43" t="s">
        <v>293</v>
      </c>
      <c r="E353" s="101"/>
      <c r="F353" s="9" t="s">
        <v>782</v>
      </c>
      <c r="G353" s="7">
        <v>1978</v>
      </c>
      <c r="H353" s="8" t="s">
        <v>396</v>
      </c>
      <c r="I353" s="98" t="str">
        <f>IF(RIGHT(LEFT(historie_vysledky[[#This Row],[prijmeni a jmeno]],SEARCH(" ",historie_vysledky[[#This Row],[prijmeni a jmeno]])-1),1)="á","Z","M")</f>
        <v>Z</v>
      </c>
      <c r="J35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353" s="38"/>
      <c r="L353" s="80">
        <v>1.9306712962962963E-2</v>
      </c>
      <c r="M353" s="76">
        <v>17</v>
      </c>
      <c r="N353" s="77">
        <v>4</v>
      </c>
      <c r="O353" s="112" t="str">
        <f>LEFT(historie_vysledky[[#This Row],[prijmeni a jmeno]],1)</f>
        <v>M</v>
      </c>
      <c r="P353" s="113" t="str">
        <f>CONCATENATE(historie_vysledky[[#This Row],[prijmeni a jmeno]],", ",historie_vysledky[[#This Row],[nar]])</f>
        <v>Moravcová Petra, 1978</v>
      </c>
      <c r="Q353" s="92" t="str">
        <f>IF(ISERROR(VLOOKUP(B353,jbp_bezci!B:G,4,0)),"-",IF(VLOOKUP(B353,jbp_bezci!B:G,4,0)=0,"-",VLOOKUP(B353,jbp_bezci!B:G,4,0)))</f>
        <v>-</v>
      </c>
      <c r="R353" s="92" t="str">
        <f>IF(COUNTIF(jbp_bezci[ident],historie_vysledky[[#This Row],[ident jbp]])=1,"přihlášen","ne")</f>
        <v>ne</v>
      </c>
      <c r="S35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53" s="120">
        <f>COUNTIFS($F$4:F352,F353,$G$4:G352,G353)</f>
        <v>0</v>
      </c>
      <c r="U353" s="5"/>
      <c r="V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</row>
    <row r="354" spans="2:33" ht="15.75" x14ac:dyDescent="0.25">
      <c r="B354" s="40" t="str">
        <f>CONCATENATE(historie_vysledky[[#This Row],[rok]]," :: ",F354," :: ",G354)</f>
        <v>2012 :: Německý Olda :: 2003</v>
      </c>
      <c r="C354" s="115">
        <v>2012</v>
      </c>
      <c r="D354" s="43" t="s">
        <v>293</v>
      </c>
      <c r="E354" s="101"/>
      <c r="F354" s="9" t="s">
        <v>640</v>
      </c>
      <c r="G354" s="7">
        <v>2003</v>
      </c>
      <c r="H354" s="8" t="s">
        <v>451</v>
      </c>
      <c r="I354" s="98" t="str">
        <f>IF(RIGHT(LEFT(historie_vysledky[[#This Row],[prijmeni a jmeno]],SEARCH(" ",historie_vysledky[[#This Row],[prijmeni a jmeno]])-1),1)="á","Z","M")</f>
        <v>M</v>
      </c>
      <c r="J35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354" s="38"/>
      <c r="L354" s="80">
        <v>1.8664351851851852E-2</v>
      </c>
      <c r="M354" s="76">
        <v>16</v>
      </c>
      <c r="N354" s="77">
        <v>13</v>
      </c>
      <c r="O354" s="112" t="str">
        <f>LEFT(historie_vysledky[[#This Row],[prijmeni a jmeno]],1)</f>
        <v>N</v>
      </c>
      <c r="P354" s="113" t="str">
        <f>CONCATENATE(historie_vysledky[[#This Row],[prijmeni a jmeno]],", ",historie_vysledky[[#This Row],[nar]])</f>
        <v>Německý Olda, 2003</v>
      </c>
      <c r="Q354" s="92" t="str">
        <f>IF(ISERROR(VLOOKUP(B354,jbp_bezci!B:G,4,0)),"-",IF(VLOOKUP(B354,jbp_bezci!B:G,4,0)=0,"-",VLOOKUP(B354,jbp_bezci!B:G,4,0)))</f>
        <v>-</v>
      </c>
      <c r="R354" s="92" t="str">
        <f>IF(COUNTIF(jbp_bezci[ident],historie_vysledky[[#This Row],[ident jbp]])=1,"přihlášen","ne")</f>
        <v>ne</v>
      </c>
      <c r="S35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54" s="120">
        <f>COUNTIFS($F$4:F353,F354,$G$4:G353,G354)</f>
        <v>2</v>
      </c>
      <c r="U354" s="5"/>
      <c r="V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</row>
    <row r="355" spans="2:33" ht="15.75" x14ac:dyDescent="0.25">
      <c r="B355" s="40" t="str">
        <f>CONCATENATE(historie_vysledky[[#This Row],[rok]]," :: ",F355," :: ",G355)</f>
        <v>2012 :: Nováková Lenka :: 1979</v>
      </c>
      <c r="C355" s="115">
        <v>2012</v>
      </c>
      <c r="D355" s="43" t="s">
        <v>293</v>
      </c>
      <c r="E355" s="101"/>
      <c r="F355" s="9" t="s">
        <v>783</v>
      </c>
      <c r="G355" s="7">
        <v>1979</v>
      </c>
      <c r="H355" s="8" t="s">
        <v>45</v>
      </c>
      <c r="I355" s="98" t="str">
        <f>IF(RIGHT(LEFT(historie_vysledky[[#This Row],[prijmeni a jmeno]],SEARCH(" ",historie_vysledky[[#This Row],[prijmeni a jmeno]])-1),1)="á","Z","M")</f>
        <v>Z</v>
      </c>
      <c r="J35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355" s="38"/>
      <c r="L355" s="80">
        <v>1.9663194444444445E-2</v>
      </c>
      <c r="M355" s="76">
        <v>19</v>
      </c>
      <c r="N355" s="77">
        <v>6</v>
      </c>
      <c r="O355" s="112" t="str">
        <f>LEFT(historie_vysledky[[#This Row],[prijmeni a jmeno]],1)</f>
        <v>N</v>
      </c>
      <c r="P355" s="113" t="str">
        <f>CONCATENATE(historie_vysledky[[#This Row],[prijmeni a jmeno]],", ",historie_vysledky[[#This Row],[nar]])</f>
        <v>Nováková Lenka, 1979</v>
      </c>
      <c r="Q355" s="92" t="str">
        <f>IF(ISERROR(VLOOKUP(B355,jbp_bezci!B:G,4,0)),"-",IF(VLOOKUP(B355,jbp_bezci!B:G,4,0)=0,"-",VLOOKUP(B355,jbp_bezci!B:G,4,0)))</f>
        <v>-</v>
      </c>
      <c r="R355" s="92" t="str">
        <f>IF(COUNTIF(jbp_bezci[ident],historie_vysledky[[#This Row],[ident jbp]])=1,"přihlášen","ne")</f>
        <v>ne</v>
      </c>
      <c r="S35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55" s="120">
        <f>COUNTIFS($F$4:F354,F355,$G$4:G354,G355)</f>
        <v>0</v>
      </c>
      <c r="U355" s="5"/>
      <c r="V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</row>
    <row r="356" spans="2:33" ht="15.75" x14ac:dyDescent="0.25">
      <c r="B356" s="40" t="str">
        <f>CONCATENATE(historie_vysledky[[#This Row],[rok]]," :: ",F356," :: ",G356)</f>
        <v>2012 :: Pešula Marek :: 1978</v>
      </c>
      <c r="C356" s="115">
        <v>2012</v>
      </c>
      <c r="D356" s="43" t="s">
        <v>293</v>
      </c>
      <c r="E356" s="101"/>
      <c r="F356" s="9" t="s">
        <v>781</v>
      </c>
      <c r="G356" s="7">
        <v>1978</v>
      </c>
      <c r="H356" s="8" t="s">
        <v>45</v>
      </c>
      <c r="I356" s="98" t="str">
        <f>IF(RIGHT(LEFT(historie_vysledky[[#This Row],[prijmeni a jmeno]],SEARCH(" ",historie_vysledky[[#This Row],[prijmeni a jmeno]])-1),1)="á","Z","M")</f>
        <v>M</v>
      </c>
      <c r="J35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356" s="38"/>
      <c r="L356" s="80">
        <v>1.6041666666666666E-2</v>
      </c>
      <c r="M356" s="76">
        <v>9</v>
      </c>
      <c r="N356" s="77">
        <v>9</v>
      </c>
      <c r="O356" s="112" t="str">
        <f>LEFT(historie_vysledky[[#This Row],[prijmeni a jmeno]],1)</f>
        <v>P</v>
      </c>
      <c r="P356" s="113" t="str">
        <f>CONCATENATE(historie_vysledky[[#This Row],[prijmeni a jmeno]],", ",historie_vysledky[[#This Row],[nar]])</f>
        <v>Pešula Marek, 1978</v>
      </c>
      <c r="Q356" s="92" t="str">
        <f>IF(ISERROR(VLOOKUP(B356,jbp_bezci!B:G,4,0)),"-",IF(VLOOKUP(B356,jbp_bezci!B:G,4,0)=0,"-",VLOOKUP(B356,jbp_bezci!B:G,4,0)))</f>
        <v>-</v>
      </c>
      <c r="R356" s="92" t="str">
        <f>IF(COUNTIF(jbp_bezci[ident],historie_vysledky[[#This Row],[ident jbp]])=1,"přihlášen","ne")</f>
        <v>ne</v>
      </c>
      <c r="S35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56" s="120">
        <f>COUNTIFS($F$4:F355,F356,$G$4:G355,G356)</f>
        <v>0</v>
      </c>
      <c r="U356" s="5"/>
      <c r="V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</row>
    <row r="357" spans="2:33" ht="15.75" x14ac:dyDescent="0.25">
      <c r="B357" s="40" t="str">
        <f>CONCATENATE(historie_vysledky[[#This Row],[rok]]," :: ",F357," :: ",G357)</f>
        <v>2012 :: Schwarz Leo :: 1967</v>
      </c>
      <c r="C357" s="115">
        <v>2012</v>
      </c>
      <c r="D357" s="43" t="s">
        <v>293</v>
      </c>
      <c r="E357" s="101"/>
      <c r="F357" s="9" t="s">
        <v>636</v>
      </c>
      <c r="G357" s="7">
        <v>1967</v>
      </c>
      <c r="H357" s="8" t="s">
        <v>625</v>
      </c>
      <c r="I357" s="98" t="str">
        <f>IF(RIGHT(LEFT(historie_vysledky[[#This Row],[prijmeni a jmeno]],SEARCH(" ",historie_vysledky[[#This Row],[prijmeni a jmeno]])-1),1)="á","Z","M")</f>
        <v>M</v>
      </c>
      <c r="J35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357" s="38"/>
      <c r="L357" s="80">
        <v>1.5516203703703704E-2</v>
      </c>
      <c r="M357" s="76">
        <v>8</v>
      </c>
      <c r="N357" s="77">
        <v>8</v>
      </c>
      <c r="O357" s="112" t="str">
        <f>LEFT(historie_vysledky[[#This Row],[prijmeni a jmeno]],1)</f>
        <v>S</v>
      </c>
      <c r="P357" s="113" t="str">
        <f>CONCATENATE(historie_vysledky[[#This Row],[prijmeni a jmeno]],", ",historie_vysledky[[#This Row],[nar]])</f>
        <v>Schwarz Leo, 1967</v>
      </c>
      <c r="Q357" s="92" t="str">
        <f>IF(ISERROR(VLOOKUP(B357,jbp_bezci!B:G,4,0)),"-",IF(VLOOKUP(B357,jbp_bezci!B:G,4,0)=0,"-",VLOOKUP(B357,jbp_bezci!B:G,4,0)))</f>
        <v>-</v>
      </c>
      <c r="R357" s="92" t="str">
        <f>IF(COUNTIF(jbp_bezci[ident],historie_vysledky[[#This Row],[ident jbp]])=1,"přihlášen","ne")</f>
        <v>ne</v>
      </c>
      <c r="S35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57" s="120">
        <f>COUNTIFS($F$4:F356,F357,$G$4:G356,G357)</f>
        <v>1</v>
      </c>
      <c r="U357" s="5"/>
      <c r="V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</row>
    <row r="358" spans="2:33" ht="15.75" x14ac:dyDescent="0.25">
      <c r="B358" s="40" t="str">
        <f>CONCATENATE(historie_vysledky[[#This Row],[rok]]," :: ",F358," :: ",G358)</f>
        <v>2012 :: Staněk Martin :: 1989</v>
      </c>
      <c r="C358" s="115">
        <v>2012</v>
      </c>
      <c r="D358" s="43" t="s">
        <v>293</v>
      </c>
      <c r="E358" s="101"/>
      <c r="F358" s="9" t="s">
        <v>343</v>
      </c>
      <c r="G358" s="7">
        <v>1989</v>
      </c>
      <c r="H358" s="8" t="s">
        <v>448</v>
      </c>
      <c r="I358" s="98" t="str">
        <f>IF(RIGHT(LEFT(historie_vysledky[[#This Row],[prijmeni a jmeno]],SEARCH(" ",historie_vysledky[[#This Row],[prijmeni a jmeno]])-1),1)="á","Z","M")</f>
        <v>M</v>
      </c>
      <c r="J35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358" s="38"/>
      <c r="L358" s="80">
        <v>1.8128472222222223E-2</v>
      </c>
      <c r="M358" s="76">
        <v>13</v>
      </c>
      <c r="N358" s="77">
        <v>11</v>
      </c>
      <c r="O358" s="112" t="str">
        <f>LEFT(historie_vysledky[[#This Row],[prijmeni a jmeno]],1)</f>
        <v>S</v>
      </c>
      <c r="P358" s="113" t="str">
        <f>CONCATENATE(historie_vysledky[[#This Row],[prijmeni a jmeno]],", ",historie_vysledky[[#This Row],[nar]])</f>
        <v>Staněk Martin, 1989</v>
      </c>
      <c r="Q358" s="92" t="str">
        <f>IF(ISERROR(VLOOKUP(B358,jbp_bezci!B:G,4,0)),"-",IF(VLOOKUP(B358,jbp_bezci!B:G,4,0)=0,"-",VLOOKUP(B358,jbp_bezci!B:G,4,0)))</f>
        <v>-</v>
      </c>
      <c r="R358" s="92" t="str">
        <f>IF(COUNTIF(jbp_bezci[ident],historie_vysledky[[#This Row],[ident jbp]])=1,"přihlášen","ne")</f>
        <v>ne</v>
      </c>
      <c r="S35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58" s="120">
        <f>COUNTIFS($F$4:F357,F358,$G$4:G357,G358)</f>
        <v>0</v>
      </c>
      <c r="U358" s="5"/>
      <c r="V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</row>
    <row r="359" spans="2:33" ht="15.75" x14ac:dyDescent="0.25">
      <c r="B359" s="40" t="str">
        <f>CONCATENATE(historie_vysledky[[#This Row],[rok]]," :: ",F359," :: ",G359)</f>
        <v>2012 :: Szábo Miloš :: 1981</v>
      </c>
      <c r="C359" s="115">
        <v>2012</v>
      </c>
      <c r="D359" s="43" t="s">
        <v>293</v>
      </c>
      <c r="E359" s="101"/>
      <c r="F359" s="9" t="s">
        <v>229</v>
      </c>
      <c r="G359" s="7">
        <v>1981</v>
      </c>
      <c r="H359" s="8" t="s">
        <v>72</v>
      </c>
      <c r="I359" s="98" t="str">
        <f>IF(RIGHT(LEFT(historie_vysledky[[#This Row],[prijmeni a jmeno]],SEARCH(" ",historie_vysledky[[#This Row],[prijmeni a jmeno]])-1),1)="á","Z","M")</f>
        <v>M</v>
      </c>
      <c r="J35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359" s="38"/>
      <c r="L359" s="80">
        <v>1.2436342592592594E-2</v>
      </c>
      <c r="M359" s="76">
        <v>1</v>
      </c>
      <c r="N359" s="77">
        <v>1</v>
      </c>
      <c r="O359" s="112" t="str">
        <f>LEFT(historie_vysledky[[#This Row],[prijmeni a jmeno]],1)</f>
        <v>S</v>
      </c>
      <c r="P359" s="113" t="str">
        <f>CONCATENATE(historie_vysledky[[#This Row],[prijmeni a jmeno]],", ",historie_vysledky[[#This Row],[nar]])</f>
        <v>Szábo Miloš, 1981</v>
      </c>
      <c r="Q359" s="92">
        <f>IF(ISERROR(VLOOKUP(B359,jbp_bezci!B:G,4,0)),"-",IF(VLOOKUP(B359,jbp_bezci!B:G,4,0)=0,"-",VLOOKUP(B359,jbp_bezci!B:G,4,0)))</f>
        <v>1981</v>
      </c>
      <c r="R359" s="92" t="str">
        <f>IF(COUNTIF(jbp_bezci[ident],historie_vysledky[[#This Row],[ident jbp]])=1,"přihlášen","ne")</f>
        <v>přihlášen</v>
      </c>
      <c r="S359" s="93" t="str">
        <f>IF(historie_vysledky[[#This Row],[jbp_2014]]="ne","-",IF(VLOOKUP(historie_vysledky[[#This Row],[ident jbp]],jbp_bezci!B:G,5,0)=0,"-",VLOOKUP(historie_vysledky[[#This Row],[ident jbp]],jbp_bezci!B:G,5,0)))</f>
        <v>Discoworld</v>
      </c>
      <c r="T359" s="120">
        <f>COUNTIFS($F$4:F358,F359,$G$4:G358,G359)</f>
        <v>1</v>
      </c>
      <c r="U359" s="5"/>
      <c r="V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</row>
    <row r="360" spans="2:33" ht="15.75" x14ac:dyDescent="0.25">
      <c r="B360" s="40" t="str">
        <f>CONCATENATE(historie_vysledky[[#This Row],[rok]]," :: ",F360," :: ",G360)</f>
        <v>2012 :: Ungerman Jan :: 1961</v>
      </c>
      <c r="C360" s="115">
        <v>2012</v>
      </c>
      <c r="D360" s="43" t="s">
        <v>293</v>
      </c>
      <c r="E360" s="101"/>
      <c r="F360" s="9" t="s">
        <v>780</v>
      </c>
      <c r="G360" s="7">
        <v>1961</v>
      </c>
      <c r="H360" s="8" t="s">
        <v>956</v>
      </c>
      <c r="I360" s="98" t="str">
        <f>IF(RIGHT(LEFT(historie_vysledky[[#This Row],[prijmeni a jmeno]],SEARCH(" ",historie_vysledky[[#This Row],[prijmeni a jmeno]])-1),1)="á","Z","M")</f>
        <v>M</v>
      </c>
      <c r="J36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360" s="38"/>
      <c r="L360" s="80">
        <v>1.3321759259259261E-2</v>
      </c>
      <c r="M360" s="76">
        <v>2</v>
      </c>
      <c r="N360" s="77">
        <v>2</v>
      </c>
      <c r="O360" s="112" t="str">
        <f>LEFT(historie_vysledky[[#This Row],[prijmeni a jmeno]],1)</f>
        <v>U</v>
      </c>
      <c r="P360" s="113" t="str">
        <f>CONCATENATE(historie_vysledky[[#This Row],[prijmeni a jmeno]],", ",historie_vysledky[[#This Row],[nar]])</f>
        <v>Ungerman Jan, 1961</v>
      </c>
      <c r="Q360" s="92" t="str">
        <f>IF(ISERROR(VLOOKUP(B360,jbp_bezci!B:G,4,0)),"-",IF(VLOOKUP(B360,jbp_bezci!B:G,4,0)=0,"-",VLOOKUP(B360,jbp_bezci!B:G,4,0)))</f>
        <v>-</v>
      </c>
      <c r="R360" s="92" t="str">
        <f>IF(COUNTIF(jbp_bezci[ident],historie_vysledky[[#This Row],[ident jbp]])=1,"přihlášen","ne")</f>
        <v>ne</v>
      </c>
      <c r="S36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60" s="120">
        <f>COUNTIFS($F$4:F359,F360,$G$4:G359,G360)</f>
        <v>1</v>
      </c>
      <c r="U360" s="5"/>
      <c r="V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</row>
    <row r="361" spans="2:33" ht="15.75" x14ac:dyDescent="0.25">
      <c r="B361" s="40" t="str">
        <f>CONCATENATE(historie_vysledky[[#This Row],[rok]]," :: ",F361," :: ",G361)</f>
        <v>2012 :: Vopat Jan :: 1981</v>
      </c>
      <c r="C361" s="115">
        <v>2012</v>
      </c>
      <c r="D361" s="43" t="s">
        <v>293</v>
      </c>
      <c r="E361" s="101"/>
      <c r="F361" s="9" t="s">
        <v>520</v>
      </c>
      <c r="G361" s="7">
        <v>1981</v>
      </c>
      <c r="H361" s="8" t="s">
        <v>956</v>
      </c>
      <c r="I361" s="98" t="str">
        <f>IF(RIGHT(LEFT(historie_vysledky[[#This Row],[prijmeni a jmeno]],SEARCH(" ",historie_vysledky[[#This Row],[prijmeni a jmeno]])-1),1)="á","Z","M")</f>
        <v>M</v>
      </c>
      <c r="J36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361" s="38"/>
      <c r="L361" s="80">
        <v>1.360763888888889E-2</v>
      </c>
      <c r="M361" s="76">
        <v>3</v>
      </c>
      <c r="N361" s="77">
        <v>3</v>
      </c>
      <c r="O361" s="112" t="str">
        <f>LEFT(historie_vysledky[[#This Row],[prijmeni a jmeno]],1)</f>
        <v>V</v>
      </c>
      <c r="P361" s="113" t="str">
        <f>CONCATENATE(historie_vysledky[[#This Row],[prijmeni a jmeno]],", ",historie_vysledky[[#This Row],[nar]])</f>
        <v>Vopat Jan, 1981</v>
      </c>
      <c r="Q361" s="92" t="str">
        <f>IF(ISERROR(VLOOKUP(B361,jbp_bezci!B:G,4,0)),"-",IF(VLOOKUP(B361,jbp_bezci!B:G,4,0)=0,"-",VLOOKUP(B361,jbp_bezci!B:G,4,0)))</f>
        <v>-</v>
      </c>
      <c r="R361" s="92" t="str">
        <f>IF(COUNTIF(jbp_bezci[ident],historie_vysledky[[#This Row],[ident jbp]])=1,"přihlášen","ne")</f>
        <v>ne</v>
      </c>
      <c r="S36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61" s="120">
        <f>COUNTIFS($F$4:F360,F361,$G$4:G360,G361)</f>
        <v>2</v>
      </c>
      <c r="U361" s="5"/>
      <c r="V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</row>
    <row r="362" spans="2:33" ht="15.75" x14ac:dyDescent="0.25">
      <c r="B362" s="40" t="str">
        <f>CONCATENATE(historie_vysledky[[#This Row],[rok]]," :: ",F362," :: ",G362)</f>
        <v>2012 :: Zikešová Eliška :: 1998</v>
      </c>
      <c r="C362" s="115">
        <v>2012</v>
      </c>
      <c r="D362" s="43" t="s">
        <v>293</v>
      </c>
      <c r="E362" s="101"/>
      <c r="F362" s="9" t="s">
        <v>657</v>
      </c>
      <c r="G362" s="7">
        <v>1998</v>
      </c>
      <c r="H362" s="8" t="s">
        <v>392</v>
      </c>
      <c r="I362" s="98" t="str">
        <f>IF(RIGHT(LEFT(historie_vysledky[[#This Row],[prijmeni a jmeno]],SEARCH(" ",historie_vysledky[[#This Row],[prijmeni a jmeno]])-1),1)="á","Z","M")</f>
        <v>Z</v>
      </c>
      <c r="J36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362" s="38"/>
      <c r="L362" s="80">
        <v>1.614699074074074E-2</v>
      </c>
      <c r="M362" s="76">
        <v>10</v>
      </c>
      <c r="N362" s="77">
        <v>1</v>
      </c>
      <c r="O362" s="112" t="str">
        <f>LEFT(historie_vysledky[[#This Row],[prijmeni a jmeno]],1)</f>
        <v>Z</v>
      </c>
      <c r="P362" s="113" t="str">
        <f>CONCATENATE(historie_vysledky[[#This Row],[prijmeni a jmeno]],", ",historie_vysledky[[#This Row],[nar]])</f>
        <v>Zikešová Eliška, 1998</v>
      </c>
      <c r="Q362" s="92" t="str">
        <f>IF(ISERROR(VLOOKUP(B362,jbp_bezci!B:G,4,0)),"-",IF(VLOOKUP(B362,jbp_bezci!B:G,4,0)=0,"-",VLOOKUP(B362,jbp_bezci!B:G,4,0)))</f>
        <v>-</v>
      </c>
      <c r="R362" s="92" t="str">
        <f>IF(COUNTIF(jbp_bezci[ident],historie_vysledky[[#This Row],[ident jbp]])=1,"přihlášen","ne")</f>
        <v>ne</v>
      </c>
      <c r="S36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62" s="120">
        <f>COUNTIFS($F$4:F361,F362,$G$4:G361,G362)</f>
        <v>2</v>
      </c>
      <c r="U362" s="5"/>
      <c r="V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</row>
    <row r="363" spans="2:33" ht="15.75" x14ac:dyDescent="0.25">
      <c r="B363" s="40" t="str">
        <f>CONCATENATE(historie_vysledky[[#This Row],[rok]]," :: ",F363," :: ",G363)</f>
        <v>2012 :: Zoubková Eva :: 1976</v>
      </c>
      <c r="C363" s="115">
        <v>2012</v>
      </c>
      <c r="D363" s="43" t="s">
        <v>293</v>
      </c>
      <c r="E363" s="101"/>
      <c r="F363" s="9" t="s">
        <v>241</v>
      </c>
      <c r="G363" s="7">
        <v>1976</v>
      </c>
      <c r="H363" s="8" t="s">
        <v>395</v>
      </c>
      <c r="I363" s="98" t="str">
        <f>IF(RIGHT(LEFT(historie_vysledky[[#This Row],[prijmeni a jmeno]],SEARCH(" ",historie_vysledky[[#This Row],[prijmeni a jmeno]])-1),1)="á","Z","M")</f>
        <v>Z</v>
      </c>
      <c r="J36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363" s="38"/>
      <c r="L363" s="80">
        <v>1.9332175925925926E-2</v>
      </c>
      <c r="M363" s="76">
        <v>18</v>
      </c>
      <c r="N363" s="77">
        <v>5</v>
      </c>
      <c r="O363" s="112" t="str">
        <f>LEFT(historie_vysledky[[#This Row],[prijmeni a jmeno]],1)</f>
        <v>Z</v>
      </c>
      <c r="P363" s="113" t="str">
        <f>CONCATENATE(historie_vysledky[[#This Row],[prijmeni a jmeno]],", ",historie_vysledky[[#This Row],[nar]])</f>
        <v>Zoubková Eva, 1976</v>
      </c>
      <c r="Q363" s="92" t="str">
        <f>IF(ISERROR(VLOOKUP(B363,jbp_bezci!B:G,4,0)),"-",IF(VLOOKUP(B363,jbp_bezci!B:G,4,0)=0,"-",VLOOKUP(B363,jbp_bezci!B:G,4,0)))</f>
        <v>-</v>
      </c>
      <c r="R363" s="92" t="str">
        <f>IF(COUNTIF(jbp_bezci[ident],historie_vysledky[[#This Row],[ident jbp]])=1,"přihlášen","ne")</f>
        <v>ne</v>
      </c>
      <c r="S36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63" s="120">
        <f>COUNTIFS($F$4:F362,F363,$G$4:G362,G363)</f>
        <v>0</v>
      </c>
      <c r="U363" s="5"/>
      <c r="V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</row>
    <row r="364" spans="2:33" ht="15.75" x14ac:dyDescent="0.25">
      <c r="B364" s="40" t="str">
        <f>CONCATENATE(historie_vysledky[[#This Row],[rok]]," :: ",F364," :: ",G364)</f>
        <v>2012 :: Adámková Nicola :: 2005</v>
      </c>
      <c r="C364" s="115">
        <v>2012</v>
      </c>
      <c r="D364" s="43" t="s">
        <v>411</v>
      </c>
      <c r="E364" s="101"/>
      <c r="F364" s="9" t="s">
        <v>542</v>
      </c>
      <c r="G364" s="7">
        <v>2005</v>
      </c>
      <c r="H364" s="8" t="s">
        <v>530</v>
      </c>
      <c r="I364" s="98" t="str">
        <f>IF(RIGHT(LEFT(historie_vysledky[[#This Row],[prijmeni a jmeno]],SEARCH(" ",historie_vysledky[[#This Row],[prijmeni a jmeno]])-1),1)="á","Z","M")</f>
        <v>Z</v>
      </c>
      <c r="J36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364" s="38"/>
      <c r="L364" s="80">
        <v>6.9444444444444447E-4</v>
      </c>
      <c r="M364" s="76"/>
      <c r="N364" s="77">
        <v>1</v>
      </c>
      <c r="O364" s="112" t="str">
        <f>LEFT(historie_vysledky[[#This Row],[prijmeni a jmeno]],1)</f>
        <v>A</v>
      </c>
      <c r="P364" s="113" t="str">
        <f>CONCATENATE(historie_vysledky[[#This Row],[prijmeni a jmeno]],", ",historie_vysledky[[#This Row],[nar]])</f>
        <v>Adámková Nicola, 2005</v>
      </c>
      <c r="Q364" s="92" t="str">
        <f>IF(ISERROR(VLOOKUP(B364,jbp_bezci!B:G,4,0)),"-",IF(VLOOKUP(B364,jbp_bezci!B:G,4,0)=0,"-",VLOOKUP(B364,jbp_bezci!B:G,4,0)))</f>
        <v>-</v>
      </c>
      <c r="R364" s="92" t="str">
        <f>IF(COUNTIF(jbp_bezci[ident],historie_vysledky[[#This Row],[ident jbp]])=1,"přihlášen","ne")</f>
        <v>ne</v>
      </c>
      <c r="S36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64" s="120">
        <f>COUNTIFS($F$4:F363,F364,$G$4:G363,G364)</f>
        <v>2</v>
      </c>
      <c r="U364" s="5"/>
      <c r="V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</row>
    <row r="365" spans="2:33" ht="15.75" x14ac:dyDescent="0.25">
      <c r="B365" s="40" t="str">
        <f>CONCATENATE(historie_vysledky[[#This Row],[rok]]," :: ",F365," :: ",G365)</f>
        <v>2012 :: Baldr  :: 2006</v>
      </c>
      <c r="C365" s="115">
        <v>2012</v>
      </c>
      <c r="D365" s="43" t="s">
        <v>411</v>
      </c>
      <c r="E365" s="101"/>
      <c r="F365" s="9" t="s">
        <v>944</v>
      </c>
      <c r="G365" s="7">
        <v>2006</v>
      </c>
      <c r="H365" s="8" t="s">
        <v>864</v>
      </c>
      <c r="I365" s="98" t="str">
        <f>IF(RIGHT(LEFT(historie_vysledky[[#This Row],[prijmeni a jmeno]],SEARCH(" ",historie_vysledky[[#This Row],[prijmeni a jmeno]])-1),1)="á","Z","M")</f>
        <v>M</v>
      </c>
      <c r="J36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365" s="38" t="s">
        <v>538</v>
      </c>
      <c r="L365" s="80">
        <v>5.9027777777777778E-4</v>
      </c>
      <c r="M365" s="76"/>
      <c r="N365" s="77">
        <v>10</v>
      </c>
      <c r="O365" s="112" t="str">
        <f>LEFT(historie_vysledky[[#This Row],[prijmeni a jmeno]],1)</f>
        <v>B</v>
      </c>
      <c r="P365" s="113" t="str">
        <f>CONCATENATE(historie_vysledky[[#This Row],[prijmeni a jmeno]],", ",historie_vysledky[[#This Row],[nar]])</f>
        <v>Baldr , 2006</v>
      </c>
      <c r="Q365" s="92" t="str">
        <f>IF(ISERROR(VLOOKUP(B365,jbp_bezci!B:G,4,0)),"-",IF(VLOOKUP(B365,jbp_bezci!B:G,4,0)=0,"-",VLOOKUP(B365,jbp_bezci!B:G,4,0)))</f>
        <v>-</v>
      </c>
      <c r="R365" s="92" t="str">
        <f>IF(COUNTIF(jbp_bezci[ident],historie_vysledky[[#This Row],[ident jbp]])=1,"přihlášen","ne")</f>
        <v>ne</v>
      </c>
      <c r="S36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65" s="120">
        <f>COUNTIFS($F$4:F364,F365,$G$4:G364,G365)</f>
        <v>0</v>
      </c>
      <c r="U365" s="5"/>
      <c r="V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</row>
    <row r="366" spans="2:33" ht="15.75" x14ac:dyDescent="0.25">
      <c r="B366" s="40" t="str">
        <f>CONCATENATE(historie_vysledky[[#This Row],[rok]]," :: ",F366," :: ",G366)</f>
        <v>2012 :: Ballák Petr :: 2005</v>
      </c>
      <c r="C366" s="115">
        <v>2012</v>
      </c>
      <c r="D366" s="43" t="s">
        <v>411</v>
      </c>
      <c r="E366" s="101"/>
      <c r="F366" s="9" t="s">
        <v>548</v>
      </c>
      <c r="G366" s="7">
        <v>2005</v>
      </c>
      <c r="H366" s="8" t="s">
        <v>342</v>
      </c>
      <c r="I366" s="98" t="str">
        <f>IF(RIGHT(LEFT(historie_vysledky[[#This Row],[prijmeni a jmeno]],SEARCH(" ",historie_vysledky[[#This Row],[prijmeni a jmeno]])-1),1)="á","Z","M")</f>
        <v>M</v>
      </c>
      <c r="J36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366" s="38"/>
      <c r="L366" s="80">
        <v>4.1666666666666669E-4</v>
      </c>
      <c r="M366" s="76"/>
      <c r="N366" s="77">
        <v>3</v>
      </c>
      <c r="O366" s="112" t="str">
        <f>LEFT(historie_vysledky[[#This Row],[prijmeni a jmeno]],1)</f>
        <v>B</v>
      </c>
      <c r="P366" s="113" t="str">
        <f>CONCATENATE(historie_vysledky[[#This Row],[prijmeni a jmeno]],", ",historie_vysledky[[#This Row],[nar]])</f>
        <v>Ballák Petr, 2005</v>
      </c>
      <c r="Q366" s="92" t="str">
        <f>IF(ISERROR(VLOOKUP(B366,jbp_bezci!B:G,4,0)),"-",IF(VLOOKUP(B366,jbp_bezci!B:G,4,0)=0,"-",VLOOKUP(B366,jbp_bezci!B:G,4,0)))</f>
        <v>-</v>
      </c>
      <c r="R366" s="92" t="str">
        <f>IF(COUNTIF(jbp_bezci[ident],historie_vysledky[[#This Row],[ident jbp]])=1,"přihlášen","ne")</f>
        <v>ne</v>
      </c>
      <c r="S36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66" s="120">
        <f>COUNTIFS($F$4:F365,F366,$G$4:G365,G366)</f>
        <v>1</v>
      </c>
      <c r="U366" s="5"/>
      <c r="V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</row>
    <row r="367" spans="2:33" ht="15.75" x14ac:dyDescent="0.25">
      <c r="B367" s="40" t="str">
        <f>CONCATENATE(historie_vysledky[[#This Row],[rok]]," :: ",F367," :: ",G367)</f>
        <v>2012 :: Bárta Filip :: 2000</v>
      </c>
      <c r="C367" s="115">
        <v>2012</v>
      </c>
      <c r="D367" s="43" t="s">
        <v>411</v>
      </c>
      <c r="E367" s="101"/>
      <c r="F367" s="9" t="s">
        <v>337</v>
      </c>
      <c r="G367" s="7">
        <v>2000</v>
      </c>
      <c r="H367" s="8" t="s">
        <v>808</v>
      </c>
      <c r="I367" s="98" t="str">
        <f>IF(RIGHT(LEFT(historie_vysledky[[#This Row],[prijmeni a jmeno]],SEARCH(" ",historie_vysledky[[#This Row],[prijmeni a jmeno]])-1),1)="á","Z","M")</f>
        <v>M</v>
      </c>
      <c r="J36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367" s="38"/>
      <c r="L367" s="80">
        <v>6.6087962962962964E-4</v>
      </c>
      <c r="M367" s="76"/>
      <c r="N367" s="77">
        <v>1</v>
      </c>
      <c r="O367" s="112" t="str">
        <f>LEFT(historie_vysledky[[#This Row],[prijmeni a jmeno]],1)</f>
        <v>B</v>
      </c>
      <c r="P367" s="113" t="str">
        <f>CONCATENATE(historie_vysledky[[#This Row],[prijmeni a jmeno]],", ",historie_vysledky[[#This Row],[nar]])</f>
        <v>Bárta Filip, 2000</v>
      </c>
      <c r="Q367" s="92" t="str">
        <f>IF(ISERROR(VLOOKUP(B367,jbp_bezci!B:G,4,0)),"-",IF(VLOOKUP(B367,jbp_bezci!B:G,4,0)=0,"-",VLOOKUP(B367,jbp_bezci!B:G,4,0)))</f>
        <v>-</v>
      </c>
      <c r="R367" s="92" t="str">
        <f>IF(COUNTIF(jbp_bezci[ident],historie_vysledky[[#This Row],[ident jbp]])=1,"přihlášen","ne")</f>
        <v>ne</v>
      </c>
      <c r="S36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67" s="120">
        <f>COUNTIFS($F$4:F366,F367,$G$4:G366,G367)</f>
        <v>0</v>
      </c>
      <c r="U367" s="5"/>
      <c r="V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</row>
    <row r="368" spans="2:33" ht="15.75" x14ac:dyDescent="0.25">
      <c r="B368" s="40" t="str">
        <f>CONCATENATE(historie_vysledky[[#This Row],[rok]]," :: ",F368," :: ",G368)</f>
        <v>2012 :: Barták Jiří :: 2000</v>
      </c>
      <c r="C368" s="115">
        <v>2012</v>
      </c>
      <c r="D368" s="43" t="s">
        <v>411</v>
      </c>
      <c r="E368" s="101"/>
      <c r="F368" s="9" t="s">
        <v>344</v>
      </c>
      <c r="G368" s="7">
        <v>2000</v>
      </c>
      <c r="H368" s="8" t="s">
        <v>453</v>
      </c>
      <c r="I368" s="98" t="str">
        <f>IF(RIGHT(LEFT(historie_vysledky[[#This Row],[prijmeni a jmeno]],SEARCH(" ",historie_vysledky[[#This Row],[prijmeni a jmeno]])-1),1)="á","Z","M")</f>
        <v>M</v>
      </c>
      <c r="J36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368" s="38"/>
      <c r="L368" s="80">
        <v>8.4837962962962959E-4</v>
      </c>
      <c r="M368" s="76"/>
      <c r="N368" s="77">
        <v>7</v>
      </c>
      <c r="O368" s="112" t="str">
        <f>LEFT(historie_vysledky[[#This Row],[prijmeni a jmeno]],1)</f>
        <v>B</v>
      </c>
      <c r="P368" s="113" t="str">
        <f>CONCATENATE(historie_vysledky[[#This Row],[prijmeni a jmeno]],", ",historie_vysledky[[#This Row],[nar]])</f>
        <v>Barták Jiří, 2000</v>
      </c>
      <c r="Q368" s="92" t="str">
        <f>IF(ISERROR(VLOOKUP(B368,jbp_bezci!B:G,4,0)),"-",IF(VLOOKUP(B368,jbp_bezci!B:G,4,0)=0,"-",VLOOKUP(B368,jbp_bezci!B:G,4,0)))</f>
        <v>-</v>
      </c>
      <c r="R368" s="92" t="str">
        <f>IF(COUNTIF(jbp_bezci[ident],historie_vysledky[[#This Row],[ident jbp]])=1,"přihlášen","ne")</f>
        <v>ne</v>
      </c>
      <c r="S36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68" s="120">
        <f>COUNTIFS($F$4:F367,F368,$G$4:G367,G368)</f>
        <v>2</v>
      </c>
      <c r="U368" s="5"/>
      <c r="V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</row>
    <row r="369" spans="2:33" ht="15.75" x14ac:dyDescent="0.25">
      <c r="B369" s="40" t="str">
        <f>CONCATENATE(historie_vysledky[[#This Row],[rok]]," :: ",F369," :: ",G369)</f>
        <v>2012 :: Barták Ondřej :: 2006</v>
      </c>
      <c r="C369" s="115">
        <v>2012</v>
      </c>
      <c r="D369" s="43" t="s">
        <v>411</v>
      </c>
      <c r="E369" s="101"/>
      <c r="F369" s="9" t="s">
        <v>359</v>
      </c>
      <c r="G369" s="7">
        <v>2006</v>
      </c>
      <c r="H369" s="8" t="s">
        <v>350</v>
      </c>
      <c r="I369" s="98" t="str">
        <f>IF(RIGHT(LEFT(historie_vysledky[[#This Row],[prijmeni a jmeno]],SEARCH(" ",historie_vysledky[[#This Row],[prijmeni a jmeno]])-1),1)="á","Z","M")</f>
        <v>M</v>
      </c>
      <c r="J36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369" s="38"/>
      <c r="L369" s="80">
        <v>4.8611111111111104E-4</v>
      </c>
      <c r="M369" s="76"/>
      <c r="N369" s="77">
        <v>5</v>
      </c>
      <c r="O369" s="112" t="str">
        <f>LEFT(historie_vysledky[[#This Row],[prijmeni a jmeno]],1)</f>
        <v>B</v>
      </c>
      <c r="P369" s="113" t="str">
        <f>CONCATENATE(historie_vysledky[[#This Row],[prijmeni a jmeno]],", ",historie_vysledky[[#This Row],[nar]])</f>
        <v>Barták Ondřej, 2006</v>
      </c>
      <c r="Q369" s="92" t="str">
        <f>IF(ISERROR(VLOOKUP(B369,jbp_bezci!B:G,4,0)),"-",IF(VLOOKUP(B369,jbp_bezci!B:G,4,0)=0,"-",VLOOKUP(B369,jbp_bezci!B:G,4,0)))</f>
        <v>-</v>
      </c>
      <c r="R369" s="92" t="str">
        <f>IF(COUNTIF(jbp_bezci[ident],historie_vysledky[[#This Row],[ident jbp]])=1,"přihlášen","ne")</f>
        <v>ne</v>
      </c>
      <c r="S36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69" s="120">
        <f>COUNTIFS($F$4:F368,F369,$G$4:G368,G369)</f>
        <v>2</v>
      </c>
      <c r="U369" s="5"/>
      <c r="V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</row>
    <row r="370" spans="2:33" ht="15.75" x14ac:dyDescent="0.25">
      <c r="B370" s="40" t="str">
        <f>CONCATENATE(historie_vysledky[[#This Row],[rok]]," :: ",F370," :: ",G370)</f>
        <v>2012 :: Bazsoová Eliška :: 2007</v>
      </c>
      <c r="C370" s="115">
        <v>2012</v>
      </c>
      <c r="D370" s="43" t="s">
        <v>411</v>
      </c>
      <c r="E370" s="101"/>
      <c r="F370" s="9" t="s">
        <v>938</v>
      </c>
      <c r="G370" s="7">
        <v>2007</v>
      </c>
      <c r="H370" s="8" t="s">
        <v>448</v>
      </c>
      <c r="I370" s="98" t="str">
        <f>IF(RIGHT(LEFT(historie_vysledky[[#This Row],[prijmeni a jmeno]],SEARCH(" ",historie_vysledky[[#This Row],[prijmeni a jmeno]])-1),1)="á","Z","M")</f>
        <v>Z</v>
      </c>
      <c r="J37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370" s="38"/>
      <c r="L370" s="80">
        <v>8.9351851851851842E-4</v>
      </c>
      <c r="M370" s="76"/>
      <c r="N370" s="77">
        <v>7</v>
      </c>
      <c r="O370" s="112" t="str">
        <f>LEFT(historie_vysledky[[#This Row],[prijmeni a jmeno]],1)</f>
        <v>B</v>
      </c>
      <c r="P370" s="113" t="str">
        <f>CONCATENATE(historie_vysledky[[#This Row],[prijmeni a jmeno]],", ",historie_vysledky[[#This Row],[nar]])</f>
        <v>Bazsoová Eliška, 2007</v>
      </c>
      <c r="Q370" s="92" t="str">
        <f>IF(ISERROR(VLOOKUP(B370,jbp_bezci!B:G,4,0)),"-",IF(VLOOKUP(B370,jbp_bezci!B:G,4,0)=0,"-",VLOOKUP(B370,jbp_bezci!B:G,4,0)))</f>
        <v>-</v>
      </c>
      <c r="R370" s="92" t="str">
        <f>IF(COUNTIF(jbp_bezci[ident],historie_vysledky[[#This Row],[ident jbp]])=1,"přihlášen","ne")</f>
        <v>ne</v>
      </c>
      <c r="S37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70" s="120">
        <f>COUNTIFS($F$4:F369,F370,$G$4:G369,G370)</f>
        <v>0</v>
      </c>
      <c r="U370" s="5"/>
      <c r="V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</row>
    <row r="371" spans="2:33" ht="15.75" x14ac:dyDescent="0.25">
      <c r="B371" s="40" t="str">
        <f>CONCATENATE(historie_vysledky[[#This Row],[rok]]," :: ",F371," :: ",G371)</f>
        <v>2012 :: Beluská Tereza :: 2003</v>
      </c>
      <c r="C371" s="115">
        <v>2012</v>
      </c>
      <c r="D371" s="43" t="s">
        <v>411</v>
      </c>
      <c r="E371" s="101"/>
      <c r="F371" s="9" t="s">
        <v>555</v>
      </c>
      <c r="G371" s="7">
        <v>2003</v>
      </c>
      <c r="H371" s="8" t="s">
        <v>451</v>
      </c>
      <c r="I371" s="98" t="str">
        <f>IF(RIGHT(LEFT(historie_vysledky[[#This Row],[prijmeni a jmeno]],SEARCH(" ",historie_vysledky[[#This Row],[prijmeni a jmeno]])-1),1)="á","Z","M")</f>
        <v>Z</v>
      </c>
      <c r="J37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371" s="38"/>
      <c r="L371" s="80">
        <v>9.2592592592592585E-4</v>
      </c>
      <c r="M371" s="76"/>
      <c r="N371" s="77">
        <v>5</v>
      </c>
      <c r="O371" s="112" t="str">
        <f>LEFT(historie_vysledky[[#This Row],[prijmeni a jmeno]],1)</f>
        <v>B</v>
      </c>
      <c r="P371" s="113" t="str">
        <f>CONCATENATE(historie_vysledky[[#This Row],[prijmeni a jmeno]],", ",historie_vysledky[[#This Row],[nar]])</f>
        <v>Beluská Tereza, 2003</v>
      </c>
      <c r="Q371" s="92" t="str">
        <f>IF(ISERROR(VLOOKUP(B371,jbp_bezci!B:G,4,0)),"-",IF(VLOOKUP(B371,jbp_bezci!B:G,4,0)=0,"-",VLOOKUP(B371,jbp_bezci!B:G,4,0)))</f>
        <v>-</v>
      </c>
      <c r="R371" s="92" t="str">
        <f>IF(COUNTIF(jbp_bezci[ident],historie_vysledky[[#This Row],[ident jbp]])=1,"přihlášen","ne")</f>
        <v>ne</v>
      </c>
      <c r="S37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71" s="120">
        <f>COUNTIFS($F$4:F370,F371,$G$4:G370,G371)</f>
        <v>2</v>
      </c>
      <c r="U371" s="5"/>
      <c r="V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</row>
    <row r="372" spans="2:33" ht="15.75" x14ac:dyDescent="0.25">
      <c r="B372" s="40" t="str">
        <f>CONCATENATE(historie_vysledky[[#This Row],[rok]]," :: ",F372," :: ",G372)</f>
        <v>2012 :: Bernkopf Miroslav :: 2006</v>
      </c>
      <c r="C372" s="115">
        <v>2012</v>
      </c>
      <c r="D372" s="43" t="s">
        <v>411</v>
      </c>
      <c r="E372" s="101"/>
      <c r="F372" s="9" t="s">
        <v>928</v>
      </c>
      <c r="G372" s="7">
        <v>2006</v>
      </c>
      <c r="H372" s="8" t="s">
        <v>984</v>
      </c>
      <c r="I372" s="98" t="str">
        <f>IF(RIGHT(LEFT(historie_vysledky[[#This Row],[prijmeni a jmeno]],SEARCH(" ",historie_vysledky[[#This Row],[prijmeni a jmeno]])-1),1)="á","Z","M")</f>
        <v>M</v>
      </c>
      <c r="J37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372" s="38"/>
      <c r="L372" s="80">
        <v>4.9768518518518521E-4</v>
      </c>
      <c r="M372" s="76"/>
      <c r="N372" s="77">
        <v>6</v>
      </c>
      <c r="O372" s="112" t="str">
        <f>LEFT(historie_vysledky[[#This Row],[prijmeni a jmeno]],1)</f>
        <v>B</v>
      </c>
      <c r="P372" s="113" t="str">
        <f>CONCATENATE(historie_vysledky[[#This Row],[prijmeni a jmeno]],", ",historie_vysledky[[#This Row],[nar]])</f>
        <v>Bernkopf Miroslav, 2006</v>
      </c>
      <c r="Q372" s="92" t="str">
        <f>IF(ISERROR(VLOOKUP(B372,jbp_bezci!B:G,4,0)),"-",IF(VLOOKUP(B372,jbp_bezci!B:G,4,0)=0,"-",VLOOKUP(B372,jbp_bezci!B:G,4,0)))</f>
        <v>-</v>
      </c>
      <c r="R372" s="92" t="str">
        <f>IF(COUNTIF(jbp_bezci[ident],historie_vysledky[[#This Row],[ident jbp]])=1,"přihlášen","ne")</f>
        <v>ne</v>
      </c>
      <c r="S37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72" s="120">
        <f>COUNTIFS($F$4:F371,F372,$G$4:G371,G372)</f>
        <v>0</v>
      </c>
      <c r="U372" s="5"/>
      <c r="V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</row>
    <row r="373" spans="2:33" ht="15.75" x14ac:dyDescent="0.25">
      <c r="B373" s="40" t="str">
        <f>CONCATENATE(historie_vysledky[[#This Row],[rok]]," :: ",F373," :: ",G373)</f>
        <v>2012 :: Bernkopf Slavomír :: 2003</v>
      </c>
      <c r="C373" s="115">
        <v>2012</v>
      </c>
      <c r="D373" s="43" t="s">
        <v>411</v>
      </c>
      <c r="E373" s="101"/>
      <c r="F373" s="9" t="s">
        <v>914</v>
      </c>
      <c r="G373" s="7">
        <v>2003</v>
      </c>
      <c r="H373" s="8" t="s">
        <v>834</v>
      </c>
      <c r="I373" s="98" t="str">
        <f>IF(RIGHT(LEFT(historie_vysledky[[#This Row],[prijmeni a jmeno]],SEARCH(" ",historie_vysledky[[#This Row],[prijmeni a jmeno]])-1),1)="á","Z","M")</f>
        <v>M</v>
      </c>
      <c r="J37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373" s="38" t="s">
        <v>538</v>
      </c>
      <c r="L373" s="80">
        <v>9.7222222222222209E-4</v>
      </c>
      <c r="M373" s="76"/>
      <c r="N373" s="77">
        <v>12</v>
      </c>
      <c r="O373" s="112" t="str">
        <f>LEFT(historie_vysledky[[#This Row],[prijmeni a jmeno]],1)</f>
        <v>B</v>
      </c>
      <c r="P373" s="113" t="str">
        <f>CONCATENATE(historie_vysledky[[#This Row],[prijmeni a jmeno]],", ",historie_vysledky[[#This Row],[nar]])</f>
        <v>Bernkopf Slavomír, 2003</v>
      </c>
      <c r="Q373" s="92" t="str">
        <f>IF(ISERROR(VLOOKUP(B373,jbp_bezci!B:G,4,0)),"-",IF(VLOOKUP(B373,jbp_bezci!B:G,4,0)=0,"-",VLOOKUP(B373,jbp_bezci!B:G,4,0)))</f>
        <v>-</v>
      </c>
      <c r="R373" s="92" t="str">
        <f>IF(COUNTIF(jbp_bezci[ident],historie_vysledky[[#This Row],[ident jbp]])=1,"přihlášen","ne")</f>
        <v>ne</v>
      </c>
      <c r="S37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73" s="120">
        <f>COUNTIFS($F$4:F372,F373,$G$4:G372,G373)</f>
        <v>0</v>
      </c>
      <c r="U373" s="5"/>
      <c r="V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</row>
    <row r="374" spans="2:33" ht="15.75" x14ac:dyDescent="0.25">
      <c r="B374" s="40" t="str">
        <f>CONCATENATE(historie_vysledky[[#This Row],[rok]]," :: ",F374," :: ",G374)</f>
        <v>2012 :: Bolláková Barbora :: 2003</v>
      </c>
      <c r="C374" s="115">
        <v>2012</v>
      </c>
      <c r="D374" s="43" t="s">
        <v>411</v>
      </c>
      <c r="E374" s="101"/>
      <c r="F374" s="9" t="s">
        <v>921</v>
      </c>
      <c r="G374" s="7">
        <v>2003</v>
      </c>
      <c r="H374" s="8" t="s">
        <v>342</v>
      </c>
      <c r="I374" s="98" t="str">
        <f>IF(RIGHT(LEFT(historie_vysledky[[#This Row],[prijmeni a jmeno]],SEARCH(" ",historie_vysledky[[#This Row],[prijmeni a jmeno]])-1),1)="á","Z","M")</f>
        <v>Z</v>
      </c>
      <c r="J37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374" s="38"/>
      <c r="L374" s="80">
        <v>8.3333333333333339E-4</v>
      </c>
      <c r="M374" s="76"/>
      <c r="N374" s="77">
        <v>3</v>
      </c>
      <c r="O374" s="112" t="str">
        <f>LEFT(historie_vysledky[[#This Row],[prijmeni a jmeno]],1)</f>
        <v>B</v>
      </c>
      <c r="P374" s="113" t="str">
        <f>CONCATENATE(historie_vysledky[[#This Row],[prijmeni a jmeno]],", ",historie_vysledky[[#This Row],[nar]])</f>
        <v>Bolláková Barbora, 2003</v>
      </c>
      <c r="Q374" s="92" t="str">
        <f>IF(ISERROR(VLOOKUP(B374,jbp_bezci!B:G,4,0)),"-",IF(VLOOKUP(B374,jbp_bezci!B:G,4,0)=0,"-",VLOOKUP(B374,jbp_bezci!B:G,4,0)))</f>
        <v>-</v>
      </c>
      <c r="R374" s="92" t="str">
        <f>IF(COUNTIF(jbp_bezci[ident],historie_vysledky[[#This Row],[ident jbp]])=1,"přihlášen","ne")</f>
        <v>ne</v>
      </c>
      <c r="S37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74" s="120">
        <f>COUNTIFS($F$4:F373,F374,$G$4:G373,G374)</f>
        <v>0</v>
      </c>
      <c r="U374" s="5"/>
      <c r="V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</row>
    <row r="375" spans="2:33" ht="15.75" x14ac:dyDescent="0.25">
      <c r="B375" s="40" t="str">
        <f>CONCATENATE(historie_vysledky[[#This Row],[rok]]," :: ",F375," :: ",G375)</f>
        <v>2012 :: Borucký Petr :: 2003</v>
      </c>
      <c r="C375" s="115">
        <v>2012</v>
      </c>
      <c r="D375" s="43" t="s">
        <v>411</v>
      </c>
      <c r="E375" s="101"/>
      <c r="F375" s="9" t="s">
        <v>909</v>
      </c>
      <c r="G375" s="7">
        <v>2003</v>
      </c>
      <c r="H375" s="8" t="s">
        <v>396</v>
      </c>
      <c r="I375" s="98" t="str">
        <f>IF(RIGHT(LEFT(historie_vysledky[[#This Row],[prijmeni a jmeno]],SEARCH(" ",historie_vysledky[[#This Row],[prijmeni a jmeno]])-1),1)="á","Z","M")</f>
        <v>M</v>
      </c>
      <c r="J37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375" s="38"/>
      <c r="L375" s="80">
        <v>8.5300925925925919E-4</v>
      </c>
      <c r="M375" s="76"/>
      <c r="N375" s="77">
        <v>5</v>
      </c>
      <c r="O375" s="112" t="str">
        <f>LEFT(historie_vysledky[[#This Row],[prijmeni a jmeno]],1)</f>
        <v>B</v>
      </c>
      <c r="P375" s="113" t="str">
        <f>CONCATENATE(historie_vysledky[[#This Row],[prijmeni a jmeno]],", ",historie_vysledky[[#This Row],[nar]])</f>
        <v>Borucký Petr, 2003</v>
      </c>
      <c r="Q375" s="92" t="str">
        <f>IF(ISERROR(VLOOKUP(B375,jbp_bezci!B:G,4,0)),"-",IF(VLOOKUP(B375,jbp_bezci!B:G,4,0)=0,"-",VLOOKUP(B375,jbp_bezci!B:G,4,0)))</f>
        <v>-</v>
      </c>
      <c r="R375" s="92" t="str">
        <f>IF(COUNTIF(jbp_bezci[ident],historie_vysledky[[#This Row],[ident jbp]])=1,"přihlášen","ne")</f>
        <v>ne</v>
      </c>
      <c r="S37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75" s="120">
        <f>COUNTIFS($F$4:F374,F375,$G$4:G374,G375)</f>
        <v>0</v>
      </c>
      <c r="U375" s="5"/>
      <c r="V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</row>
    <row r="376" spans="2:33" ht="15.75" x14ac:dyDescent="0.25">
      <c r="B376" s="40" t="str">
        <f>CONCATENATE(historie_vysledky[[#This Row],[rok]]," :: ",F376," :: ",G376)</f>
        <v>2012 :: Bořucká Adéla :: 2001</v>
      </c>
      <c r="C376" s="115">
        <v>2012</v>
      </c>
      <c r="D376" s="43" t="s">
        <v>411</v>
      </c>
      <c r="E376" s="101"/>
      <c r="F376" s="9" t="s">
        <v>903</v>
      </c>
      <c r="G376" s="7">
        <v>2001</v>
      </c>
      <c r="H376" s="8" t="s">
        <v>1012</v>
      </c>
      <c r="I376" s="98" t="str">
        <f>IF(RIGHT(LEFT(historie_vysledky[[#This Row],[prijmeni a jmeno]],SEARCH(" ",historie_vysledky[[#This Row],[prijmeni a jmeno]])-1),1)="á","Z","M")</f>
        <v>Z</v>
      </c>
      <c r="J37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376" s="38"/>
      <c r="L376" s="80">
        <v>9.3865740740740726E-4</v>
      </c>
      <c r="M376" s="76"/>
      <c r="N376" s="77">
        <v>6</v>
      </c>
      <c r="O376" s="112" t="str">
        <f>LEFT(historie_vysledky[[#This Row],[prijmeni a jmeno]],1)</f>
        <v>B</v>
      </c>
      <c r="P376" s="113" t="str">
        <f>CONCATENATE(historie_vysledky[[#This Row],[prijmeni a jmeno]],", ",historie_vysledky[[#This Row],[nar]])</f>
        <v>Bořucká Adéla, 2001</v>
      </c>
      <c r="Q376" s="92" t="str">
        <f>IF(ISERROR(VLOOKUP(B376,jbp_bezci!B:G,4,0)),"-",IF(VLOOKUP(B376,jbp_bezci!B:G,4,0)=0,"-",VLOOKUP(B376,jbp_bezci!B:G,4,0)))</f>
        <v>-</v>
      </c>
      <c r="R376" s="92" t="str">
        <f>IF(COUNTIF(jbp_bezci[ident],historie_vysledky[[#This Row],[ident jbp]])=1,"přihlášen","ne")</f>
        <v>ne</v>
      </c>
      <c r="S37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76" s="120">
        <f>COUNTIFS($F$4:F375,F376,$G$4:G375,G376)</f>
        <v>0</v>
      </c>
      <c r="U376" s="5"/>
      <c r="V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</row>
    <row r="377" spans="2:33" ht="15.75" x14ac:dyDescent="0.25">
      <c r="B377" s="40" t="str">
        <f>CONCATENATE(historie_vysledky[[#This Row],[rok]]," :: ",F377," :: ",G377)</f>
        <v>2012 :: Cába Jakub :: 2003</v>
      </c>
      <c r="C377" s="115">
        <v>2012</v>
      </c>
      <c r="D377" s="43" t="s">
        <v>411</v>
      </c>
      <c r="E377" s="101"/>
      <c r="F377" s="9" t="s">
        <v>917</v>
      </c>
      <c r="G377" s="7">
        <v>2003</v>
      </c>
      <c r="H377" s="8" t="s">
        <v>838</v>
      </c>
      <c r="I377" s="98" t="str">
        <f>IF(RIGHT(LEFT(historie_vysledky[[#This Row],[prijmeni a jmeno]],SEARCH(" ",historie_vysledky[[#This Row],[prijmeni a jmeno]])-1),1)="á","Z","M")</f>
        <v>M</v>
      </c>
      <c r="J37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377" s="38" t="s">
        <v>538</v>
      </c>
      <c r="L377" s="80">
        <v>1.0069444444444444E-3</v>
      </c>
      <c r="M377" s="76"/>
      <c r="N377" s="77">
        <v>15</v>
      </c>
      <c r="O377" s="112" t="str">
        <f>LEFT(historie_vysledky[[#This Row],[prijmeni a jmeno]],1)</f>
        <v>C</v>
      </c>
      <c r="P377" s="113" t="str">
        <f>CONCATENATE(historie_vysledky[[#This Row],[prijmeni a jmeno]],", ",historie_vysledky[[#This Row],[nar]])</f>
        <v>Cába Jakub, 2003</v>
      </c>
      <c r="Q377" s="92" t="str">
        <f>IF(ISERROR(VLOOKUP(B377,jbp_bezci!B:G,4,0)),"-",IF(VLOOKUP(B377,jbp_bezci!B:G,4,0)=0,"-",VLOOKUP(B377,jbp_bezci!B:G,4,0)))</f>
        <v>-</v>
      </c>
      <c r="R377" s="92" t="str">
        <f>IF(COUNTIF(jbp_bezci[ident],historie_vysledky[[#This Row],[ident jbp]])=1,"přihlášen","ne")</f>
        <v>ne</v>
      </c>
      <c r="S37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77" s="120">
        <f>COUNTIFS($F$4:F376,F377,$G$4:G376,G377)</f>
        <v>0</v>
      </c>
      <c r="U377" s="5"/>
      <c r="V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</row>
    <row r="378" spans="2:33" ht="15.75" x14ac:dyDescent="0.25">
      <c r="B378" s="40" t="str">
        <f>CONCATENATE(historie_vysledky[[#This Row],[rok]]," :: ",F378," :: ",G378)</f>
        <v>2012 :: Cába Vilém :: 2007</v>
      </c>
      <c r="C378" s="115">
        <v>2012</v>
      </c>
      <c r="D378" s="43" t="s">
        <v>411</v>
      </c>
      <c r="E378" s="101"/>
      <c r="F378" s="9" t="s">
        <v>934</v>
      </c>
      <c r="G378" s="7">
        <v>2007</v>
      </c>
      <c r="H378" s="8" t="s">
        <v>869</v>
      </c>
      <c r="I378" s="98" t="str">
        <f>IF(RIGHT(LEFT(historie_vysledky[[#This Row],[prijmeni a jmeno]],SEARCH(" ",historie_vysledky[[#This Row],[prijmeni a jmeno]])-1),1)="á","Z","M")</f>
        <v>M</v>
      </c>
      <c r="J37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378" s="38" t="s">
        <v>538</v>
      </c>
      <c r="L378" s="80">
        <v>6.3657407407407402E-4</v>
      </c>
      <c r="M378" s="76"/>
      <c r="N378" s="77">
        <v>14</v>
      </c>
      <c r="O378" s="112" t="str">
        <f>LEFT(historie_vysledky[[#This Row],[prijmeni a jmeno]],1)</f>
        <v>C</v>
      </c>
      <c r="P378" s="113" t="str">
        <f>CONCATENATE(historie_vysledky[[#This Row],[prijmeni a jmeno]],", ",historie_vysledky[[#This Row],[nar]])</f>
        <v>Cába Vilém, 2007</v>
      </c>
      <c r="Q378" s="92" t="str">
        <f>IF(ISERROR(VLOOKUP(B378,jbp_bezci!B:G,4,0)),"-",IF(VLOOKUP(B378,jbp_bezci!B:G,4,0)=0,"-",VLOOKUP(B378,jbp_bezci!B:G,4,0)))</f>
        <v>-</v>
      </c>
      <c r="R378" s="92" t="str">
        <f>IF(COUNTIF(jbp_bezci[ident],historie_vysledky[[#This Row],[ident jbp]])=1,"přihlášen","ne")</f>
        <v>ne</v>
      </c>
      <c r="S37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78" s="120">
        <f>COUNTIFS($F$4:F377,F378,$G$4:G377,G378)</f>
        <v>0</v>
      </c>
      <c r="U378" s="5"/>
      <c r="V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</row>
    <row r="379" spans="2:33" ht="15.75" x14ac:dyDescent="0.25">
      <c r="B379" s="40" t="str">
        <f>CONCATENATE(historie_vysledky[[#This Row],[rok]]," :: ",F379," :: ",G379)</f>
        <v>2012 :: Caisová Simona :: 2002</v>
      </c>
      <c r="C379" s="115">
        <v>2012</v>
      </c>
      <c r="D379" s="43" t="s">
        <v>411</v>
      </c>
      <c r="E379" s="101"/>
      <c r="F379" s="9" t="s">
        <v>919</v>
      </c>
      <c r="G379" s="7">
        <v>2002</v>
      </c>
      <c r="H379" s="8" t="s">
        <v>451</v>
      </c>
      <c r="I379" s="98" t="str">
        <f>IF(RIGHT(LEFT(historie_vysledky[[#This Row],[prijmeni a jmeno]],SEARCH(" ",historie_vysledky[[#This Row],[prijmeni a jmeno]])-1),1)="á","Z","M")</f>
        <v>Z</v>
      </c>
      <c r="J37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379" s="38"/>
      <c r="L379" s="80">
        <v>7.6388888888888893E-4</v>
      </c>
      <c r="M379" s="76"/>
      <c r="N379" s="77">
        <v>1</v>
      </c>
      <c r="O379" s="112" t="str">
        <f>LEFT(historie_vysledky[[#This Row],[prijmeni a jmeno]],1)</f>
        <v>C</v>
      </c>
      <c r="P379" s="113" t="str">
        <f>CONCATENATE(historie_vysledky[[#This Row],[prijmeni a jmeno]],", ",historie_vysledky[[#This Row],[nar]])</f>
        <v>Caisová Simona, 2002</v>
      </c>
      <c r="Q379" s="92" t="str">
        <f>IF(ISERROR(VLOOKUP(B379,jbp_bezci!B:G,4,0)),"-",IF(VLOOKUP(B379,jbp_bezci!B:G,4,0)=0,"-",VLOOKUP(B379,jbp_bezci!B:G,4,0)))</f>
        <v>-</v>
      </c>
      <c r="R379" s="92" t="str">
        <f>IF(COUNTIF(jbp_bezci[ident],historie_vysledky[[#This Row],[ident jbp]])=1,"přihlášen","ne")</f>
        <v>ne</v>
      </c>
      <c r="S37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79" s="120">
        <f>COUNTIFS($F$4:F378,F379,$G$4:G378,G379)</f>
        <v>2</v>
      </c>
      <c r="U379" s="5"/>
      <c r="V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</row>
    <row r="380" spans="2:33" ht="15.75" x14ac:dyDescent="0.25">
      <c r="B380" s="40" t="str">
        <f>CONCATENATE(historie_vysledky[[#This Row],[rok]]," :: ",F380," :: ",G380)</f>
        <v>2012 :: Candra Tomáš :: 2004</v>
      </c>
      <c r="C380" s="115">
        <v>2012</v>
      </c>
      <c r="D380" s="43" t="s">
        <v>411</v>
      </c>
      <c r="E380" s="101"/>
      <c r="F380" s="9" t="s">
        <v>483</v>
      </c>
      <c r="G380" s="7">
        <v>2004</v>
      </c>
      <c r="H380" s="8" t="s">
        <v>414</v>
      </c>
      <c r="I380" s="98" t="str">
        <f>IF(RIGHT(LEFT(historie_vysledky[[#This Row],[prijmeni a jmeno]],SEARCH(" ",historie_vysledky[[#This Row],[prijmeni a jmeno]])-1),1)="á","Z","M")</f>
        <v>M</v>
      </c>
      <c r="J38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380" s="38" t="s">
        <v>538</v>
      </c>
      <c r="L380" s="80">
        <v>9.6064814814814808E-4</v>
      </c>
      <c r="M380" s="76"/>
      <c r="N380" s="77">
        <v>11</v>
      </c>
      <c r="O380" s="112" t="str">
        <f>LEFT(historie_vysledky[[#This Row],[prijmeni a jmeno]],1)</f>
        <v>C</v>
      </c>
      <c r="P380" s="113" t="str">
        <f>CONCATENATE(historie_vysledky[[#This Row],[prijmeni a jmeno]],", ",historie_vysledky[[#This Row],[nar]])</f>
        <v>Candra Tomáš, 2004</v>
      </c>
      <c r="Q380" s="92" t="str">
        <f>IF(ISERROR(VLOOKUP(B380,jbp_bezci!B:G,4,0)),"-",IF(VLOOKUP(B380,jbp_bezci!B:G,4,0)=0,"-",VLOOKUP(B380,jbp_bezci!B:G,4,0)))</f>
        <v>-</v>
      </c>
      <c r="R380" s="92" t="str">
        <f>IF(COUNTIF(jbp_bezci[ident],historie_vysledky[[#This Row],[ident jbp]])=1,"přihlášen","ne")</f>
        <v>ne</v>
      </c>
      <c r="S38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80" s="120">
        <f>COUNTIFS($F$4:F379,F380,$G$4:G379,G380)</f>
        <v>3</v>
      </c>
      <c r="U380" s="5"/>
      <c r="V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</row>
    <row r="381" spans="2:33" ht="15.75" x14ac:dyDescent="0.25">
      <c r="B381" s="40" t="str">
        <f>CONCATENATE(historie_vysledky[[#This Row],[rok]]," :: ",F381," :: ",G381)</f>
        <v>2012 :: Candrová Michaela :: 2007</v>
      </c>
      <c r="C381" s="115">
        <v>2012</v>
      </c>
      <c r="D381" s="43" t="s">
        <v>411</v>
      </c>
      <c r="E381" s="101"/>
      <c r="F381" s="9" t="s">
        <v>499</v>
      </c>
      <c r="G381" s="7">
        <v>2007</v>
      </c>
      <c r="H381" s="8" t="s">
        <v>414</v>
      </c>
      <c r="I381" s="98" t="str">
        <f>IF(RIGHT(LEFT(historie_vysledky[[#This Row],[prijmeni a jmeno]],SEARCH(" ",historie_vysledky[[#This Row],[prijmeni a jmeno]])-1),1)="á","Z","M")</f>
        <v>Z</v>
      </c>
      <c r="J38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381" s="38"/>
      <c r="L381" s="80">
        <v>8.2291666666666667E-4</v>
      </c>
      <c r="M381" s="76"/>
      <c r="N381" s="77">
        <v>5</v>
      </c>
      <c r="O381" s="112" t="str">
        <f>LEFT(historie_vysledky[[#This Row],[prijmeni a jmeno]],1)</f>
        <v>C</v>
      </c>
      <c r="P381" s="113" t="str">
        <f>CONCATENATE(historie_vysledky[[#This Row],[prijmeni a jmeno]],", ",historie_vysledky[[#This Row],[nar]])</f>
        <v>Candrová Michaela, 2007</v>
      </c>
      <c r="Q381" s="92" t="str">
        <f>IF(ISERROR(VLOOKUP(B381,jbp_bezci!B:G,4,0)),"-",IF(VLOOKUP(B381,jbp_bezci!B:G,4,0)=0,"-",VLOOKUP(B381,jbp_bezci!B:G,4,0)))</f>
        <v>-</v>
      </c>
      <c r="R381" s="92" t="str">
        <f>IF(COUNTIF(jbp_bezci[ident],historie_vysledky[[#This Row],[ident jbp]])=1,"přihlášen","ne")</f>
        <v>ne</v>
      </c>
      <c r="S38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81" s="120">
        <f>COUNTIFS($F$4:F380,F381,$G$4:G380,G381)</f>
        <v>3</v>
      </c>
      <c r="U381" s="5"/>
      <c r="V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</row>
    <row r="382" spans="2:33" ht="15.75" x14ac:dyDescent="0.25">
      <c r="B382" s="40" t="str">
        <f>CONCATENATE(historie_vysledky[[#This Row],[rok]]," :: ",F382," :: ",G382)</f>
        <v>2012 :: Cipín Petr :: 1995</v>
      </c>
      <c r="C382" s="115">
        <v>2012</v>
      </c>
      <c r="D382" s="43" t="s">
        <v>411</v>
      </c>
      <c r="E382" s="101"/>
      <c r="F382" s="9" t="s">
        <v>387</v>
      </c>
      <c r="G382" s="7">
        <v>1995</v>
      </c>
      <c r="H382" s="8" t="s">
        <v>1017</v>
      </c>
      <c r="I382" s="98" t="str">
        <f>IF(RIGHT(LEFT(historie_vysledky[[#This Row],[prijmeni a jmeno]],SEARCH(" ",historie_vysledky[[#This Row],[prijmeni a jmeno]])-1),1)="á","Z","M")</f>
        <v>M</v>
      </c>
      <c r="J38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17 - 18</v>
      </c>
      <c r="K382" s="38"/>
      <c r="L382" s="80">
        <v>4.5000000000000005E-3</v>
      </c>
      <c r="M382" s="76"/>
      <c r="N382" s="77">
        <v>2</v>
      </c>
      <c r="O382" s="112" t="str">
        <f>LEFT(historie_vysledky[[#This Row],[prijmeni a jmeno]],1)</f>
        <v>C</v>
      </c>
      <c r="P382" s="113" t="str">
        <f>CONCATENATE(historie_vysledky[[#This Row],[prijmeni a jmeno]],", ",historie_vysledky[[#This Row],[nar]])</f>
        <v>Cipín Petr, 1995</v>
      </c>
      <c r="Q382" s="92" t="str">
        <f>IF(ISERROR(VLOOKUP(B382,jbp_bezci!B:G,4,0)),"-",IF(VLOOKUP(B382,jbp_bezci!B:G,4,0)=0,"-",VLOOKUP(B382,jbp_bezci!B:G,4,0)))</f>
        <v>-</v>
      </c>
      <c r="R382" s="92" t="str">
        <f>IF(COUNTIF(jbp_bezci[ident],historie_vysledky[[#This Row],[ident jbp]])=1,"přihlášen","ne")</f>
        <v>ne</v>
      </c>
      <c r="S38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82" s="120">
        <f>COUNTIFS($F$4:F381,F382,$G$4:G381,G382)</f>
        <v>1</v>
      </c>
      <c r="U382" s="5"/>
      <c r="V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</row>
    <row r="383" spans="2:33" ht="15.75" x14ac:dyDescent="0.25">
      <c r="B383" s="40" t="str">
        <f>CONCATENATE(historie_vysledky[[#This Row],[rok]]," :: ",F383," :: ",G383)</f>
        <v>2012 :: Čech Petr :: 1998</v>
      </c>
      <c r="C383" s="115">
        <v>2012</v>
      </c>
      <c r="D383" s="43" t="s">
        <v>411</v>
      </c>
      <c r="E383" s="101"/>
      <c r="F383" s="9" t="s">
        <v>660</v>
      </c>
      <c r="G383" s="7">
        <v>1998</v>
      </c>
      <c r="H383" s="8" t="s">
        <v>806</v>
      </c>
      <c r="I383" s="98" t="str">
        <f>IF(RIGHT(LEFT(historie_vysledky[[#This Row],[prijmeni a jmeno]],SEARCH(" ",historie_vysledky[[#This Row],[prijmeni a jmeno]])-1),1)="á","Z","M")</f>
        <v>M</v>
      </c>
      <c r="J38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383" s="38"/>
      <c r="L383" s="80">
        <v>1.3078703703703705E-3</v>
      </c>
      <c r="M383" s="76"/>
      <c r="N383" s="77">
        <v>2</v>
      </c>
      <c r="O383" s="112" t="str">
        <f>LEFT(historie_vysledky[[#This Row],[prijmeni a jmeno]],1)</f>
        <v>Č</v>
      </c>
      <c r="P383" s="113" t="str">
        <f>CONCATENATE(historie_vysledky[[#This Row],[prijmeni a jmeno]],", ",historie_vysledky[[#This Row],[nar]])</f>
        <v>Čech Petr, 1998</v>
      </c>
      <c r="Q383" s="92" t="str">
        <f>IF(ISERROR(VLOOKUP(B383,jbp_bezci!B:G,4,0)),"-",IF(VLOOKUP(B383,jbp_bezci!B:G,4,0)=0,"-",VLOOKUP(B383,jbp_bezci!B:G,4,0)))</f>
        <v>-</v>
      </c>
      <c r="R383" s="92" t="str">
        <f>IF(COUNTIF(jbp_bezci[ident],historie_vysledky[[#This Row],[ident jbp]])=1,"přihlášen","ne")</f>
        <v>ne</v>
      </c>
      <c r="S38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83" s="120">
        <f>COUNTIFS($F$4:F382,F383,$G$4:G382,G383)</f>
        <v>1</v>
      </c>
      <c r="U383" s="5"/>
      <c r="V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</row>
    <row r="384" spans="2:33" ht="15.75" x14ac:dyDescent="0.25">
      <c r="B384" s="40" t="str">
        <f>CONCATENATE(historie_vysledky[[#This Row],[rok]]," :: ",F384," :: ",G384)</f>
        <v>2012 :: Čutka Vojtěch :: 2000</v>
      </c>
      <c r="C384" s="115">
        <v>2012</v>
      </c>
      <c r="D384" s="43" t="s">
        <v>411</v>
      </c>
      <c r="E384" s="101"/>
      <c r="F384" s="9" t="s">
        <v>662</v>
      </c>
      <c r="G384" s="7">
        <v>2000</v>
      </c>
      <c r="H384" s="8" t="s">
        <v>453</v>
      </c>
      <c r="I384" s="98" t="str">
        <f>IF(RIGHT(LEFT(historie_vysledky[[#This Row],[prijmeni a jmeno]],SEARCH(" ",historie_vysledky[[#This Row],[prijmeni a jmeno]])-1),1)="á","Z","M")</f>
        <v>M</v>
      </c>
      <c r="J38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384" s="38"/>
      <c r="L384" s="80">
        <v>7.349537037037037E-4</v>
      </c>
      <c r="M384" s="76"/>
      <c r="N384" s="77">
        <v>3</v>
      </c>
      <c r="O384" s="112" t="str">
        <f>LEFT(historie_vysledky[[#This Row],[prijmeni a jmeno]],1)</f>
        <v>Č</v>
      </c>
      <c r="P384" s="113" t="str">
        <f>CONCATENATE(historie_vysledky[[#This Row],[prijmeni a jmeno]],", ",historie_vysledky[[#This Row],[nar]])</f>
        <v>Čutka Vojtěch, 2000</v>
      </c>
      <c r="Q384" s="92" t="str">
        <f>IF(ISERROR(VLOOKUP(B384,jbp_bezci!B:G,4,0)),"-",IF(VLOOKUP(B384,jbp_bezci!B:G,4,0)=0,"-",VLOOKUP(B384,jbp_bezci!B:G,4,0)))</f>
        <v>-</v>
      </c>
      <c r="R384" s="92" t="str">
        <f>IF(COUNTIF(jbp_bezci[ident],historie_vysledky[[#This Row],[ident jbp]])=1,"přihlášen","ne")</f>
        <v>ne</v>
      </c>
      <c r="S38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84" s="120">
        <f>COUNTIFS($F$4:F383,F384,$G$4:G383,G384)</f>
        <v>1</v>
      </c>
      <c r="U384" s="5"/>
      <c r="V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</row>
    <row r="385" spans="2:33" ht="15.75" x14ac:dyDescent="0.25">
      <c r="B385" s="40" t="str">
        <f>CONCATENATE(historie_vysledky[[#This Row],[rok]]," :: ",F385," :: ",G385)</f>
        <v>2012 :: Dobiášová Marcela :: 1997</v>
      </c>
      <c r="C385" s="115">
        <v>2012</v>
      </c>
      <c r="D385" s="43" t="s">
        <v>411</v>
      </c>
      <c r="E385" s="101"/>
      <c r="F385" s="9" t="s">
        <v>889</v>
      </c>
      <c r="G385" s="7">
        <v>1997</v>
      </c>
      <c r="H385" s="8" t="s">
        <v>791</v>
      </c>
      <c r="I385" s="98" t="str">
        <f>IF(RIGHT(LEFT(historie_vysledky[[#This Row],[prijmeni a jmeno]],SEARCH(" ",historie_vysledky[[#This Row],[prijmeni a jmeno]])-1),1)="á","Z","M")</f>
        <v>Z</v>
      </c>
      <c r="J38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15 - 16</v>
      </c>
      <c r="K385" s="38"/>
      <c r="L385" s="80">
        <v>3.127314814814815E-3</v>
      </c>
      <c r="M385" s="76"/>
      <c r="N385" s="77">
        <v>2</v>
      </c>
      <c r="O385" s="112" t="str">
        <f>LEFT(historie_vysledky[[#This Row],[prijmeni a jmeno]],1)</f>
        <v>D</v>
      </c>
      <c r="P385" s="113" t="str">
        <f>CONCATENATE(historie_vysledky[[#This Row],[prijmeni a jmeno]],", ",historie_vysledky[[#This Row],[nar]])</f>
        <v>Dobiášová Marcela, 1997</v>
      </c>
      <c r="Q385" s="92" t="str">
        <f>IF(ISERROR(VLOOKUP(B385,jbp_bezci!B:G,4,0)),"-",IF(VLOOKUP(B385,jbp_bezci!B:G,4,0)=0,"-",VLOOKUP(B385,jbp_bezci!B:G,4,0)))</f>
        <v>-</v>
      </c>
      <c r="R385" s="92" t="str">
        <f>IF(COUNTIF(jbp_bezci[ident],historie_vysledky[[#This Row],[ident jbp]])=1,"přihlášen","ne")</f>
        <v>ne</v>
      </c>
      <c r="S38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85" s="120">
        <f>COUNTIFS($F$4:F384,F385,$G$4:G384,G385)</f>
        <v>0</v>
      </c>
      <c r="U385" s="5"/>
      <c r="V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</row>
    <row r="386" spans="2:33" ht="15.75" x14ac:dyDescent="0.25">
      <c r="B386" s="40" t="str">
        <f>CONCATENATE(historie_vysledky[[#This Row],[rok]]," :: ",F386," :: ",G386)</f>
        <v>2012 :: Doušek David :: 2000</v>
      </c>
      <c r="C386" s="115">
        <v>2012</v>
      </c>
      <c r="D386" s="43" t="s">
        <v>411</v>
      </c>
      <c r="E386" s="101"/>
      <c r="F386" s="9" t="s">
        <v>897</v>
      </c>
      <c r="G386" s="7">
        <v>2000</v>
      </c>
      <c r="H386" s="8" t="s">
        <v>451</v>
      </c>
      <c r="I386" s="98" t="str">
        <f>IF(RIGHT(LEFT(historie_vysledky[[#This Row],[prijmeni a jmeno]],SEARCH(" ",historie_vysledky[[#This Row],[prijmeni a jmeno]])-1),1)="á","Z","M")</f>
        <v>M</v>
      </c>
      <c r="J38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386" s="38"/>
      <c r="L386" s="80">
        <v>8.1018518518518516E-4</v>
      </c>
      <c r="M386" s="76"/>
      <c r="N386" s="77">
        <v>5</v>
      </c>
      <c r="O386" s="112" t="str">
        <f>LEFT(historie_vysledky[[#This Row],[prijmeni a jmeno]],1)</f>
        <v>D</v>
      </c>
      <c r="P386" s="113" t="str">
        <f>CONCATENATE(historie_vysledky[[#This Row],[prijmeni a jmeno]],", ",historie_vysledky[[#This Row],[nar]])</f>
        <v>Doušek David, 2000</v>
      </c>
      <c r="Q386" s="92" t="str">
        <f>IF(ISERROR(VLOOKUP(B386,jbp_bezci!B:G,4,0)),"-",IF(VLOOKUP(B386,jbp_bezci!B:G,4,0)=0,"-",VLOOKUP(B386,jbp_bezci!B:G,4,0)))</f>
        <v>-</v>
      </c>
      <c r="R386" s="92" t="str">
        <f>IF(COUNTIF(jbp_bezci[ident],historie_vysledky[[#This Row],[ident jbp]])=1,"přihlášen","ne")</f>
        <v>ne</v>
      </c>
      <c r="S38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86" s="120">
        <f>COUNTIFS($F$4:F385,F386,$G$4:G385,G386)</f>
        <v>0</v>
      </c>
      <c r="U386" s="5"/>
      <c r="V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</row>
    <row r="387" spans="2:33" ht="15.75" x14ac:dyDescent="0.25">
      <c r="B387" s="40" t="str">
        <f>CONCATENATE(historie_vysledky[[#This Row],[rok]]," :: ",F387," :: ",G387)</f>
        <v>2012 :: Faltus Matěj :: 2005</v>
      </c>
      <c r="C387" s="115">
        <v>2012</v>
      </c>
      <c r="D387" s="43" t="s">
        <v>411</v>
      </c>
      <c r="E387" s="101"/>
      <c r="F387" s="9" t="s">
        <v>926</v>
      </c>
      <c r="G387" s="7">
        <v>2005</v>
      </c>
      <c r="H387" s="8" t="s">
        <v>354</v>
      </c>
      <c r="I387" s="98" t="str">
        <f>IF(RIGHT(LEFT(historie_vysledky[[#This Row],[prijmeni a jmeno]],SEARCH(" ",historie_vysledky[[#This Row],[prijmeni a jmeno]])-1),1)="á","Z","M")</f>
        <v>M</v>
      </c>
      <c r="J38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387" s="38"/>
      <c r="L387" s="80">
        <v>3.9351851851851852E-4</v>
      </c>
      <c r="M387" s="76"/>
      <c r="N387" s="77">
        <v>1</v>
      </c>
      <c r="O387" s="112" t="str">
        <f>LEFT(historie_vysledky[[#This Row],[prijmeni a jmeno]],1)</f>
        <v>F</v>
      </c>
      <c r="P387" s="113" t="str">
        <f>CONCATENATE(historie_vysledky[[#This Row],[prijmeni a jmeno]],", ",historie_vysledky[[#This Row],[nar]])</f>
        <v>Faltus Matěj, 2005</v>
      </c>
      <c r="Q387" s="92" t="str">
        <f>IF(ISERROR(VLOOKUP(B387,jbp_bezci!B:G,4,0)),"-",IF(VLOOKUP(B387,jbp_bezci!B:G,4,0)=0,"-",VLOOKUP(B387,jbp_bezci!B:G,4,0)))</f>
        <v>-</v>
      </c>
      <c r="R387" s="92" t="str">
        <f>IF(COUNTIF(jbp_bezci[ident],historie_vysledky[[#This Row],[ident jbp]])=1,"přihlášen","ne")</f>
        <v>ne</v>
      </c>
      <c r="S38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87" s="120">
        <f>COUNTIFS($F$4:F386,F387,$G$4:G386,G387)</f>
        <v>0</v>
      </c>
      <c r="U387" s="5"/>
      <c r="V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</row>
    <row r="388" spans="2:33" ht="15.75" x14ac:dyDescent="0.25">
      <c r="B388" s="40" t="str">
        <f>CONCATENATE(historie_vysledky[[#This Row],[rok]]," :: ",F388," :: ",G388)</f>
        <v>2012 :: Faltusová Lenka :: 1999</v>
      </c>
      <c r="C388" s="115">
        <v>2012</v>
      </c>
      <c r="D388" s="43" t="s">
        <v>411</v>
      </c>
      <c r="E388" s="101"/>
      <c r="F388" s="9" t="s">
        <v>384</v>
      </c>
      <c r="G388" s="7">
        <v>1999</v>
      </c>
      <c r="H388" s="8" t="s">
        <v>392</v>
      </c>
      <c r="I388" s="98" t="str">
        <f>IF(RIGHT(LEFT(historie_vysledky[[#This Row],[prijmeni a jmeno]],SEARCH(" ",historie_vysledky[[#This Row],[prijmeni a jmeno]])-1),1)="á","Z","M")</f>
        <v>Z</v>
      </c>
      <c r="J38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388" s="38"/>
      <c r="L388" s="80">
        <v>1.1493055555555555E-3</v>
      </c>
      <c r="M388" s="76"/>
      <c r="N388" s="77">
        <v>3</v>
      </c>
      <c r="O388" s="112" t="str">
        <f>LEFT(historie_vysledky[[#This Row],[prijmeni a jmeno]],1)</f>
        <v>F</v>
      </c>
      <c r="P388" s="113" t="str">
        <f>CONCATENATE(historie_vysledky[[#This Row],[prijmeni a jmeno]],", ",historie_vysledky[[#This Row],[nar]])</f>
        <v>Faltusová Lenka, 1999</v>
      </c>
      <c r="Q388" s="92" t="str">
        <f>IF(ISERROR(VLOOKUP(B388,jbp_bezci!B:G,4,0)),"-",IF(VLOOKUP(B388,jbp_bezci!B:G,4,0)=0,"-",VLOOKUP(B388,jbp_bezci!B:G,4,0)))</f>
        <v>-</v>
      </c>
      <c r="R388" s="92" t="str">
        <f>IF(COUNTIF(jbp_bezci[ident],historie_vysledky[[#This Row],[ident jbp]])=1,"přihlášen","ne")</f>
        <v>ne</v>
      </c>
      <c r="S38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88" s="120">
        <f>COUNTIFS($F$4:F387,F388,$G$4:G387,G388)</f>
        <v>0</v>
      </c>
      <c r="U388" s="5"/>
      <c r="V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</row>
    <row r="389" spans="2:33" ht="15.75" x14ac:dyDescent="0.25">
      <c r="B389" s="40" t="str">
        <f>CONCATENATE(historie_vysledky[[#This Row],[rok]]," :: ",F389," :: ",G389)</f>
        <v>2012 :: Fravková Aneta :: 1996</v>
      </c>
      <c r="C389" s="115">
        <v>2012</v>
      </c>
      <c r="D389" s="43" t="s">
        <v>411</v>
      </c>
      <c r="E389" s="101"/>
      <c r="F389" s="9" t="s">
        <v>888</v>
      </c>
      <c r="G389" s="7">
        <v>1996</v>
      </c>
      <c r="H389" s="8" t="s">
        <v>392</v>
      </c>
      <c r="I389" s="98" t="str">
        <f>IF(RIGHT(LEFT(historie_vysledky[[#This Row],[prijmeni a jmeno]],SEARCH(" ",historie_vysledky[[#This Row],[prijmeni a jmeno]])-1),1)="á","Z","M")</f>
        <v>Z</v>
      </c>
      <c r="J38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15 - 16</v>
      </c>
      <c r="K389" s="38"/>
      <c r="L389" s="80">
        <v>2.7870370370370375E-3</v>
      </c>
      <c r="M389" s="76"/>
      <c r="N389" s="77">
        <v>1</v>
      </c>
      <c r="O389" s="112" t="str">
        <f>LEFT(historie_vysledky[[#This Row],[prijmeni a jmeno]],1)</f>
        <v>F</v>
      </c>
      <c r="P389" s="113" t="str">
        <f>CONCATENATE(historie_vysledky[[#This Row],[prijmeni a jmeno]],", ",historie_vysledky[[#This Row],[nar]])</f>
        <v>Fravková Aneta, 1996</v>
      </c>
      <c r="Q389" s="92" t="str">
        <f>IF(ISERROR(VLOOKUP(B389,jbp_bezci!B:G,4,0)),"-",IF(VLOOKUP(B389,jbp_bezci!B:G,4,0)=0,"-",VLOOKUP(B389,jbp_bezci!B:G,4,0)))</f>
        <v>-</v>
      </c>
      <c r="R389" s="92" t="str">
        <f>IF(COUNTIF(jbp_bezci[ident],historie_vysledky[[#This Row],[ident jbp]])=1,"přihlášen","ne")</f>
        <v>ne</v>
      </c>
      <c r="S38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89" s="120">
        <f>COUNTIFS($F$4:F388,F389,$G$4:G388,G389)</f>
        <v>0</v>
      </c>
      <c r="U389" s="5"/>
      <c r="V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</row>
    <row r="390" spans="2:33" ht="15.75" x14ac:dyDescent="0.25">
      <c r="B390" s="40" t="str">
        <f>CONCATENATE(historie_vysledky[[#This Row],[rok]]," :: ",F390," :: ",G390)</f>
        <v>2012 :: Gaborová Olga :: 1998</v>
      </c>
      <c r="C390" s="115">
        <v>2012</v>
      </c>
      <c r="D390" s="43" t="s">
        <v>411</v>
      </c>
      <c r="E390" s="101"/>
      <c r="F390" s="9" t="s">
        <v>981</v>
      </c>
      <c r="G390" s="7">
        <v>1998</v>
      </c>
      <c r="H390" s="8" t="s">
        <v>791</v>
      </c>
      <c r="I390" s="98" t="str">
        <f>IF(RIGHT(LEFT(historie_vysledky[[#This Row],[prijmeni a jmeno]],SEARCH(" ",historie_vysledky[[#This Row],[prijmeni a jmeno]])-1),1)="á","Z","M")</f>
        <v>Z</v>
      </c>
      <c r="J39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390" s="38"/>
      <c r="L390" s="80">
        <v>1.4930555555555556E-3</v>
      </c>
      <c r="M390" s="76"/>
      <c r="N390" s="77">
        <v>8</v>
      </c>
      <c r="O390" s="112" t="str">
        <f>LEFT(historie_vysledky[[#This Row],[prijmeni a jmeno]],1)</f>
        <v>G</v>
      </c>
      <c r="P390" s="113" t="str">
        <f>CONCATENATE(historie_vysledky[[#This Row],[prijmeni a jmeno]],", ",historie_vysledky[[#This Row],[nar]])</f>
        <v>Gaborová Olga, 1998</v>
      </c>
      <c r="Q390" s="92" t="str">
        <f>IF(ISERROR(VLOOKUP(B390,jbp_bezci!B:G,4,0)),"-",IF(VLOOKUP(B390,jbp_bezci!B:G,4,0)=0,"-",VLOOKUP(B390,jbp_bezci!B:G,4,0)))</f>
        <v>-</v>
      </c>
      <c r="R390" s="92" t="str">
        <f>IF(COUNTIF(jbp_bezci[ident],historie_vysledky[[#This Row],[ident jbp]])=1,"přihlášen","ne")</f>
        <v>ne</v>
      </c>
      <c r="S39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90" s="120">
        <f>COUNTIFS($F$4:F389,F390,$G$4:G389,G390)</f>
        <v>0</v>
      </c>
      <c r="U390" s="5"/>
      <c r="V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</row>
    <row r="391" spans="2:33" ht="15.75" x14ac:dyDescent="0.25">
      <c r="B391" s="40" t="str">
        <f>CONCATENATE(historie_vysledky[[#This Row],[rok]]," :: ",F391," :: ",G391)</f>
        <v>2012 :: Gazda Maxmilián :: 2002</v>
      </c>
      <c r="C391" s="115">
        <v>2012</v>
      </c>
      <c r="D391" s="43" t="s">
        <v>411</v>
      </c>
      <c r="E391" s="101"/>
      <c r="F391" s="9" t="s">
        <v>382</v>
      </c>
      <c r="G391" s="7">
        <v>2002</v>
      </c>
      <c r="H391" s="8" t="s">
        <v>454</v>
      </c>
      <c r="I391" s="98" t="str">
        <f>IF(RIGHT(LEFT(historie_vysledky[[#This Row],[prijmeni a jmeno]],SEARCH(" ",historie_vysledky[[#This Row],[prijmeni a jmeno]])-1),1)="á","Z","M")</f>
        <v>M</v>
      </c>
      <c r="J39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391" s="38" t="s">
        <v>538</v>
      </c>
      <c r="L391" s="80">
        <v>1.0185185185185186E-3</v>
      </c>
      <c r="M391" s="76"/>
      <c r="N391" s="77">
        <v>16</v>
      </c>
      <c r="O391" s="112" t="str">
        <f>LEFT(historie_vysledky[[#This Row],[prijmeni a jmeno]],1)</f>
        <v>G</v>
      </c>
      <c r="P391" s="113" t="str">
        <f>CONCATENATE(historie_vysledky[[#This Row],[prijmeni a jmeno]],", ",historie_vysledky[[#This Row],[nar]])</f>
        <v>Gazda Maxmilián, 2002</v>
      </c>
      <c r="Q391" s="92" t="str">
        <f>IF(ISERROR(VLOOKUP(B391,jbp_bezci!B:G,4,0)),"-",IF(VLOOKUP(B391,jbp_bezci!B:G,4,0)=0,"-",VLOOKUP(B391,jbp_bezci!B:G,4,0)))</f>
        <v>-</v>
      </c>
      <c r="R391" s="92" t="str">
        <f>IF(COUNTIF(jbp_bezci[ident],historie_vysledky[[#This Row],[ident jbp]])=1,"přihlášen","ne")</f>
        <v>ne</v>
      </c>
      <c r="S39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91" s="120">
        <f>COUNTIFS($F$4:F390,F391,$G$4:G390,G391)</f>
        <v>3</v>
      </c>
      <c r="U391" s="5"/>
      <c r="V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</row>
    <row r="392" spans="2:33" ht="15.75" x14ac:dyDescent="0.25">
      <c r="B392" s="40" t="str">
        <f>CONCATENATE(historie_vysledky[[#This Row],[rok]]," :: ",F392," :: ",G392)</f>
        <v>2012 :: Gregar Daniel :: 2008</v>
      </c>
      <c r="C392" s="115">
        <v>2012</v>
      </c>
      <c r="D392" s="43" t="s">
        <v>411</v>
      </c>
      <c r="E392" s="101"/>
      <c r="F392" s="9" t="s">
        <v>943</v>
      </c>
      <c r="G392" s="7">
        <v>2008</v>
      </c>
      <c r="H392" s="8" t="s">
        <v>448</v>
      </c>
      <c r="I392" s="98" t="str">
        <f>IF(RIGHT(LEFT(historie_vysledky[[#This Row],[prijmeni a jmeno]],SEARCH(" ",historie_vysledky[[#This Row],[prijmeni a jmeno]])-1),1)="á","Z","M")</f>
        <v>M</v>
      </c>
      <c r="J39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00 - 04</v>
      </c>
      <c r="K392" s="38"/>
      <c r="L392" s="80">
        <v>6.6087962962962964E-4</v>
      </c>
      <c r="M392" s="76"/>
      <c r="N392" s="77">
        <v>1</v>
      </c>
      <c r="O392" s="112" t="str">
        <f>LEFT(historie_vysledky[[#This Row],[prijmeni a jmeno]],1)</f>
        <v>G</v>
      </c>
      <c r="P392" s="113" t="str">
        <f>CONCATENATE(historie_vysledky[[#This Row],[prijmeni a jmeno]],", ",historie_vysledky[[#This Row],[nar]])</f>
        <v>Gregar Daniel, 2008</v>
      </c>
      <c r="Q392" s="92" t="str">
        <f>IF(ISERROR(VLOOKUP(B392,jbp_bezci!B:G,4,0)),"-",IF(VLOOKUP(B392,jbp_bezci!B:G,4,0)=0,"-",VLOOKUP(B392,jbp_bezci!B:G,4,0)))</f>
        <v>-</v>
      </c>
      <c r="R392" s="92" t="str">
        <f>IF(COUNTIF(jbp_bezci[ident],historie_vysledky[[#This Row],[ident jbp]])=1,"přihlášen","ne")</f>
        <v>ne</v>
      </c>
      <c r="S39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92" s="120">
        <f>COUNTIFS($F$4:F391,F392,$G$4:G391,G392)</f>
        <v>0</v>
      </c>
      <c r="U392" s="5"/>
      <c r="V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</row>
    <row r="393" spans="2:33" ht="15.75" x14ac:dyDescent="0.25">
      <c r="B393" s="40" t="str">
        <f>CONCATENATE(historie_vysledky[[#This Row],[rok]]," :: ",F393," :: ",G393)</f>
        <v>2012 :: Jágerová Aneta :: 2009</v>
      </c>
      <c r="C393" s="115">
        <v>2012</v>
      </c>
      <c r="D393" s="43" t="s">
        <v>411</v>
      </c>
      <c r="E393" s="101"/>
      <c r="F393" s="9" t="s">
        <v>942</v>
      </c>
      <c r="G393" s="7">
        <v>2009</v>
      </c>
      <c r="H393" s="8" t="s">
        <v>791</v>
      </c>
      <c r="I393" s="98" t="str">
        <f>IF(RIGHT(LEFT(historie_vysledky[[#This Row],[prijmeni a jmeno]],SEARCH(" ",historie_vysledky[[#This Row],[prijmeni a jmeno]])-1),1)="á","Z","M")</f>
        <v>Z</v>
      </c>
      <c r="J39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00 - 04</v>
      </c>
      <c r="K393" s="38"/>
      <c r="L393" s="80">
        <v>1.96875E-3</v>
      </c>
      <c r="M393" s="76"/>
      <c r="N393" s="77">
        <v>3</v>
      </c>
      <c r="O393" s="112" t="str">
        <f>LEFT(historie_vysledky[[#This Row],[prijmeni a jmeno]],1)</f>
        <v>J</v>
      </c>
      <c r="P393" s="113" t="str">
        <f>CONCATENATE(historie_vysledky[[#This Row],[prijmeni a jmeno]],", ",historie_vysledky[[#This Row],[nar]])</f>
        <v>Jágerová Aneta, 2009</v>
      </c>
      <c r="Q393" s="92" t="str">
        <f>IF(ISERROR(VLOOKUP(B393,jbp_bezci!B:G,4,0)),"-",IF(VLOOKUP(B393,jbp_bezci!B:G,4,0)=0,"-",VLOOKUP(B393,jbp_bezci!B:G,4,0)))</f>
        <v>-</v>
      </c>
      <c r="R393" s="92" t="str">
        <f>IF(COUNTIF(jbp_bezci[ident],historie_vysledky[[#This Row],[ident jbp]])=1,"přihlášen","ne")</f>
        <v>ne</v>
      </c>
      <c r="S39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93" s="120">
        <f>COUNTIFS($F$4:F392,F393,$G$4:G392,G393)</f>
        <v>0</v>
      </c>
      <c r="U393" s="5"/>
      <c r="V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</row>
    <row r="394" spans="2:33" ht="15.75" x14ac:dyDescent="0.25">
      <c r="B394" s="40" t="str">
        <f>CONCATENATE(historie_vysledky[[#This Row],[rok]]," :: ",F394," :: ",G394)</f>
        <v>2012 :: Kahovcová Anna :: 2006</v>
      </c>
      <c r="C394" s="115">
        <v>2012</v>
      </c>
      <c r="D394" s="43" t="s">
        <v>411</v>
      </c>
      <c r="E394" s="101"/>
      <c r="F394" s="9" t="s">
        <v>689</v>
      </c>
      <c r="G394" s="7">
        <v>2006</v>
      </c>
      <c r="H394" s="8" t="s">
        <v>350</v>
      </c>
      <c r="I394" s="98" t="str">
        <f>IF(RIGHT(LEFT(historie_vysledky[[#This Row],[prijmeni a jmeno]],SEARCH(" ",historie_vysledky[[#This Row],[prijmeni a jmeno]])-1),1)="á","Z","M")</f>
        <v>Z</v>
      </c>
      <c r="J39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394" s="38"/>
      <c r="L394" s="80">
        <v>8.0208333333333336E-4</v>
      </c>
      <c r="M394" s="76"/>
      <c r="N394" s="77">
        <v>4</v>
      </c>
      <c r="O394" s="112" t="str">
        <f>LEFT(historie_vysledky[[#This Row],[prijmeni a jmeno]],1)</f>
        <v>K</v>
      </c>
      <c r="P394" s="113" t="str">
        <f>CONCATENATE(historie_vysledky[[#This Row],[prijmeni a jmeno]],", ",historie_vysledky[[#This Row],[nar]])</f>
        <v>Kahovcová Anna, 2006</v>
      </c>
      <c r="Q394" s="92" t="str">
        <f>IF(ISERROR(VLOOKUP(B394,jbp_bezci!B:G,4,0)),"-",IF(VLOOKUP(B394,jbp_bezci!B:G,4,0)=0,"-",VLOOKUP(B394,jbp_bezci!B:G,4,0)))</f>
        <v>-</v>
      </c>
      <c r="R394" s="92" t="str">
        <f>IF(COUNTIF(jbp_bezci[ident],historie_vysledky[[#This Row],[ident jbp]])=1,"přihlášen","ne")</f>
        <v>ne</v>
      </c>
      <c r="S39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94" s="120">
        <f>COUNTIFS($F$4:F393,F394,$G$4:G393,G394)</f>
        <v>1</v>
      </c>
      <c r="U394" s="5"/>
      <c r="V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</row>
    <row r="395" spans="2:33" ht="15.75" x14ac:dyDescent="0.25">
      <c r="B395" s="40" t="str">
        <f>CONCATENATE(historie_vysledky[[#This Row],[rok]]," :: ",F395," :: ",G395)</f>
        <v>2012 :: Kahovcová Barbora :: 2009</v>
      </c>
      <c r="C395" s="115">
        <v>2012</v>
      </c>
      <c r="D395" s="43" t="s">
        <v>411</v>
      </c>
      <c r="E395" s="101"/>
      <c r="F395" s="9" t="s">
        <v>940</v>
      </c>
      <c r="G395" s="7">
        <v>2009</v>
      </c>
      <c r="H395" s="8" t="s">
        <v>350</v>
      </c>
      <c r="I395" s="98" t="str">
        <f>IF(RIGHT(LEFT(historie_vysledky[[#This Row],[prijmeni a jmeno]],SEARCH(" ",historie_vysledky[[#This Row],[prijmeni a jmeno]])-1),1)="á","Z","M")</f>
        <v>Z</v>
      </c>
      <c r="J39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00 - 04</v>
      </c>
      <c r="K395" s="38"/>
      <c r="L395" s="80">
        <v>6.9444444444444447E-4</v>
      </c>
      <c r="M395" s="76"/>
      <c r="N395" s="77">
        <v>1</v>
      </c>
      <c r="O395" s="112" t="str">
        <f>LEFT(historie_vysledky[[#This Row],[prijmeni a jmeno]],1)</f>
        <v>K</v>
      </c>
      <c r="P395" s="113" t="str">
        <f>CONCATENATE(historie_vysledky[[#This Row],[prijmeni a jmeno]],", ",historie_vysledky[[#This Row],[nar]])</f>
        <v>Kahovcová Barbora, 2009</v>
      </c>
      <c r="Q395" s="92" t="str">
        <f>IF(ISERROR(VLOOKUP(B395,jbp_bezci!B:G,4,0)),"-",IF(VLOOKUP(B395,jbp_bezci!B:G,4,0)=0,"-",VLOOKUP(B395,jbp_bezci!B:G,4,0)))</f>
        <v>-</v>
      </c>
      <c r="R395" s="92" t="str">
        <f>IF(COUNTIF(jbp_bezci[ident],historie_vysledky[[#This Row],[ident jbp]])=1,"přihlášen","ne")</f>
        <v>ne</v>
      </c>
      <c r="S39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95" s="120">
        <f>COUNTIFS($F$4:F394,F395,$G$4:G394,G395)</f>
        <v>0</v>
      </c>
      <c r="U395" s="5"/>
      <c r="V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</row>
    <row r="396" spans="2:33" ht="15.75" x14ac:dyDescent="0.25">
      <c r="B396" s="40" t="str">
        <f>CONCATENATE(historie_vysledky[[#This Row],[rok]]," :: ",F396," :: ",G396)</f>
        <v>2012 :: Kaiserová Tereza :: 2004</v>
      </c>
      <c r="C396" s="115">
        <v>2012</v>
      </c>
      <c r="D396" s="43" t="s">
        <v>411</v>
      </c>
      <c r="E396" s="101"/>
      <c r="F396" s="9" t="s">
        <v>493</v>
      </c>
      <c r="G396" s="7">
        <v>2004</v>
      </c>
      <c r="H396" s="8" t="s">
        <v>448</v>
      </c>
      <c r="I396" s="98" t="str">
        <f>IF(RIGHT(LEFT(historie_vysledky[[#This Row],[prijmeni a jmeno]],SEARCH(" ",historie_vysledky[[#This Row],[prijmeni a jmeno]])-1),1)="á","Z","M")</f>
        <v>Z</v>
      </c>
      <c r="J39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396" s="38"/>
      <c r="L396" s="80">
        <v>1.1226851851851851E-3</v>
      </c>
      <c r="M396" s="76"/>
      <c r="N396" s="77">
        <v>7</v>
      </c>
      <c r="O396" s="112" t="str">
        <f>LEFT(historie_vysledky[[#This Row],[prijmeni a jmeno]],1)</f>
        <v>K</v>
      </c>
      <c r="P396" s="113" t="str">
        <f>CONCATENATE(historie_vysledky[[#This Row],[prijmeni a jmeno]],", ",historie_vysledky[[#This Row],[nar]])</f>
        <v>Kaiserová Tereza, 2004</v>
      </c>
      <c r="Q396" s="92" t="str">
        <f>IF(ISERROR(VLOOKUP(B396,jbp_bezci!B:G,4,0)),"-",IF(VLOOKUP(B396,jbp_bezci!B:G,4,0)=0,"-",VLOOKUP(B396,jbp_bezci!B:G,4,0)))</f>
        <v>-</v>
      </c>
      <c r="R396" s="92" t="str">
        <f>IF(COUNTIF(jbp_bezci[ident],historie_vysledky[[#This Row],[ident jbp]])=1,"přihlášen","ne")</f>
        <v>ne</v>
      </c>
      <c r="S39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96" s="120">
        <f>COUNTIFS($F$4:F395,F396,$G$4:G395,G396)</f>
        <v>3</v>
      </c>
      <c r="U396" s="5"/>
      <c r="V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</row>
    <row r="397" spans="2:33" ht="15.75" x14ac:dyDescent="0.25">
      <c r="B397" s="40" t="str">
        <f>CONCATENATE(historie_vysledky[[#This Row],[rok]]," :: ",F397," :: ",G397)</f>
        <v>2012 :: Klimeš Jan :: 2007</v>
      </c>
      <c r="C397" s="115">
        <v>2012</v>
      </c>
      <c r="D397" s="43" t="s">
        <v>411</v>
      </c>
      <c r="E397" s="101"/>
      <c r="F397" s="9" t="s">
        <v>932</v>
      </c>
      <c r="G397" s="7">
        <v>2007</v>
      </c>
      <c r="H397" s="8" t="s">
        <v>1018</v>
      </c>
      <c r="I397" s="98" t="str">
        <f>IF(RIGHT(LEFT(historie_vysledky[[#This Row],[prijmeni a jmeno]],SEARCH(" ",historie_vysledky[[#This Row],[prijmeni a jmeno]])-1),1)="á","Z","M")</f>
        <v>M</v>
      </c>
      <c r="J39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397" s="38" t="s">
        <v>538</v>
      </c>
      <c r="L397" s="80">
        <v>6.134259259259259E-4</v>
      </c>
      <c r="M397" s="76"/>
      <c r="N397" s="77">
        <v>12</v>
      </c>
      <c r="O397" s="112" t="str">
        <f>LEFT(historie_vysledky[[#This Row],[prijmeni a jmeno]],1)</f>
        <v>K</v>
      </c>
      <c r="P397" s="113" t="str">
        <f>CONCATENATE(historie_vysledky[[#This Row],[prijmeni a jmeno]],", ",historie_vysledky[[#This Row],[nar]])</f>
        <v>Klimeš Jan, 2007</v>
      </c>
      <c r="Q397" s="92" t="str">
        <f>IF(ISERROR(VLOOKUP(B397,jbp_bezci!B:G,4,0)),"-",IF(VLOOKUP(B397,jbp_bezci!B:G,4,0)=0,"-",VLOOKUP(B397,jbp_bezci!B:G,4,0)))</f>
        <v>-</v>
      </c>
      <c r="R397" s="92" t="str">
        <f>IF(COUNTIF(jbp_bezci[ident],historie_vysledky[[#This Row],[ident jbp]])=1,"přihlášen","ne")</f>
        <v>ne</v>
      </c>
      <c r="S39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97" s="120">
        <f>COUNTIFS($F$4:F396,F397,$G$4:G396,G397)</f>
        <v>0</v>
      </c>
      <c r="U397" s="5"/>
      <c r="V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</row>
    <row r="398" spans="2:33" ht="15.75" x14ac:dyDescent="0.25">
      <c r="B398" s="40" t="str">
        <f>CONCATENATE(historie_vysledky[[#This Row],[rok]]," :: ",F398," :: ",G398)</f>
        <v>2012 :: Klimešová Alena :: 2001</v>
      </c>
      <c r="C398" s="115">
        <v>2012</v>
      </c>
      <c r="D398" s="43" t="s">
        <v>411</v>
      </c>
      <c r="E398" s="101"/>
      <c r="F398" s="9" t="s">
        <v>904</v>
      </c>
      <c r="G398" s="7">
        <v>2001</v>
      </c>
      <c r="H398" s="8" t="s">
        <v>1018</v>
      </c>
      <c r="I398" s="98" t="str">
        <f>IF(RIGHT(LEFT(historie_vysledky[[#This Row],[prijmeni a jmeno]],SEARCH(" ",historie_vysledky[[#This Row],[prijmeni a jmeno]])-1),1)="á","Z","M")</f>
        <v>Z</v>
      </c>
      <c r="J39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398" s="38"/>
      <c r="L398" s="80">
        <v>9.8263888888888901E-4</v>
      </c>
      <c r="M398" s="76"/>
      <c r="N398" s="77">
        <v>8</v>
      </c>
      <c r="O398" s="112" t="str">
        <f>LEFT(historie_vysledky[[#This Row],[prijmeni a jmeno]],1)</f>
        <v>K</v>
      </c>
      <c r="P398" s="113" t="str">
        <f>CONCATENATE(historie_vysledky[[#This Row],[prijmeni a jmeno]],", ",historie_vysledky[[#This Row],[nar]])</f>
        <v>Klimešová Alena, 2001</v>
      </c>
      <c r="Q398" s="92" t="str">
        <f>IF(ISERROR(VLOOKUP(B398,jbp_bezci!B:G,4,0)),"-",IF(VLOOKUP(B398,jbp_bezci!B:G,4,0)=0,"-",VLOOKUP(B398,jbp_bezci!B:G,4,0)))</f>
        <v>-</v>
      </c>
      <c r="R398" s="92" t="str">
        <f>IF(COUNTIF(jbp_bezci[ident],historie_vysledky[[#This Row],[ident jbp]])=1,"přihlášen","ne")</f>
        <v>ne</v>
      </c>
      <c r="S39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98" s="120">
        <f>COUNTIFS($F$4:F397,F398,$G$4:G397,G398)</f>
        <v>0</v>
      </c>
      <c r="U398" s="5"/>
      <c r="V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</row>
    <row r="399" spans="2:33" ht="15.75" x14ac:dyDescent="0.25">
      <c r="B399" s="40" t="str">
        <f>CONCATENATE(historie_vysledky[[#This Row],[rok]]," :: ",F399," :: ",G399)</f>
        <v>2012 :: Klimešová Šarlota :: 2000</v>
      </c>
      <c r="C399" s="115">
        <v>2012</v>
      </c>
      <c r="D399" s="43" t="s">
        <v>411</v>
      </c>
      <c r="E399" s="101"/>
      <c r="F399" s="9" t="s">
        <v>901</v>
      </c>
      <c r="G399" s="7">
        <v>2000</v>
      </c>
      <c r="H399" s="8" t="s">
        <v>1018</v>
      </c>
      <c r="I399" s="98" t="str">
        <f>IF(RIGHT(LEFT(historie_vysledky[[#This Row],[prijmeni a jmeno]],SEARCH(" ",historie_vysledky[[#This Row],[prijmeni a jmeno]])-1),1)="á","Z","M")</f>
        <v>Z</v>
      </c>
      <c r="J39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399" s="38"/>
      <c r="L399" s="80">
        <v>8.2638888888888877E-4</v>
      </c>
      <c r="M399" s="76"/>
      <c r="N399" s="77">
        <v>2</v>
      </c>
      <c r="O399" s="112" t="str">
        <f>LEFT(historie_vysledky[[#This Row],[prijmeni a jmeno]],1)</f>
        <v>K</v>
      </c>
      <c r="P399" s="113" t="str">
        <f>CONCATENATE(historie_vysledky[[#This Row],[prijmeni a jmeno]],", ",historie_vysledky[[#This Row],[nar]])</f>
        <v>Klimešová Šarlota, 2000</v>
      </c>
      <c r="Q399" s="92" t="str">
        <f>IF(ISERROR(VLOOKUP(B399,jbp_bezci!B:G,4,0)),"-",IF(VLOOKUP(B399,jbp_bezci!B:G,4,0)=0,"-",VLOOKUP(B399,jbp_bezci!B:G,4,0)))</f>
        <v>-</v>
      </c>
      <c r="R399" s="92" t="str">
        <f>IF(COUNTIF(jbp_bezci[ident],historie_vysledky[[#This Row],[ident jbp]])=1,"přihlášen","ne")</f>
        <v>ne</v>
      </c>
      <c r="S39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399" s="120">
        <f>COUNTIFS($F$4:F398,F399,$G$4:G398,G399)</f>
        <v>0</v>
      </c>
      <c r="U399" s="5"/>
      <c r="V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</row>
    <row r="400" spans="2:33" ht="15.75" x14ac:dyDescent="0.25">
      <c r="B400" s="40" t="str">
        <f>CONCATENATE(historie_vysledky[[#This Row],[rok]]," :: ",F400," :: ",G400)</f>
        <v>2012 :: Klosse Patricie :: 1997</v>
      </c>
      <c r="C400" s="115">
        <v>2012</v>
      </c>
      <c r="D400" s="43" t="s">
        <v>411</v>
      </c>
      <c r="E400" s="101"/>
      <c r="F400" s="9" t="s">
        <v>890</v>
      </c>
      <c r="G400" s="7">
        <v>1997</v>
      </c>
      <c r="H400" s="8" t="s">
        <v>37</v>
      </c>
      <c r="I400" s="98" t="s">
        <v>438</v>
      </c>
      <c r="J40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15 - 16</v>
      </c>
      <c r="K400" s="38"/>
      <c r="L400" s="80">
        <v>3.840277777777778E-3</v>
      </c>
      <c r="M400" s="76"/>
      <c r="N400" s="77">
        <v>3</v>
      </c>
      <c r="O400" s="112" t="str">
        <f>LEFT(historie_vysledky[[#This Row],[prijmeni a jmeno]],1)</f>
        <v>K</v>
      </c>
      <c r="P400" s="113" t="str">
        <f>CONCATENATE(historie_vysledky[[#This Row],[prijmeni a jmeno]],", ",historie_vysledky[[#This Row],[nar]])</f>
        <v>Klosse Patricie, 1997</v>
      </c>
      <c r="Q400" s="92" t="str">
        <f>IF(ISERROR(VLOOKUP(B400,jbp_bezci!B:G,4,0)),"-",IF(VLOOKUP(B400,jbp_bezci!B:G,4,0)=0,"-",VLOOKUP(B400,jbp_bezci!B:G,4,0)))</f>
        <v>-</v>
      </c>
      <c r="R400" s="92" t="str">
        <f>IF(COUNTIF(jbp_bezci[ident],historie_vysledky[[#This Row],[ident jbp]])=1,"přihlášen","ne")</f>
        <v>ne</v>
      </c>
      <c r="S40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00" s="120">
        <f>COUNTIFS($F$4:F399,F400,$G$4:G399,G400)</f>
        <v>0</v>
      </c>
      <c r="U400" s="5"/>
      <c r="V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</row>
    <row r="401" spans="2:33" ht="15.75" x14ac:dyDescent="0.25">
      <c r="B401" s="40" t="str">
        <f>CONCATENATE(historie_vysledky[[#This Row],[rok]]," :: ",F401," :: ",G401)</f>
        <v>2012 :: Kolářová Andrea :: 2006</v>
      </c>
      <c r="C401" s="115">
        <v>2012</v>
      </c>
      <c r="D401" s="43" t="s">
        <v>411</v>
      </c>
      <c r="E401" s="101"/>
      <c r="F401" s="9" t="s">
        <v>936</v>
      </c>
      <c r="G401" s="7">
        <v>2006</v>
      </c>
      <c r="H401" s="8" t="s">
        <v>873</v>
      </c>
      <c r="I401" s="98" t="str">
        <f>IF(RIGHT(LEFT(historie_vysledky[[#This Row],[prijmeni a jmeno]],SEARCH(" ",historie_vysledky[[#This Row],[prijmeni a jmeno]])-1),1)="á","Z","M")</f>
        <v>Z</v>
      </c>
      <c r="J40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401" s="38"/>
      <c r="L401" s="80">
        <v>7.6388888888888893E-4</v>
      </c>
      <c r="M401" s="76"/>
      <c r="N401" s="77">
        <v>3</v>
      </c>
      <c r="O401" s="112" t="str">
        <f>LEFT(historie_vysledky[[#This Row],[prijmeni a jmeno]],1)</f>
        <v>K</v>
      </c>
      <c r="P401" s="113" t="str">
        <f>CONCATENATE(historie_vysledky[[#This Row],[prijmeni a jmeno]],", ",historie_vysledky[[#This Row],[nar]])</f>
        <v>Kolářová Andrea, 2006</v>
      </c>
      <c r="Q401" s="92" t="str">
        <f>IF(ISERROR(VLOOKUP(B401,jbp_bezci!B:G,4,0)),"-",IF(VLOOKUP(B401,jbp_bezci!B:G,4,0)=0,"-",VLOOKUP(B401,jbp_bezci!B:G,4,0)))</f>
        <v>-</v>
      </c>
      <c r="R401" s="92" t="str">
        <f>IF(COUNTIF(jbp_bezci[ident],historie_vysledky[[#This Row],[ident jbp]])=1,"přihlášen","ne")</f>
        <v>ne</v>
      </c>
      <c r="S40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01" s="120">
        <f>COUNTIFS($F$4:F400,F401,$G$4:G400,G401)</f>
        <v>0</v>
      </c>
      <c r="U401" s="5"/>
      <c r="V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</row>
    <row r="402" spans="2:33" ht="15.75" x14ac:dyDescent="0.25">
      <c r="B402" s="40" t="str">
        <f>CONCATENATE(historie_vysledky[[#This Row],[rok]]," :: ",F402," :: ",G402)</f>
        <v>2012 :: Komárková Alice :: 2004</v>
      </c>
      <c r="C402" s="115">
        <v>2012</v>
      </c>
      <c r="D402" s="43" t="s">
        <v>411</v>
      </c>
      <c r="E402" s="101"/>
      <c r="F402" s="9" t="s">
        <v>543</v>
      </c>
      <c r="G402" s="7">
        <v>2004</v>
      </c>
      <c r="H402" s="8" t="s">
        <v>451</v>
      </c>
      <c r="I402" s="98" t="str">
        <f>IF(RIGHT(LEFT(historie_vysledky[[#This Row],[prijmeni a jmeno]],SEARCH(" ",historie_vysledky[[#This Row],[prijmeni a jmeno]])-1),1)="á","Z","M")</f>
        <v>Z</v>
      </c>
      <c r="J40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402" s="38"/>
      <c r="L402" s="80">
        <v>9.4907407407407408E-4</v>
      </c>
      <c r="M402" s="76"/>
      <c r="N402" s="77">
        <v>6</v>
      </c>
      <c r="O402" s="112" t="str">
        <f>LEFT(historie_vysledky[[#This Row],[prijmeni a jmeno]],1)</f>
        <v>K</v>
      </c>
      <c r="P402" s="113" t="str">
        <f>CONCATENATE(historie_vysledky[[#This Row],[prijmeni a jmeno]],", ",historie_vysledky[[#This Row],[nar]])</f>
        <v>Komárková Alice, 2004</v>
      </c>
      <c r="Q402" s="92" t="str">
        <f>IF(ISERROR(VLOOKUP(B402,jbp_bezci!B:G,4,0)),"-",IF(VLOOKUP(B402,jbp_bezci!B:G,4,0)=0,"-",VLOOKUP(B402,jbp_bezci!B:G,4,0)))</f>
        <v>-</v>
      </c>
      <c r="R402" s="92" t="str">
        <f>IF(COUNTIF(jbp_bezci[ident],historie_vysledky[[#This Row],[ident jbp]])=1,"přihlášen","ne")</f>
        <v>ne</v>
      </c>
      <c r="S40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02" s="120">
        <f>COUNTIFS($F$4:F401,F402,$G$4:G401,G402)</f>
        <v>2</v>
      </c>
      <c r="U402" s="5"/>
      <c r="V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</row>
    <row r="403" spans="2:33" ht="15.75" x14ac:dyDescent="0.25">
      <c r="B403" s="40" t="str">
        <f>CONCATENATE(historie_vysledky[[#This Row],[rok]]," :: ",F403," :: ",G403)</f>
        <v>2012 :: Kratochvíl David :: 2001</v>
      </c>
      <c r="C403" s="115">
        <v>2012</v>
      </c>
      <c r="D403" s="43" t="s">
        <v>411</v>
      </c>
      <c r="E403" s="101"/>
      <c r="F403" s="9" t="s">
        <v>898</v>
      </c>
      <c r="G403" s="7">
        <v>2001</v>
      </c>
      <c r="H403" s="8" t="s">
        <v>342</v>
      </c>
      <c r="I403" s="98" t="str">
        <f>IF(RIGHT(LEFT(historie_vysledky[[#This Row],[prijmeni a jmeno]],SEARCH(" ",historie_vysledky[[#This Row],[prijmeni a jmeno]])-1),1)="á","Z","M")</f>
        <v>M</v>
      </c>
      <c r="J40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403" s="38"/>
      <c r="L403" s="80">
        <v>8.3796296296296299E-4</v>
      </c>
      <c r="M403" s="76"/>
      <c r="N403" s="77">
        <v>6</v>
      </c>
      <c r="O403" s="112" t="str">
        <f>LEFT(historie_vysledky[[#This Row],[prijmeni a jmeno]],1)</f>
        <v>K</v>
      </c>
      <c r="P403" s="113" t="str">
        <f>CONCATENATE(historie_vysledky[[#This Row],[prijmeni a jmeno]],", ",historie_vysledky[[#This Row],[nar]])</f>
        <v>Kratochvíl David, 2001</v>
      </c>
      <c r="Q403" s="92" t="str">
        <f>IF(ISERROR(VLOOKUP(B403,jbp_bezci!B:G,4,0)),"-",IF(VLOOKUP(B403,jbp_bezci!B:G,4,0)=0,"-",VLOOKUP(B403,jbp_bezci!B:G,4,0)))</f>
        <v>-</v>
      </c>
      <c r="R403" s="92" t="str">
        <f>IF(COUNTIF(jbp_bezci[ident],historie_vysledky[[#This Row],[ident jbp]])=1,"přihlášen","ne")</f>
        <v>ne</v>
      </c>
      <c r="S40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03" s="120">
        <f>COUNTIFS($F$4:F402,F403,$G$4:G402,G403)</f>
        <v>0</v>
      </c>
      <c r="U403" s="5"/>
      <c r="V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</row>
    <row r="404" spans="2:33" ht="15.75" x14ac:dyDescent="0.25">
      <c r="B404" s="40" t="str">
        <f>CONCATENATE(historie_vysledky[[#This Row],[rok]]," :: ",F404," :: ",G404)</f>
        <v>2012 :: Kratochvíl Tomáš :: 2002</v>
      </c>
      <c r="C404" s="115">
        <v>2012</v>
      </c>
      <c r="D404" s="43" t="s">
        <v>411</v>
      </c>
      <c r="E404" s="101"/>
      <c r="F404" s="9" t="s">
        <v>668</v>
      </c>
      <c r="G404" s="7">
        <v>2002</v>
      </c>
      <c r="H404" s="8" t="s">
        <v>453</v>
      </c>
      <c r="I404" s="98" t="str">
        <f>IF(RIGHT(LEFT(historie_vysledky[[#This Row],[prijmeni a jmeno]],SEARCH(" ",historie_vysledky[[#This Row],[prijmeni a jmeno]])-1),1)="á","Z","M")</f>
        <v>M</v>
      </c>
      <c r="J40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404" s="38"/>
      <c r="L404" s="80">
        <v>7.7083333333333344E-4</v>
      </c>
      <c r="M404" s="76"/>
      <c r="N404" s="77">
        <v>2</v>
      </c>
      <c r="O404" s="112" t="str">
        <f>LEFT(historie_vysledky[[#This Row],[prijmeni a jmeno]],1)</f>
        <v>K</v>
      </c>
      <c r="P404" s="113" t="str">
        <f>CONCATENATE(historie_vysledky[[#This Row],[prijmeni a jmeno]],", ",historie_vysledky[[#This Row],[nar]])</f>
        <v>Kratochvíl Tomáš, 2002</v>
      </c>
      <c r="Q404" s="92" t="str">
        <f>IF(ISERROR(VLOOKUP(B404,jbp_bezci!B:G,4,0)),"-",IF(VLOOKUP(B404,jbp_bezci!B:G,4,0)=0,"-",VLOOKUP(B404,jbp_bezci!B:G,4,0)))</f>
        <v>-</v>
      </c>
      <c r="R404" s="92" t="str">
        <f>IF(COUNTIF(jbp_bezci[ident],historie_vysledky[[#This Row],[ident jbp]])=1,"přihlášen","ne")</f>
        <v>ne</v>
      </c>
      <c r="S40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04" s="120">
        <f>COUNTIFS($F$4:F403,F404,$G$4:G403,G404)</f>
        <v>1</v>
      </c>
      <c r="U404" s="5"/>
      <c r="V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</row>
    <row r="405" spans="2:33" ht="15.75" x14ac:dyDescent="0.25">
      <c r="B405" s="40" t="str">
        <f>CONCATENATE(historie_vysledky[[#This Row],[rok]]," :: ",F405," :: ",G405)</f>
        <v>2012 :: Krechko Oleksandra :: 1998</v>
      </c>
      <c r="C405" s="115">
        <v>2012</v>
      </c>
      <c r="D405" s="43" t="s">
        <v>411</v>
      </c>
      <c r="E405" s="101"/>
      <c r="F405" s="9" t="s">
        <v>894</v>
      </c>
      <c r="G405" s="7">
        <v>1998</v>
      </c>
      <c r="H405" s="8" t="s">
        <v>453</v>
      </c>
      <c r="I405" s="98" t="s">
        <v>438</v>
      </c>
      <c r="J40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405" s="38"/>
      <c r="L405" s="80">
        <v>1.4675925925925926E-3</v>
      </c>
      <c r="M405" s="76"/>
      <c r="N405" s="77">
        <v>7</v>
      </c>
      <c r="O405" s="112" t="str">
        <f>LEFT(historie_vysledky[[#This Row],[prijmeni a jmeno]],1)</f>
        <v>K</v>
      </c>
      <c r="P405" s="113" t="str">
        <f>CONCATENATE(historie_vysledky[[#This Row],[prijmeni a jmeno]],", ",historie_vysledky[[#This Row],[nar]])</f>
        <v>Krechko Oleksandra, 1998</v>
      </c>
      <c r="Q405" s="92" t="str">
        <f>IF(ISERROR(VLOOKUP(B405,jbp_bezci!B:G,4,0)),"-",IF(VLOOKUP(B405,jbp_bezci!B:G,4,0)=0,"-",VLOOKUP(B405,jbp_bezci!B:G,4,0)))</f>
        <v>-</v>
      </c>
      <c r="R405" s="92" t="str">
        <f>IF(COUNTIF(jbp_bezci[ident],historie_vysledky[[#This Row],[ident jbp]])=1,"přihlášen","ne")</f>
        <v>ne</v>
      </c>
      <c r="S40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05" s="120">
        <f>COUNTIFS($F$4:F404,F405,$G$4:G404,G405)</f>
        <v>0</v>
      </c>
      <c r="U405" s="5"/>
      <c r="V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</row>
    <row r="406" spans="2:33" ht="15.75" x14ac:dyDescent="0.25">
      <c r="B406" s="40" t="str">
        <f>CONCATENATE(historie_vysledky[[#This Row],[rok]]," :: ",F406," :: ",G406)</f>
        <v>2012 :: Kundrátová Michala :: 2000</v>
      </c>
      <c r="C406" s="115">
        <v>2012</v>
      </c>
      <c r="D406" s="43" t="s">
        <v>411</v>
      </c>
      <c r="E406" s="101"/>
      <c r="F406" s="9" t="s">
        <v>654</v>
      </c>
      <c r="G406" s="7">
        <v>2000</v>
      </c>
      <c r="H406" s="8" t="s">
        <v>448</v>
      </c>
      <c r="I406" s="98" t="str">
        <f>IF(RIGHT(LEFT(historie_vysledky[[#This Row],[prijmeni a jmeno]],SEARCH(" ",historie_vysledky[[#This Row],[prijmeni a jmeno]])-1),1)="á","Z","M")</f>
        <v>Z</v>
      </c>
      <c r="J40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406" s="38"/>
      <c r="L406" s="80">
        <v>8.9583333333333344E-4</v>
      </c>
      <c r="M406" s="76"/>
      <c r="N406" s="77">
        <v>5</v>
      </c>
      <c r="O406" s="112" t="str">
        <f>LEFT(historie_vysledky[[#This Row],[prijmeni a jmeno]],1)</f>
        <v>K</v>
      </c>
      <c r="P406" s="113" t="str">
        <f>CONCATENATE(historie_vysledky[[#This Row],[prijmeni a jmeno]],", ",historie_vysledky[[#This Row],[nar]])</f>
        <v>Kundrátová Michala, 2000</v>
      </c>
      <c r="Q406" s="92" t="str">
        <f>IF(ISERROR(VLOOKUP(B406,jbp_bezci!B:G,4,0)),"-",IF(VLOOKUP(B406,jbp_bezci!B:G,4,0)=0,"-",VLOOKUP(B406,jbp_bezci!B:G,4,0)))</f>
        <v>-</v>
      </c>
      <c r="R406" s="92" t="str">
        <f>IF(COUNTIF(jbp_bezci[ident],historie_vysledky[[#This Row],[ident jbp]])=1,"přihlášen","ne")</f>
        <v>ne</v>
      </c>
      <c r="S40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06" s="120">
        <f>COUNTIFS($F$4:F405,F406,$G$4:G405,G406)</f>
        <v>1</v>
      </c>
      <c r="U406" s="5"/>
      <c r="V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</row>
    <row r="407" spans="2:33" ht="15.75" x14ac:dyDescent="0.25">
      <c r="B407" s="40" t="str">
        <f>CONCATENATE(historie_vysledky[[#This Row],[rok]]," :: ",F407," :: ",G407)</f>
        <v>2012 :: Kupská Nikola :: 1999</v>
      </c>
      <c r="C407" s="115">
        <v>2012</v>
      </c>
      <c r="D407" s="43" t="s">
        <v>411</v>
      </c>
      <c r="E407" s="101"/>
      <c r="F407" s="9" t="s">
        <v>892</v>
      </c>
      <c r="G407" s="7">
        <v>1999</v>
      </c>
      <c r="H407" s="8" t="s">
        <v>791</v>
      </c>
      <c r="I407" s="98" t="str">
        <f>IF(RIGHT(LEFT(historie_vysledky[[#This Row],[prijmeni a jmeno]],SEARCH(" ",historie_vysledky[[#This Row],[prijmeni a jmeno]])-1),1)="á","Z","M")</f>
        <v>Z</v>
      </c>
      <c r="J40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407" s="38"/>
      <c r="L407" s="80">
        <v>1.2395833333333334E-3</v>
      </c>
      <c r="M407" s="76"/>
      <c r="N407" s="77">
        <v>5</v>
      </c>
      <c r="O407" s="112" t="str">
        <f>LEFT(historie_vysledky[[#This Row],[prijmeni a jmeno]],1)</f>
        <v>K</v>
      </c>
      <c r="P407" s="113" t="str">
        <f>CONCATENATE(historie_vysledky[[#This Row],[prijmeni a jmeno]],", ",historie_vysledky[[#This Row],[nar]])</f>
        <v>Kupská Nikola, 1999</v>
      </c>
      <c r="Q407" s="92" t="str">
        <f>IF(ISERROR(VLOOKUP(B407,jbp_bezci!B:G,4,0)),"-",IF(VLOOKUP(B407,jbp_bezci!B:G,4,0)=0,"-",VLOOKUP(B407,jbp_bezci!B:G,4,0)))</f>
        <v>-</v>
      </c>
      <c r="R407" s="92" t="str">
        <f>IF(COUNTIF(jbp_bezci[ident],historie_vysledky[[#This Row],[ident jbp]])=1,"přihlášen","ne")</f>
        <v>ne</v>
      </c>
      <c r="S40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07" s="120">
        <f>COUNTIFS($F$4:F406,F407,$G$4:G406,G407)</f>
        <v>0</v>
      </c>
      <c r="U407" s="5"/>
      <c r="V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</row>
    <row r="408" spans="2:33" ht="15.75" x14ac:dyDescent="0.25">
      <c r="B408" s="40" t="str">
        <f>CONCATENATE(historie_vysledky[[#This Row],[rok]]," :: ",F408," :: ",G408)</f>
        <v>2012 :: Kupský Jan :: 2002</v>
      </c>
      <c r="C408" s="115">
        <v>2012</v>
      </c>
      <c r="D408" s="43" t="s">
        <v>411</v>
      </c>
      <c r="E408" s="101"/>
      <c r="F408" s="9" t="s">
        <v>907</v>
      </c>
      <c r="G408" s="7">
        <v>2002</v>
      </c>
      <c r="H408" s="8" t="s">
        <v>367</v>
      </c>
      <c r="I408" s="98" t="str">
        <f>IF(RIGHT(LEFT(historie_vysledky[[#This Row],[prijmeni a jmeno]],SEARCH(" ",historie_vysledky[[#This Row],[prijmeni a jmeno]])-1),1)="á","Z","M")</f>
        <v>M</v>
      </c>
      <c r="J40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408" s="38"/>
      <c r="L408" s="80">
        <v>7.9282407407407394E-4</v>
      </c>
      <c r="M408" s="76"/>
      <c r="N408" s="77">
        <v>3</v>
      </c>
      <c r="O408" s="112" t="str">
        <f>LEFT(historie_vysledky[[#This Row],[prijmeni a jmeno]],1)</f>
        <v>K</v>
      </c>
      <c r="P408" s="113" t="str">
        <f>CONCATENATE(historie_vysledky[[#This Row],[prijmeni a jmeno]],", ",historie_vysledky[[#This Row],[nar]])</f>
        <v>Kupský Jan, 2002</v>
      </c>
      <c r="Q408" s="92" t="str">
        <f>IF(ISERROR(VLOOKUP(B408,jbp_bezci!B:G,4,0)),"-",IF(VLOOKUP(B408,jbp_bezci!B:G,4,0)=0,"-",VLOOKUP(B408,jbp_bezci!B:G,4,0)))</f>
        <v>-</v>
      </c>
      <c r="R408" s="92" t="str">
        <f>IF(COUNTIF(jbp_bezci[ident],historie_vysledky[[#This Row],[ident jbp]])=1,"přihlášen","ne")</f>
        <v>ne</v>
      </c>
      <c r="S40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08" s="120">
        <f>COUNTIFS($F$4:F407,F408,$G$4:G407,G408)</f>
        <v>0</v>
      </c>
      <c r="U408" s="5"/>
      <c r="V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</row>
    <row r="409" spans="2:33" ht="15.75" x14ac:dyDescent="0.25">
      <c r="B409" s="40" t="str">
        <f>CONCATENATE(historie_vysledky[[#This Row],[rok]]," :: ",F409," :: ",G409)</f>
        <v>2012 :: Kozlík Ladislav :: 1996</v>
      </c>
      <c r="C409" s="115">
        <v>2012</v>
      </c>
      <c r="D409" s="43" t="s">
        <v>411</v>
      </c>
      <c r="E409" s="101"/>
      <c r="F409" s="9" t="s">
        <v>347</v>
      </c>
      <c r="G409" s="7">
        <v>1996</v>
      </c>
      <c r="H409" s="8" t="s">
        <v>451</v>
      </c>
      <c r="I409" s="98" t="str">
        <f>IF(RIGHT(LEFT(historie_vysledky[[#This Row],[prijmeni a jmeno]],SEARCH(" ",historie_vysledky[[#This Row],[prijmeni a jmeno]])-1),1)="á","Z","M")</f>
        <v>M</v>
      </c>
      <c r="J40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15 - 16</v>
      </c>
      <c r="K409" s="38"/>
      <c r="L409" s="80">
        <v>2.4502314814814816E-3</v>
      </c>
      <c r="M409" s="76"/>
      <c r="N409" s="77">
        <v>1</v>
      </c>
      <c r="O409" s="112" t="str">
        <f>LEFT(historie_vysledky[[#This Row],[prijmeni a jmeno]],1)</f>
        <v>K</v>
      </c>
      <c r="P409" s="113" t="str">
        <f>CONCATENATE(historie_vysledky[[#This Row],[prijmeni a jmeno]],", ",historie_vysledky[[#This Row],[nar]])</f>
        <v>Kozlík Ladislav, 1996</v>
      </c>
      <c r="Q409" s="92" t="str">
        <f>IF(ISERROR(VLOOKUP(B409,jbp_bezci!B:G,4,0)),"-",IF(VLOOKUP(B409,jbp_bezci!B:G,4,0)=0,"-",VLOOKUP(B409,jbp_bezci!B:G,4,0)))</f>
        <v>-</v>
      </c>
      <c r="R409" s="92" t="str">
        <f>IF(COUNTIF(jbp_bezci[ident],historie_vysledky[[#This Row],[ident jbp]])=1,"přihlášen","ne")</f>
        <v>ne</v>
      </c>
      <c r="S40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09" s="120">
        <f>COUNTIFS($F$4:F408,F409,$G$4:G408,G409)</f>
        <v>1</v>
      </c>
      <c r="U409" s="5"/>
      <c r="V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</row>
    <row r="410" spans="2:33" ht="15.75" x14ac:dyDescent="0.25">
      <c r="B410" s="40" t="str">
        <f>CONCATENATE(historie_vysledky[[#This Row],[rok]]," :: ",F410," :: ",G410)</f>
        <v>2012 :: Lebeda David :: 2007</v>
      </c>
      <c r="C410" s="115">
        <v>2012</v>
      </c>
      <c r="D410" s="43" t="s">
        <v>411</v>
      </c>
      <c r="E410" s="101"/>
      <c r="F410" s="9" t="s">
        <v>933</v>
      </c>
      <c r="G410" s="7">
        <v>2007</v>
      </c>
      <c r="H410" s="8" t="s">
        <v>45</v>
      </c>
      <c r="I410" s="98" t="str">
        <f>IF(RIGHT(LEFT(historie_vysledky[[#This Row],[prijmeni a jmeno]],SEARCH(" ",historie_vysledky[[#This Row],[prijmeni a jmeno]])-1),1)="á","Z","M")</f>
        <v>M</v>
      </c>
      <c r="J41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410" s="38" t="s">
        <v>538</v>
      </c>
      <c r="L410" s="80">
        <v>6.2500000000000001E-4</v>
      </c>
      <c r="M410" s="76"/>
      <c r="N410" s="77">
        <v>13</v>
      </c>
      <c r="O410" s="112" t="str">
        <f>LEFT(historie_vysledky[[#This Row],[prijmeni a jmeno]],1)</f>
        <v>L</v>
      </c>
      <c r="P410" s="113" t="str">
        <f>CONCATENATE(historie_vysledky[[#This Row],[prijmeni a jmeno]],", ",historie_vysledky[[#This Row],[nar]])</f>
        <v>Lebeda David, 2007</v>
      </c>
      <c r="Q410" s="92" t="str">
        <f>IF(ISERROR(VLOOKUP(B410,jbp_bezci!B:G,4,0)),"-",IF(VLOOKUP(B410,jbp_bezci!B:G,4,0)=0,"-",VLOOKUP(B410,jbp_bezci!B:G,4,0)))</f>
        <v>-</v>
      </c>
      <c r="R410" s="92" t="str">
        <f>IF(COUNTIF(jbp_bezci[ident],historie_vysledky[[#This Row],[ident jbp]])=1,"přihlášen","ne")</f>
        <v>ne</v>
      </c>
      <c r="S41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10" s="120">
        <f>COUNTIFS($F$4:F409,F410,$G$4:G409,G410)</f>
        <v>0</v>
      </c>
      <c r="U410" s="5"/>
      <c r="V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</row>
    <row r="411" spans="2:33" ht="15.75" x14ac:dyDescent="0.25">
      <c r="B411" s="40" t="str">
        <f>CONCATENATE(historie_vysledky[[#This Row],[rok]]," :: ",F411," :: ",G411)</f>
        <v>2012 :: Lovasová Nikola :: 2002</v>
      </c>
      <c r="C411" s="115">
        <v>2012</v>
      </c>
      <c r="D411" s="43" t="s">
        <v>411</v>
      </c>
      <c r="E411" s="101"/>
      <c r="F411" s="9" t="s">
        <v>922</v>
      </c>
      <c r="G411" s="7">
        <v>2002</v>
      </c>
      <c r="H411" s="8" t="s">
        <v>367</v>
      </c>
      <c r="I411" s="98" t="str">
        <f>IF(RIGHT(LEFT(historie_vysledky[[#This Row],[prijmeni a jmeno]],SEARCH(" ",historie_vysledky[[#This Row],[prijmeni a jmeno]])-1),1)="á","Z","M")</f>
        <v>Z</v>
      </c>
      <c r="J41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411" s="38"/>
      <c r="L411" s="80">
        <v>8.7962962962962962E-4</v>
      </c>
      <c r="M411" s="76"/>
      <c r="N411" s="77">
        <v>4</v>
      </c>
      <c r="O411" s="112" t="str">
        <f>LEFT(historie_vysledky[[#This Row],[prijmeni a jmeno]],1)</f>
        <v>L</v>
      </c>
      <c r="P411" s="113" t="str">
        <f>CONCATENATE(historie_vysledky[[#This Row],[prijmeni a jmeno]],", ",historie_vysledky[[#This Row],[nar]])</f>
        <v>Lovasová Nikola, 2002</v>
      </c>
      <c r="Q411" s="92" t="str">
        <f>IF(ISERROR(VLOOKUP(B411,jbp_bezci!B:G,4,0)),"-",IF(VLOOKUP(B411,jbp_bezci!B:G,4,0)=0,"-",VLOOKUP(B411,jbp_bezci!B:G,4,0)))</f>
        <v>-</v>
      </c>
      <c r="R411" s="92" t="str">
        <f>IF(COUNTIF(jbp_bezci[ident],historie_vysledky[[#This Row],[ident jbp]])=1,"přihlášen","ne")</f>
        <v>ne</v>
      </c>
      <c r="S41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11" s="120">
        <f>COUNTIFS($F$4:F410,F411,$G$4:G410,G411)</f>
        <v>0</v>
      </c>
      <c r="U411" s="5"/>
      <c r="V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</row>
    <row r="412" spans="2:33" ht="15.75" x14ac:dyDescent="0.25">
      <c r="B412" s="40" t="str">
        <f>CONCATENATE(historie_vysledky[[#This Row],[rok]]," :: ",F412," :: ",G412)</f>
        <v>2012 :: Lukš Petr :: 2002</v>
      </c>
      <c r="C412" s="115">
        <v>2012</v>
      </c>
      <c r="D412" s="43" t="s">
        <v>411</v>
      </c>
      <c r="E412" s="101"/>
      <c r="F412" s="9" t="s">
        <v>667</v>
      </c>
      <c r="G412" s="7">
        <v>2002</v>
      </c>
      <c r="H412" s="8" t="s">
        <v>451</v>
      </c>
      <c r="I412" s="98" t="str">
        <f>IF(RIGHT(LEFT(historie_vysledky[[#This Row],[prijmeni a jmeno]],SEARCH(" ",historie_vysledky[[#This Row],[prijmeni a jmeno]])-1),1)="á","Z","M")</f>
        <v>M</v>
      </c>
      <c r="J41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412" s="38"/>
      <c r="L412" s="80">
        <v>7.4652777777777781E-4</v>
      </c>
      <c r="M412" s="76"/>
      <c r="N412" s="77">
        <v>1</v>
      </c>
      <c r="O412" s="112" t="str">
        <f>LEFT(historie_vysledky[[#This Row],[prijmeni a jmeno]],1)</f>
        <v>L</v>
      </c>
      <c r="P412" s="113" t="str">
        <f>CONCATENATE(historie_vysledky[[#This Row],[prijmeni a jmeno]],", ",historie_vysledky[[#This Row],[nar]])</f>
        <v>Lukš Petr, 2002</v>
      </c>
      <c r="Q412" s="92" t="str">
        <f>IF(ISERROR(VLOOKUP(B412,jbp_bezci!B:G,4,0)),"-",IF(VLOOKUP(B412,jbp_bezci!B:G,4,0)=0,"-",VLOOKUP(B412,jbp_bezci!B:G,4,0)))</f>
        <v>-</v>
      </c>
      <c r="R412" s="92" t="str">
        <f>IF(COUNTIF(jbp_bezci[ident],historie_vysledky[[#This Row],[ident jbp]])=1,"přihlášen","ne")</f>
        <v>ne</v>
      </c>
      <c r="S41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12" s="120">
        <f>COUNTIFS($F$4:F411,F412,$G$4:G411,G412)</f>
        <v>2</v>
      </c>
      <c r="U412" s="5"/>
      <c r="V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</row>
    <row r="413" spans="2:33" ht="15.75" x14ac:dyDescent="0.25">
      <c r="B413" s="40" t="str">
        <f>CONCATENATE(historie_vysledky[[#This Row],[rok]]," :: ",F413," :: ",G413)</f>
        <v>2012 :: Mašek František :: 2005</v>
      </c>
      <c r="C413" s="115">
        <v>2012</v>
      </c>
      <c r="D413" s="43" t="s">
        <v>411</v>
      </c>
      <c r="E413" s="101"/>
      <c r="F413" s="9" t="s">
        <v>486</v>
      </c>
      <c r="G413" s="7">
        <v>2005</v>
      </c>
      <c r="H413" s="8" t="s">
        <v>448</v>
      </c>
      <c r="I413" s="98" t="str">
        <f>IF(RIGHT(LEFT(historie_vysledky[[#This Row],[prijmeni a jmeno]],SEARCH(" ",historie_vysledky[[#This Row],[prijmeni a jmeno]])-1),1)="á","Z","M")</f>
        <v>M</v>
      </c>
      <c r="J41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413" s="38" t="s">
        <v>538</v>
      </c>
      <c r="L413" s="80">
        <v>5.7870370370370378E-4</v>
      </c>
      <c r="M413" s="76"/>
      <c r="N413" s="77">
        <v>9</v>
      </c>
      <c r="O413" s="112" t="str">
        <f>LEFT(historie_vysledky[[#This Row],[prijmeni a jmeno]],1)</f>
        <v>M</v>
      </c>
      <c r="P413" s="113" t="str">
        <f>CONCATENATE(historie_vysledky[[#This Row],[prijmeni a jmeno]],", ",historie_vysledky[[#This Row],[nar]])</f>
        <v>Mašek František, 2005</v>
      </c>
      <c r="Q413" s="92" t="str">
        <f>IF(ISERROR(VLOOKUP(B413,jbp_bezci!B:G,4,0)),"-",IF(VLOOKUP(B413,jbp_bezci!B:G,4,0)=0,"-",VLOOKUP(B413,jbp_bezci!B:G,4,0)))</f>
        <v>-</v>
      </c>
      <c r="R413" s="92" t="str">
        <f>IF(COUNTIF(jbp_bezci[ident],historie_vysledky[[#This Row],[ident jbp]])=1,"přihlášen","ne")</f>
        <v>ne</v>
      </c>
      <c r="S41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13" s="120">
        <f>COUNTIFS($F$4:F412,F413,$G$4:G412,G413)</f>
        <v>1</v>
      </c>
      <c r="U413" s="5"/>
      <c r="V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</row>
    <row r="414" spans="2:33" ht="15.75" x14ac:dyDescent="0.25">
      <c r="B414" s="40" t="str">
        <f>CONCATENATE(historie_vysledky[[#This Row],[rok]]," :: ",F414," :: ",G414)</f>
        <v>2012 :: Matějíček Antonín :: 2000</v>
      </c>
      <c r="C414" s="115">
        <v>2012</v>
      </c>
      <c r="D414" s="43" t="s">
        <v>411</v>
      </c>
      <c r="E414" s="101"/>
      <c r="F414" s="9" t="s">
        <v>565</v>
      </c>
      <c r="G414" s="7">
        <v>2000</v>
      </c>
      <c r="H414" s="8" t="s">
        <v>392</v>
      </c>
      <c r="I414" s="98" t="str">
        <f>IF(RIGHT(LEFT(historie_vysledky[[#This Row],[prijmeni a jmeno]],SEARCH(" ",historie_vysledky[[#This Row],[prijmeni a jmeno]])-1),1)="á","Z","M")</f>
        <v>M</v>
      </c>
      <c r="J41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414" s="38"/>
      <c r="L414" s="80">
        <v>6.7361111111111126E-4</v>
      </c>
      <c r="M414" s="76"/>
      <c r="N414" s="77">
        <v>2</v>
      </c>
      <c r="O414" s="112" t="str">
        <f>LEFT(historie_vysledky[[#This Row],[prijmeni a jmeno]],1)</f>
        <v>M</v>
      </c>
      <c r="P414" s="113" t="str">
        <f>CONCATENATE(historie_vysledky[[#This Row],[prijmeni a jmeno]],", ",historie_vysledky[[#This Row],[nar]])</f>
        <v>Matějíček Antonín, 2000</v>
      </c>
      <c r="Q414" s="92" t="str">
        <f>IF(ISERROR(VLOOKUP(B414,jbp_bezci!B:G,4,0)),"-",IF(VLOOKUP(B414,jbp_bezci!B:G,4,0)=0,"-",VLOOKUP(B414,jbp_bezci!B:G,4,0)))</f>
        <v>-</v>
      </c>
      <c r="R414" s="92" t="str">
        <f>IF(COUNTIF(jbp_bezci[ident],historie_vysledky[[#This Row],[ident jbp]])=1,"přihlášen","ne")</f>
        <v>ne</v>
      </c>
      <c r="S41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14" s="120">
        <f>COUNTIFS($F$4:F413,F414,$G$4:G413,G414)</f>
        <v>2</v>
      </c>
      <c r="U414" s="5"/>
      <c r="V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</row>
    <row r="415" spans="2:33" ht="15.75" x14ac:dyDescent="0.25">
      <c r="B415" s="40" t="str">
        <f>CONCATENATE(historie_vysledky[[#This Row],[rok]]," :: ",F415," :: ",G415)</f>
        <v>2012 :: Matuš Toník :: 2004</v>
      </c>
      <c r="C415" s="115">
        <v>2012</v>
      </c>
      <c r="D415" s="43" t="s">
        <v>411</v>
      </c>
      <c r="E415" s="101"/>
      <c r="F415" s="9" t="s">
        <v>913</v>
      </c>
      <c r="G415" s="7">
        <v>2004</v>
      </c>
      <c r="H415" s="8" t="s">
        <v>451</v>
      </c>
      <c r="I415" s="98" t="str">
        <f>IF(RIGHT(LEFT(historie_vysledky[[#This Row],[prijmeni a jmeno]],SEARCH(" ",historie_vysledky[[#This Row],[prijmeni a jmeno]])-1),1)="á","Z","M")</f>
        <v>M</v>
      </c>
      <c r="J41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415" s="38" t="s">
        <v>538</v>
      </c>
      <c r="L415" s="80">
        <v>9.4907407407407408E-4</v>
      </c>
      <c r="M415" s="76"/>
      <c r="N415" s="77">
        <v>10</v>
      </c>
      <c r="O415" s="112" t="str">
        <f>LEFT(historie_vysledky[[#This Row],[prijmeni a jmeno]],1)</f>
        <v>M</v>
      </c>
      <c r="P415" s="113" t="str">
        <f>CONCATENATE(historie_vysledky[[#This Row],[prijmeni a jmeno]],", ",historie_vysledky[[#This Row],[nar]])</f>
        <v>Matuš Toník, 2004</v>
      </c>
      <c r="Q415" s="92" t="str">
        <f>IF(ISERROR(VLOOKUP(B415,jbp_bezci!B:G,4,0)),"-",IF(VLOOKUP(B415,jbp_bezci!B:G,4,0)=0,"-",VLOOKUP(B415,jbp_bezci!B:G,4,0)))</f>
        <v>-</v>
      </c>
      <c r="R415" s="92" t="str">
        <f>IF(COUNTIF(jbp_bezci[ident],historie_vysledky[[#This Row],[ident jbp]])=1,"přihlášen","ne")</f>
        <v>ne</v>
      </c>
      <c r="S41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15" s="120">
        <f>COUNTIFS($F$4:F414,F415,$G$4:G414,G415)</f>
        <v>0</v>
      </c>
      <c r="U415" s="5"/>
      <c r="V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</row>
    <row r="416" spans="2:33" ht="15.75" x14ac:dyDescent="0.25">
      <c r="B416" s="40" t="str">
        <f>CONCATENATE(historie_vysledky[[#This Row],[rok]]," :: ",F416," :: ",G416)</f>
        <v>2012 :: Micková Tereza :: 2001</v>
      </c>
      <c r="C416" s="115">
        <v>2012</v>
      </c>
      <c r="D416" s="43" t="s">
        <v>411</v>
      </c>
      <c r="E416" s="101"/>
      <c r="F416" s="9" t="s">
        <v>373</v>
      </c>
      <c r="G416" s="7">
        <v>2001</v>
      </c>
      <c r="H416" s="8" t="s">
        <v>791</v>
      </c>
      <c r="I416" s="98" t="str">
        <f>IF(RIGHT(LEFT(historie_vysledky[[#This Row],[prijmeni a jmeno]],SEARCH(" ",historie_vysledky[[#This Row],[prijmeni a jmeno]])-1),1)="á","Z","M")</f>
        <v>Z</v>
      </c>
      <c r="J41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416" s="38"/>
      <c r="L416" s="80">
        <v>7.8009259259259253E-4</v>
      </c>
      <c r="M416" s="76"/>
      <c r="N416" s="77">
        <v>1</v>
      </c>
      <c r="O416" s="112" t="str">
        <f>LEFT(historie_vysledky[[#This Row],[prijmeni a jmeno]],1)</f>
        <v>M</v>
      </c>
      <c r="P416" s="113" t="str">
        <f>CONCATENATE(historie_vysledky[[#This Row],[prijmeni a jmeno]],", ",historie_vysledky[[#This Row],[nar]])</f>
        <v>Micková Tereza, 2001</v>
      </c>
      <c r="Q416" s="92" t="str">
        <f>IF(ISERROR(VLOOKUP(B416,jbp_bezci!B:G,4,0)),"-",IF(VLOOKUP(B416,jbp_bezci!B:G,4,0)=0,"-",VLOOKUP(B416,jbp_bezci!B:G,4,0)))</f>
        <v>-</v>
      </c>
      <c r="R416" s="92" t="str">
        <f>IF(COUNTIF(jbp_bezci[ident],historie_vysledky[[#This Row],[ident jbp]])=1,"přihlášen","ne")</f>
        <v>ne</v>
      </c>
      <c r="S41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16" s="120">
        <f>COUNTIFS($F$4:F415,F416,$G$4:G415,G416)</f>
        <v>0</v>
      </c>
      <c r="U416" s="5"/>
      <c r="V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</row>
    <row r="417" spans="2:33" ht="15.75" x14ac:dyDescent="0.25">
      <c r="B417" s="40" t="str">
        <f>CONCATENATE(historie_vysledky[[#This Row],[rok]]," :: ",F417," :: ",G417)</f>
        <v>2012 :: Mikšl Martin :: 2006</v>
      </c>
      <c r="C417" s="115">
        <v>2012</v>
      </c>
      <c r="D417" s="43" t="s">
        <v>411</v>
      </c>
      <c r="E417" s="101"/>
      <c r="F417" s="9" t="s">
        <v>361</v>
      </c>
      <c r="G417" s="7">
        <v>2006</v>
      </c>
      <c r="H417" s="8" t="s">
        <v>395</v>
      </c>
      <c r="I417" s="98" t="str">
        <f>IF(RIGHT(LEFT(historie_vysledky[[#This Row],[prijmeni a jmeno]],SEARCH(" ",historie_vysledky[[#This Row],[prijmeni a jmeno]])-1),1)="á","Z","M")</f>
        <v>M</v>
      </c>
      <c r="J41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417" s="38"/>
      <c r="L417" s="80">
        <v>5.0925925925925921E-4</v>
      </c>
      <c r="M417" s="76"/>
      <c r="N417" s="77">
        <v>7</v>
      </c>
      <c r="O417" s="112" t="str">
        <f>LEFT(historie_vysledky[[#This Row],[prijmeni a jmeno]],1)</f>
        <v>M</v>
      </c>
      <c r="P417" s="113" t="str">
        <f>CONCATENATE(historie_vysledky[[#This Row],[prijmeni a jmeno]],", ",historie_vysledky[[#This Row],[nar]])</f>
        <v>Mikšl Martin, 2006</v>
      </c>
      <c r="Q417" s="92" t="str">
        <f>IF(ISERROR(VLOOKUP(B417,jbp_bezci!B:G,4,0)),"-",IF(VLOOKUP(B417,jbp_bezci!B:G,4,0)=0,"-",VLOOKUP(B417,jbp_bezci!B:G,4,0)))</f>
        <v>-</v>
      </c>
      <c r="R417" s="92" t="str">
        <f>IF(COUNTIF(jbp_bezci[ident],historie_vysledky[[#This Row],[ident jbp]])=1,"přihlášen","ne")</f>
        <v>ne</v>
      </c>
      <c r="S41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17" s="120">
        <f>COUNTIFS($F$4:F416,F417,$G$4:G416,G417)</f>
        <v>0</v>
      </c>
      <c r="U417" s="5"/>
      <c r="V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</row>
    <row r="418" spans="2:33" ht="15.75" x14ac:dyDescent="0.25">
      <c r="B418" s="40" t="str">
        <f>CONCATENATE(historie_vysledky[[#This Row],[rok]]," :: ",F418," :: ",G418)</f>
        <v>2012 :: Mikšl Miroslav :: 1999</v>
      </c>
      <c r="C418" s="115">
        <v>2012</v>
      </c>
      <c r="D418" s="43" t="s">
        <v>411</v>
      </c>
      <c r="E418" s="101"/>
      <c r="F418" s="9" t="s">
        <v>216</v>
      </c>
      <c r="G418" s="7">
        <v>1999</v>
      </c>
      <c r="H418" s="8" t="s">
        <v>998</v>
      </c>
      <c r="I418" s="98" t="str">
        <f>IF(RIGHT(LEFT(historie_vysledky[[#This Row],[prijmeni a jmeno]],SEARCH(" ",historie_vysledky[[#This Row],[prijmeni a jmeno]])-1),1)="á","Z","M")</f>
        <v>M</v>
      </c>
      <c r="J41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418" s="38"/>
      <c r="L418" s="80">
        <v>1.2534722222222222E-3</v>
      </c>
      <c r="M418" s="76"/>
      <c r="N418" s="77">
        <v>1</v>
      </c>
      <c r="O418" s="112" t="str">
        <f>LEFT(historie_vysledky[[#This Row],[prijmeni a jmeno]],1)</f>
        <v>M</v>
      </c>
      <c r="P418" s="113" t="str">
        <f>CONCATENATE(historie_vysledky[[#This Row],[prijmeni a jmeno]],", ",historie_vysledky[[#This Row],[nar]])</f>
        <v>Mikšl Miroslav, 1999</v>
      </c>
      <c r="Q418" s="92">
        <f>IF(ISERROR(VLOOKUP(B418,jbp_bezci!B:G,4,0)),"-",IF(VLOOKUP(B418,jbp_bezci!B:G,4,0)=0,"-",VLOOKUP(B418,jbp_bezci!B:G,4,0)))</f>
        <v>1999</v>
      </c>
      <c r="R418" s="92" t="str">
        <f>IF(COUNTIF(jbp_bezci[ident],historie_vysledky[[#This Row],[ident jbp]])=1,"přihlášen","ne")</f>
        <v>přihlášen</v>
      </c>
      <c r="S418" s="93" t="str">
        <f>IF(historie_vysledky[[#This Row],[jbp_2014]]="ne","-",IF(VLOOKUP(historie_vysledky[[#This Row],[ident jbp]],jbp_bezci!B:G,5,0)=0,"-",VLOOKUP(historie_vysledky[[#This Row],[ident jbp]],jbp_bezci!B:G,5,0)))</f>
        <v>České Budějovice</v>
      </c>
      <c r="T418" s="120">
        <f>COUNTIFS($F$4:F417,F418,$G$4:G417,G418)</f>
        <v>3</v>
      </c>
      <c r="U418" s="5"/>
      <c r="V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</row>
    <row r="419" spans="2:33" ht="15.75" x14ac:dyDescent="0.25">
      <c r="B419" s="40" t="str">
        <f>CONCATENATE(historie_vysledky[[#This Row],[rok]]," :: ",F419," :: ",G419)</f>
        <v>2012 :: Mikšl Rostislav :: 2005</v>
      </c>
      <c r="C419" s="115">
        <v>2012</v>
      </c>
      <c r="D419" s="43" t="s">
        <v>411</v>
      </c>
      <c r="E419" s="101"/>
      <c r="F419" s="9" t="s">
        <v>142</v>
      </c>
      <c r="G419" s="7">
        <v>2005</v>
      </c>
      <c r="H419" s="8" t="s">
        <v>395</v>
      </c>
      <c r="I419" s="98" t="str">
        <f>IF(RIGHT(LEFT(historie_vysledky[[#This Row],[prijmeni a jmeno]],SEARCH(" ",historie_vysledky[[#This Row],[prijmeni a jmeno]])-1),1)="á","Z","M")</f>
        <v>M</v>
      </c>
      <c r="J41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419" s="38"/>
      <c r="L419" s="80">
        <v>4.0509259259259258E-4</v>
      </c>
      <c r="M419" s="76"/>
      <c r="N419" s="77">
        <v>2</v>
      </c>
      <c r="O419" s="112" t="str">
        <f>LEFT(historie_vysledky[[#This Row],[prijmeni a jmeno]],1)</f>
        <v>M</v>
      </c>
      <c r="P419" s="113" t="str">
        <f>CONCATENATE(historie_vysledky[[#This Row],[prijmeni a jmeno]],", ",historie_vysledky[[#This Row],[nar]])</f>
        <v>Mikšl Rostislav, 2005</v>
      </c>
      <c r="Q419" s="92" t="str">
        <f>IF(ISERROR(VLOOKUP(B419,jbp_bezci!B:G,4,0)),"-",IF(VLOOKUP(B419,jbp_bezci!B:G,4,0)=0,"-",VLOOKUP(B419,jbp_bezci!B:G,4,0)))</f>
        <v>-</v>
      </c>
      <c r="R419" s="92" t="str">
        <f>IF(COUNTIF(jbp_bezci[ident],historie_vysledky[[#This Row],[ident jbp]])=1,"přihlášen","ne")</f>
        <v>ne</v>
      </c>
      <c r="S41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19" s="120">
        <f>COUNTIFS($F$4:F418,F419,$G$4:G418,G419)</f>
        <v>2</v>
      </c>
      <c r="U419" s="5"/>
      <c r="V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</row>
    <row r="420" spans="2:33" ht="15.75" x14ac:dyDescent="0.25">
      <c r="B420" s="40" t="str">
        <f>CONCATENATE(historie_vysledky[[#This Row],[rok]]," :: ",F420," :: ",G420)</f>
        <v>2012 :: Moravcová Nela :: 2006</v>
      </c>
      <c r="C420" s="115">
        <v>2012</v>
      </c>
      <c r="D420" s="43" t="s">
        <v>411</v>
      </c>
      <c r="E420" s="101"/>
      <c r="F420" s="9" t="s">
        <v>937</v>
      </c>
      <c r="G420" s="7">
        <v>2006</v>
      </c>
      <c r="H420" s="8" t="s">
        <v>396</v>
      </c>
      <c r="I420" s="98" t="str">
        <f>IF(RIGHT(LEFT(historie_vysledky[[#This Row],[prijmeni a jmeno]],SEARCH(" ",historie_vysledky[[#This Row],[prijmeni a jmeno]])-1),1)="á","Z","M")</f>
        <v>Z</v>
      </c>
      <c r="J42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420" s="38"/>
      <c r="L420" s="80">
        <v>8.6574074074074071E-4</v>
      </c>
      <c r="M420" s="76"/>
      <c r="N420" s="77">
        <v>6</v>
      </c>
      <c r="O420" s="112" t="str">
        <f>LEFT(historie_vysledky[[#This Row],[prijmeni a jmeno]],1)</f>
        <v>M</v>
      </c>
      <c r="P420" s="113" t="str">
        <f>CONCATENATE(historie_vysledky[[#This Row],[prijmeni a jmeno]],", ",historie_vysledky[[#This Row],[nar]])</f>
        <v>Moravcová Nela, 2006</v>
      </c>
      <c r="Q420" s="92" t="str">
        <f>IF(ISERROR(VLOOKUP(B420,jbp_bezci!B:G,4,0)),"-",IF(VLOOKUP(B420,jbp_bezci!B:G,4,0)=0,"-",VLOOKUP(B420,jbp_bezci!B:G,4,0)))</f>
        <v>-</v>
      </c>
      <c r="R420" s="92" t="str">
        <f>IF(COUNTIF(jbp_bezci[ident],historie_vysledky[[#This Row],[ident jbp]])=1,"přihlášen","ne")</f>
        <v>ne</v>
      </c>
      <c r="S42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20" s="120">
        <f>COUNTIFS($F$4:F419,F420,$G$4:G419,G420)</f>
        <v>0</v>
      </c>
      <c r="U420" s="5"/>
      <c r="V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</row>
    <row r="421" spans="2:33" ht="15.75" x14ac:dyDescent="0.25">
      <c r="B421" s="40" t="str">
        <f>CONCATENATE(historie_vysledky[[#This Row],[rok]]," :: ",F421," :: ",G421)</f>
        <v>2012 :: Mottl Pavel :: 2003</v>
      </c>
      <c r="C421" s="115">
        <v>2012</v>
      </c>
      <c r="D421" s="43" t="s">
        <v>411</v>
      </c>
      <c r="E421" s="101"/>
      <c r="F421" s="9" t="s">
        <v>916</v>
      </c>
      <c r="G421" s="7">
        <v>2003</v>
      </c>
      <c r="H421" s="8" t="s">
        <v>448</v>
      </c>
      <c r="I421" s="98" t="str">
        <f>IF(RIGHT(LEFT(historie_vysledky[[#This Row],[prijmeni a jmeno]],SEARCH(" ",historie_vysledky[[#This Row],[prijmeni a jmeno]])-1),1)="á","Z","M")</f>
        <v>M</v>
      </c>
      <c r="J42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421" s="38" t="s">
        <v>538</v>
      </c>
      <c r="L421" s="80">
        <v>9.9537037037037042E-4</v>
      </c>
      <c r="M421" s="76"/>
      <c r="N421" s="77">
        <v>14</v>
      </c>
      <c r="O421" s="112" t="str">
        <f>LEFT(historie_vysledky[[#This Row],[prijmeni a jmeno]],1)</f>
        <v>M</v>
      </c>
      <c r="P421" s="113" t="str">
        <f>CONCATENATE(historie_vysledky[[#This Row],[prijmeni a jmeno]],", ",historie_vysledky[[#This Row],[nar]])</f>
        <v>Mottl Pavel, 2003</v>
      </c>
      <c r="Q421" s="92" t="str">
        <f>IF(ISERROR(VLOOKUP(B421,jbp_bezci!B:G,4,0)),"-",IF(VLOOKUP(B421,jbp_bezci!B:G,4,0)=0,"-",VLOOKUP(B421,jbp_bezci!B:G,4,0)))</f>
        <v>-</v>
      </c>
      <c r="R421" s="92" t="str">
        <f>IF(COUNTIF(jbp_bezci[ident],historie_vysledky[[#This Row],[ident jbp]])=1,"přihlášen","ne")</f>
        <v>ne</v>
      </c>
      <c r="S42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21" s="120">
        <f>COUNTIFS($F$4:F420,F421,$G$4:G420,G421)</f>
        <v>0</v>
      </c>
      <c r="U421" s="5"/>
      <c r="V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</row>
    <row r="422" spans="2:33" ht="15.75" x14ac:dyDescent="0.25">
      <c r="B422" s="40" t="str">
        <f>CONCATENATE(historie_vysledky[[#This Row],[rok]]," :: ",F422," :: ",G422)</f>
        <v>2012 :: Německá Dominika :: 2000</v>
      </c>
      <c r="C422" s="115">
        <v>2012</v>
      </c>
      <c r="D422" s="43" t="s">
        <v>411</v>
      </c>
      <c r="E422" s="101"/>
      <c r="F422" s="9" t="s">
        <v>554</v>
      </c>
      <c r="G422" s="7">
        <v>2000</v>
      </c>
      <c r="H422" s="8" t="s">
        <v>451</v>
      </c>
      <c r="I422" s="98" t="str">
        <f>IF(RIGHT(LEFT(historie_vysledky[[#This Row],[prijmeni a jmeno]],SEARCH(" ",historie_vysledky[[#This Row],[prijmeni a jmeno]])-1),1)="á","Z","M")</f>
        <v>Z</v>
      </c>
      <c r="J42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422" s="38"/>
      <c r="L422" s="80">
        <v>9.6412037037037039E-4</v>
      </c>
      <c r="M422" s="76"/>
      <c r="N422" s="77">
        <v>7</v>
      </c>
      <c r="O422" s="112" t="str">
        <f>LEFT(historie_vysledky[[#This Row],[prijmeni a jmeno]],1)</f>
        <v>N</v>
      </c>
      <c r="P422" s="113" t="str">
        <f>CONCATENATE(historie_vysledky[[#This Row],[prijmeni a jmeno]],", ",historie_vysledky[[#This Row],[nar]])</f>
        <v>Německá Dominika, 2000</v>
      </c>
      <c r="Q422" s="92" t="str">
        <f>IF(ISERROR(VLOOKUP(B422,jbp_bezci!B:G,4,0)),"-",IF(VLOOKUP(B422,jbp_bezci!B:G,4,0)=0,"-",VLOOKUP(B422,jbp_bezci!B:G,4,0)))</f>
        <v>-</v>
      </c>
      <c r="R422" s="92" t="str">
        <f>IF(COUNTIF(jbp_bezci[ident],historie_vysledky[[#This Row],[ident jbp]])=1,"přihlášen","ne")</f>
        <v>ne</v>
      </c>
      <c r="S42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22" s="120">
        <f>COUNTIFS($F$4:F421,F422,$G$4:G421,G422)</f>
        <v>2</v>
      </c>
      <c r="U422" s="5"/>
      <c r="V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</row>
    <row r="423" spans="2:33" ht="15.75" x14ac:dyDescent="0.25">
      <c r="B423" s="40" t="str">
        <f>CONCATENATE(historie_vysledky[[#This Row],[rok]]," :: ",F423," :: ",G423)</f>
        <v>2012 :: Nováková Adéla :: 2008</v>
      </c>
      <c r="C423" s="115">
        <v>2012</v>
      </c>
      <c r="D423" s="43" t="s">
        <v>411</v>
      </c>
      <c r="E423" s="101"/>
      <c r="F423" s="9" t="s">
        <v>941</v>
      </c>
      <c r="G423" s="7">
        <v>2008</v>
      </c>
      <c r="H423" s="8" t="s">
        <v>45</v>
      </c>
      <c r="I423" s="98" t="str">
        <f>IF(RIGHT(LEFT(historie_vysledky[[#This Row],[prijmeni a jmeno]],SEARCH(" ",historie_vysledky[[#This Row],[prijmeni a jmeno]])-1),1)="á","Z","M")</f>
        <v>Z</v>
      </c>
      <c r="J42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00 - 04</v>
      </c>
      <c r="K423" s="38"/>
      <c r="L423" s="80">
        <v>8.599537037037036E-4</v>
      </c>
      <c r="M423" s="76"/>
      <c r="N423" s="77">
        <v>2</v>
      </c>
      <c r="O423" s="112" t="str">
        <f>LEFT(historie_vysledky[[#This Row],[prijmeni a jmeno]],1)</f>
        <v>N</v>
      </c>
      <c r="P423" s="113" t="str">
        <f>CONCATENATE(historie_vysledky[[#This Row],[prijmeni a jmeno]],", ",historie_vysledky[[#This Row],[nar]])</f>
        <v>Nováková Adéla, 2008</v>
      </c>
      <c r="Q423" s="92" t="str">
        <f>IF(ISERROR(VLOOKUP(B423,jbp_bezci!B:G,4,0)),"-",IF(VLOOKUP(B423,jbp_bezci!B:G,4,0)=0,"-",VLOOKUP(B423,jbp_bezci!B:G,4,0)))</f>
        <v>-</v>
      </c>
      <c r="R423" s="92" t="str">
        <f>IF(COUNTIF(jbp_bezci[ident],historie_vysledky[[#This Row],[ident jbp]])=1,"přihlášen","ne")</f>
        <v>ne</v>
      </c>
      <c r="S42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23" s="120">
        <f>COUNTIFS($F$4:F422,F423,$G$4:G422,G423)</f>
        <v>0</v>
      </c>
      <c r="U423" s="5"/>
      <c r="V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</row>
    <row r="424" spans="2:33" ht="15.75" x14ac:dyDescent="0.25">
      <c r="B424" s="40" t="str">
        <f>CONCATENATE(historie_vysledky[[#This Row],[rok]]," :: ",F424," :: ",G424)</f>
        <v>2012 :: Oušková Andrea :: 1998</v>
      </c>
      <c r="C424" s="115">
        <v>2012</v>
      </c>
      <c r="D424" s="43" t="s">
        <v>411</v>
      </c>
      <c r="E424" s="101"/>
      <c r="F424" s="9" t="s">
        <v>891</v>
      </c>
      <c r="G424" s="7">
        <v>1998</v>
      </c>
      <c r="H424" s="8" t="s">
        <v>791</v>
      </c>
      <c r="I424" s="98" t="str">
        <f>IF(RIGHT(LEFT(historie_vysledky[[#This Row],[prijmeni a jmeno]],SEARCH(" ",historie_vysledky[[#This Row],[prijmeni a jmeno]])-1),1)="á","Z","M")</f>
        <v>Z</v>
      </c>
      <c r="J42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424" s="38"/>
      <c r="L424" s="80">
        <v>1.1886574074074074E-3</v>
      </c>
      <c r="M424" s="76"/>
      <c r="N424" s="77">
        <v>4</v>
      </c>
      <c r="O424" s="112" t="str">
        <f>LEFT(historie_vysledky[[#This Row],[prijmeni a jmeno]],1)</f>
        <v>O</v>
      </c>
      <c r="P424" s="113" t="str">
        <f>CONCATENATE(historie_vysledky[[#This Row],[prijmeni a jmeno]],", ",historie_vysledky[[#This Row],[nar]])</f>
        <v>Oušková Andrea, 1998</v>
      </c>
      <c r="Q424" s="92" t="str">
        <f>IF(ISERROR(VLOOKUP(B424,jbp_bezci!B:G,4,0)),"-",IF(VLOOKUP(B424,jbp_bezci!B:G,4,0)=0,"-",VLOOKUP(B424,jbp_bezci!B:G,4,0)))</f>
        <v>-</v>
      </c>
      <c r="R424" s="92" t="str">
        <f>IF(COUNTIF(jbp_bezci[ident],historie_vysledky[[#This Row],[ident jbp]])=1,"přihlášen","ne")</f>
        <v>ne</v>
      </c>
      <c r="S42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24" s="120">
        <f>COUNTIFS($F$4:F423,F424,$G$4:G423,G424)</f>
        <v>0</v>
      </c>
      <c r="U424" s="5"/>
      <c r="V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</row>
    <row r="425" spans="2:33" ht="15.75" x14ac:dyDescent="0.25">
      <c r="B425" s="40" t="str">
        <f>CONCATENATE(historie_vysledky[[#This Row],[rok]]," :: ",F425," :: ",G425)</f>
        <v>2012 :: Papoušek Petr :: 1994</v>
      </c>
      <c r="C425" s="115">
        <v>2012</v>
      </c>
      <c r="D425" s="43" t="s">
        <v>411</v>
      </c>
      <c r="E425" s="101"/>
      <c r="F425" s="9" t="s">
        <v>331</v>
      </c>
      <c r="G425" s="7">
        <v>1994</v>
      </c>
      <c r="H425" s="8" t="s">
        <v>763</v>
      </c>
      <c r="I425" s="98" t="str">
        <f>IF(RIGHT(LEFT(historie_vysledky[[#This Row],[prijmeni a jmeno]],SEARCH(" ",historie_vysledky[[#This Row],[prijmeni a jmeno]])-1),1)="á","Z","M")</f>
        <v>M</v>
      </c>
      <c r="J42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17 - 18</v>
      </c>
      <c r="K425" s="38"/>
      <c r="L425" s="80">
        <v>4.4826388888888893E-3</v>
      </c>
      <c r="M425" s="76"/>
      <c r="N425" s="77">
        <v>1</v>
      </c>
      <c r="O425" s="112" t="str">
        <f>LEFT(historie_vysledky[[#This Row],[prijmeni a jmeno]],1)</f>
        <v>P</v>
      </c>
      <c r="P425" s="113" t="str">
        <f>CONCATENATE(historie_vysledky[[#This Row],[prijmeni a jmeno]],", ",historie_vysledky[[#This Row],[nar]])</f>
        <v>Papoušek Petr, 1994</v>
      </c>
      <c r="Q425" s="92" t="str">
        <f>IF(ISERROR(VLOOKUP(B425,jbp_bezci!B:G,4,0)),"-",IF(VLOOKUP(B425,jbp_bezci!B:G,4,0)=0,"-",VLOOKUP(B425,jbp_bezci!B:G,4,0)))</f>
        <v>-</v>
      </c>
      <c r="R425" s="92" t="str">
        <f>IF(COUNTIF(jbp_bezci[ident],historie_vysledky[[#This Row],[ident jbp]])=1,"přihlášen","ne")</f>
        <v>ne</v>
      </c>
      <c r="S42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25" s="120">
        <f>COUNTIFS($F$4:F424,F425,$G$4:G424,G425)</f>
        <v>0</v>
      </c>
      <c r="U425" s="5"/>
      <c r="V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</row>
    <row r="426" spans="2:33" ht="15.75" x14ac:dyDescent="0.25">
      <c r="B426" s="40" t="str">
        <f>CONCATENATE(historie_vysledky[[#This Row],[rok]]," :: ",F426," :: ",G426)</f>
        <v>2012 :: Pastier Denis :: 2001</v>
      </c>
      <c r="C426" s="115">
        <v>2012</v>
      </c>
      <c r="D426" s="43" t="s">
        <v>411</v>
      </c>
      <c r="E426" s="101"/>
      <c r="F426" s="9" t="s">
        <v>564</v>
      </c>
      <c r="G426" s="7">
        <v>2001</v>
      </c>
      <c r="H426" s="8" t="s">
        <v>451</v>
      </c>
      <c r="I426" s="98" t="str">
        <f>IF(RIGHT(LEFT(historie_vysledky[[#This Row],[prijmeni a jmeno]],SEARCH(" ",historie_vysledky[[#This Row],[prijmeni a jmeno]])-1),1)="á","Z","M")</f>
        <v>M</v>
      </c>
      <c r="J42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426" s="38"/>
      <c r="L426" s="80">
        <v>7.6388888888888893E-4</v>
      </c>
      <c r="M426" s="76"/>
      <c r="N426" s="77">
        <v>4</v>
      </c>
      <c r="O426" s="112" t="str">
        <f>LEFT(historie_vysledky[[#This Row],[prijmeni a jmeno]],1)</f>
        <v>P</v>
      </c>
      <c r="P426" s="113" t="str">
        <f>CONCATENATE(historie_vysledky[[#This Row],[prijmeni a jmeno]],", ",historie_vysledky[[#This Row],[nar]])</f>
        <v>Pastier Denis, 2001</v>
      </c>
      <c r="Q426" s="92" t="str">
        <f>IF(ISERROR(VLOOKUP(B426,jbp_bezci!B:G,4,0)),"-",IF(VLOOKUP(B426,jbp_bezci!B:G,4,0)=0,"-",VLOOKUP(B426,jbp_bezci!B:G,4,0)))</f>
        <v>-</v>
      </c>
      <c r="R426" s="92" t="str">
        <f>IF(COUNTIF(jbp_bezci[ident],historie_vysledky[[#This Row],[ident jbp]])=1,"přihlášen","ne")</f>
        <v>ne</v>
      </c>
      <c r="S42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26" s="120">
        <f>COUNTIFS($F$4:F425,F426,$G$4:G425,G426)</f>
        <v>1</v>
      </c>
      <c r="U426" s="5"/>
      <c r="V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</row>
    <row r="427" spans="2:33" ht="15.75" x14ac:dyDescent="0.25">
      <c r="B427" s="40" t="str">
        <f>CONCATENATE(historie_vysledky[[#This Row],[rok]]," :: ",F427," :: ",G427)</f>
        <v>2012 :: Pastier Erik :: 2004</v>
      </c>
      <c r="C427" s="115">
        <v>2012</v>
      </c>
      <c r="D427" s="43" t="s">
        <v>411</v>
      </c>
      <c r="E427" s="101"/>
      <c r="F427" s="9" t="s">
        <v>550</v>
      </c>
      <c r="G427" s="7">
        <v>2004</v>
      </c>
      <c r="H427" s="8" t="s">
        <v>451</v>
      </c>
      <c r="I427" s="98" t="str">
        <f>IF(RIGHT(LEFT(historie_vysledky[[#This Row],[prijmeni a jmeno]],SEARCH(" ",historie_vysledky[[#This Row],[prijmeni a jmeno]])-1),1)="á","Z","M")</f>
        <v>M</v>
      </c>
      <c r="J42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427" s="38" t="s">
        <v>538</v>
      </c>
      <c r="L427" s="80">
        <v>9.2592592592592585E-4</v>
      </c>
      <c r="M427" s="76"/>
      <c r="N427" s="77">
        <v>8</v>
      </c>
      <c r="O427" s="112" t="str">
        <f>LEFT(historie_vysledky[[#This Row],[prijmeni a jmeno]],1)</f>
        <v>P</v>
      </c>
      <c r="P427" s="113" t="str">
        <f>CONCATENATE(historie_vysledky[[#This Row],[prijmeni a jmeno]],", ",historie_vysledky[[#This Row],[nar]])</f>
        <v>Pastier Erik, 2004</v>
      </c>
      <c r="Q427" s="92" t="str">
        <f>IF(ISERROR(VLOOKUP(B427,jbp_bezci!B:G,4,0)),"-",IF(VLOOKUP(B427,jbp_bezci!B:G,4,0)=0,"-",VLOOKUP(B427,jbp_bezci!B:G,4,0)))</f>
        <v>-</v>
      </c>
      <c r="R427" s="92" t="str">
        <f>IF(COUNTIF(jbp_bezci[ident],historie_vysledky[[#This Row],[ident jbp]])=1,"přihlášen","ne")</f>
        <v>ne</v>
      </c>
      <c r="S42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27" s="120">
        <f>COUNTIFS($F$4:F426,F427,$G$4:G426,G427)</f>
        <v>2</v>
      </c>
      <c r="U427" s="5"/>
      <c r="V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</row>
    <row r="428" spans="2:33" ht="15.75" x14ac:dyDescent="0.25">
      <c r="B428" s="40" t="str">
        <f>CONCATENATE(historie_vysledky[[#This Row],[rok]]," :: ",F428," :: ",G428)</f>
        <v>2012 :: Petroušková Zuzana :: 2004</v>
      </c>
      <c r="C428" s="115">
        <v>2012</v>
      </c>
      <c r="D428" s="43" t="s">
        <v>411</v>
      </c>
      <c r="E428" s="101"/>
      <c r="F428" s="9" t="s">
        <v>495</v>
      </c>
      <c r="G428" s="7">
        <v>2004</v>
      </c>
      <c r="H428" s="8" t="s">
        <v>448</v>
      </c>
      <c r="I428" s="98" t="str">
        <f>IF(RIGHT(LEFT(historie_vysledky[[#This Row],[prijmeni a jmeno]],SEARCH(" ",historie_vysledky[[#This Row],[prijmeni a jmeno]])-1),1)="á","Z","M")</f>
        <v>Z</v>
      </c>
      <c r="J42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428" s="38" t="s">
        <v>538</v>
      </c>
      <c r="L428" s="80">
        <v>1.1689814814814816E-3</v>
      </c>
      <c r="M428" s="76"/>
      <c r="N428" s="77">
        <v>10</v>
      </c>
      <c r="O428" s="112" t="str">
        <f>LEFT(historie_vysledky[[#This Row],[prijmeni a jmeno]],1)</f>
        <v>P</v>
      </c>
      <c r="P428" s="113" t="str">
        <f>CONCATENATE(historie_vysledky[[#This Row],[prijmeni a jmeno]],", ",historie_vysledky[[#This Row],[nar]])</f>
        <v>Petroušková Zuzana, 2004</v>
      </c>
      <c r="Q428" s="92" t="str">
        <f>IF(ISERROR(VLOOKUP(B428,jbp_bezci!B:G,4,0)),"-",IF(VLOOKUP(B428,jbp_bezci!B:G,4,0)=0,"-",VLOOKUP(B428,jbp_bezci!B:G,4,0)))</f>
        <v>-</v>
      </c>
      <c r="R428" s="92" t="str">
        <f>IF(COUNTIF(jbp_bezci[ident],historie_vysledky[[#This Row],[ident jbp]])=1,"přihlášen","ne")</f>
        <v>ne</v>
      </c>
      <c r="S42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28" s="120">
        <f>COUNTIFS($F$4:F427,F428,$G$4:G427,G428)</f>
        <v>1</v>
      </c>
      <c r="U428" s="5"/>
      <c r="V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</row>
    <row r="429" spans="2:33" ht="15.75" x14ac:dyDescent="0.25">
      <c r="B429" s="40" t="str">
        <f>CONCATENATE(historie_vysledky[[#This Row],[rok]]," :: ",F429," :: ",G429)</f>
        <v>2012 :: Radová Adéla :: 2004</v>
      </c>
      <c r="C429" s="115">
        <v>2012</v>
      </c>
      <c r="D429" s="43" t="s">
        <v>411</v>
      </c>
      <c r="E429" s="101"/>
      <c r="F429" s="9" t="s">
        <v>923</v>
      </c>
      <c r="G429" s="7">
        <v>2004</v>
      </c>
      <c r="H429" s="8" t="s">
        <v>448</v>
      </c>
      <c r="I429" s="98" t="str">
        <f>IF(RIGHT(LEFT(historie_vysledky[[#This Row],[prijmeni a jmeno]],SEARCH(" ",historie_vysledky[[#This Row],[prijmeni a jmeno]])-1),1)="á","Z","M")</f>
        <v>Z</v>
      </c>
      <c r="J42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429" s="38"/>
      <c r="L429" s="80">
        <v>1.1342592592592591E-3</v>
      </c>
      <c r="M429" s="76"/>
      <c r="N429" s="77">
        <v>8</v>
      </c>
      <c r="O429" s="112" t="str">
        <f>LEFT(historie_vysledky[[#This Row],[prijmeni a jmeno]],1)</f>
        <v>R</v>
      </c>
      <c r="P429" s="113" t="str">
        <f>CONCATENATE(historie_vysledky[[#This Row],[prijmeni a jmeno]],", ",historie_vysledky[[#This Row],[nar]])</f>
        <v>Radová Adéla, 2004</v>
      </c>
      <c r="Q429" s="92" t="str">
        <f>IF(ISERROR(VLOOKUP(B429,jbp_bezci!B:G,4,0)),"-",IF(VLOOKUP(B429,jbp_bezci!B:G,4,0)=0,"-",VLOOKUP(B429,jbp_bezci!B:G,4,0)))</f>
        <v>-</v>
      </c>
      <c r="R429" s="92" t="str">
        <f>IF(COUNTIF(jbp_bezci[ident],historie_vysledky[[#This Row],[ident jbp]])=1,"přihlášen","ne")</f>
        <v>ne</v>
      </c>
      <c r="S42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29" s="120">
        <f>COUNTIFS($F$4:F428,F429,$G$4:G428,G429)</f>
        <v>0</v>
      </c>
      <c r="U429" s="5"/>
      <c r="V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</row>
    <row r="430" spans="2:33" ht="15.75" x14ac:dyDescent="0.25">
      <c r="B430" s="40" t="str">
        <f>CONCATENATE(historie_vysledky[[#This Row],[rok]]," :: ",F430," :: ",G430)</f>
        <v>2012 :: Sezemský Josef :: 2002</v>
      </c>
      <c r="C430" s="115">
        <v>2012</v>
      </c>
      <c r="D430" s="43" t="s">
        <v>411</v>
      </c>
      <c r="E430" s="101"/>
      <c r="F430" s="9" t="s">
        <v>908</v>
      </c>
      <c r="G430" s="7">
        <v>2002</v>
      </c>
      <c r="H430" s="8" t="s">
        <v>451</v>
      </c>
      <c r="I430" s="98" t="str">
        <f>IF(RIGHT(LEFT(historie_vysledky[[#This Row],[prijmeni a jmeno]],SEARCH(" ",historie_vysledky[[#This Row],[prijmeni a jmeno]])-1),1)="á","Z","M")</f>
        <v>M</v>
      </c>
      <c r="J43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430" s="38"/>
      <c r="L430" s="80">
        <v>8.0208333333333336E-4</v>
      </c>
      <c r="M430" s="76"/>
      <c r="N430" s="77">
        <v>4</v>
      </c>
      <c r="O430" s="112" t="str">
        <f>LEFT(historie_vysledky[[#This Row],[prijmeni a jmeno]],1)</f>
        <v>S</v>
      </c>
      <c r="P430" s="113" t="str">
        <f>CONCATENATE(historie_vysledky[[#This Row],[prijmeni a jmeno]],", ",historie_vysledky[[#This Row],[nar]])</f>
        <v>Sezemský Josef, 2002</v>
      </c>
      <c r="Q430" s="92" t="str">
        <f>IF(ISERROR(VLOOKUP(B430,jbp_bezci!B:G,4,0)),"-",IF(VLOOKUP(B430,jbp_bezci!B:G,4,0)=0,"-",VLOOKUP(B430,jbp_bezci!B:G,4,0)))</f>
        <v>-</v>
      </c>
      <c r="R430" s="92" t="str">
        <f>IF(COUNTIF(jbp_bezci[ident],historie_vysledky[[#This Row],[ident jbp]])=1,"přihlášen","ne")</f>
        <v>ne</v>
      </c>
      <c r="S43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30" s="120">
        <f>COUNTIFS($F$4:F429,F430,$G$4:G429,G430)</f>
        <v>0</v>
      </c>
      <c r="U430" s="5"/>
      <c r="V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</row>
    <row r="431" spans="2:33" ht="15.75" x14ac:dyDescent="0.25">
      <c r="B431" s="40" t="str">
        <f>CONCATENATE(historie_vysledky[[#This Row],[rok]]," :: ",F431," :: ",G431)</f>
        <v>2012 :: Schwarzová Johana :: 1999</v>
      </c>
      <c r="C431" s="115">
        <v>2012</v>
      </c>
      <c r="D431" s="43" t="s">
        <v>411</v>
      </c>
      <c r="E431" s="101"/>
      <c r="F431" s="9" t="s">
        <v>893</v>
      </c>
      <c r="G431" s="7">
        <v>1999</v>
      </c>
      <c r="H431" s="8" t="s">
        <v>799</v>
      </c>
      <c r="I431" s="98" t="str">
        <f>IF(RIGHT(LEFT(historie_vysledky[[#This Row],[prijmeni a jmeno]],SEARCH(" ",historie_vysledky[[#This Row],[prijmeni a jmeno]])-1),1)="á","Z","M")</f>
        <v>Z</v>
      </c>
      <c r="J43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431" s="38"/>
      <c r="L431" s="80">
        <v>1.3113425925925925E-3</v>
      </c>
      <c r="M431" s="76"/>
      <c r="N431" s="77">
        <v>6</v>
      </c>
      <c r="O431" s="112" t="str">
        <f>LEFT(historie_vysledky[[#This Row],[prijmeni a jmeno]],1)</f>
        <v>S</v>
      </c>
      <c r="P431" s="113" t="str">
        <f>CONCATENATE(historie_vysledky[[#This Row],[prijmeni a jmeno]],", ",historie_vysledky[[#This Row],[nar]])</f>
        <v>Schwarzová Johana, 1999</v>
      </c>
      <c r="Q431" s="92" t="str">
        <f>IF(ISERROR(VLOOKUP(B431,jbp_bezci!B:G,4,0)),"-",IF(VLOOKUP(B431,jbp_bezci!B:G,4,0)=0,"-",VLOOKUP(B431,jbp_bezci!B:G,4,0)))</f>
        <v>-</v>
      </c>
      <c r="R431" s="92" t="str">
        <f>IF(COUNTIF(jbp_bezci[ident],historie_vysledky[[#This Row],[ident jbp]])=1,"přihlášen","ne")</f>
        <v>ne</v>
      </c>
      <c r="S43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31" s="120">
        <f>COUNTIFS($F$4:F430,F431,$G$4:G430,G431)</f>
        <v>1</v>
      </c>
      <c r="U431" s="5"/>
      <c r="V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</row>
    <row r="432" spans="2:33" ht="15.75" x14ac:dyDescent="0.25">
      <c r="B432" s="40" t="str">
        <f>CONCATENATE(historie_vysledky[[#This Row],[rok]]," :: ",F432," :: ",G432)</f>
        <v>2012 :: Stejskal Filip :: 2003</v>
      </c>
      <c r="C432" s="115">
        <v>2012</v>
      </c>
      <c r="D432" s="43" t="s">
        <v>411</v>
      </c>
      <c r="E432" s="101"/>
      <c r="F432" s="9" t="s">
        <v>336</v>
      </c>
      <c r="G432" s="7">
        <v>2003</v>
      </c>
      <c r="H432" s="9" t="s">
        <v>1115</v>
      </c>
      <c r="I432" s="98" t="str">
        <f>IF(RIGHT(LEFT(historie_vysledky[[#This Row],[prijmeni a jmeno]],SEARCH(" ",historie_vysledky[[#This Row],[prijmeni a jmeno]])-1),1)="á","Z","M")</f>
        <v>M</v>
      </c>
      <c r="J43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432" s="38"/>
      <c r="L432" s="80">
        <v>8.611111111111111E-4</v>
      </c>
      <c r="M432" s="76"/>
      <c r="N432" s="77">
        <v>6</v>
      </c>
      <c r="O432" s="112" t="str">
        <f>LEFT(historie_vysledky[[#This Row],[prijmeni a jmeno]],1)</f>
        <v>S</v>
      </c>
      <c r="P432" s="113" t="str">
        <f>CONCATENATE(historie_vysledky[[#This Row],[prijmeni a jmeno]],", ",historie_vysledky[[#This Row],[nar]])</f>
        <v>Stejskal Filip, 2003</v>
      </c>
      <c r="Q432" s="92" t="str">
        <f>IF(ISERROR(VLOOKUP(B432,jbp_bezci!B:G,4,0)),"-",IF(VLOOKUP(B432,jbp_bezci!B:G,4,0)=0,"-",VLOOKUP(B432,jbp_bezci!B:G,4,0)))</f>
        <v>-</v>
      </c>
      <c r="R432" s="92" t="str">
        <f>IF(COUNTIF(jbp_bezci[ident],historie_vysledky[[#This Row],[ident jbp]])=1,"přihlášen","ne")</f>
        <v>ne</v>
      </c>
      <c r="S43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32" s="120">
        <f>COUNTIFS($F$4:F431,F432,$G$4:G431,G432)</f>
        <v>1</v>
      </c>
      <c r="U432" s="5"/>
      <c r="V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</row>
    <row r="433" spans="2:33" ht="15.75" x14ac:dyDescent="0.25">
      <c r="B433" s="40" t="str">
        <f>CONCATENATE(historie_vysledky[[#This Row],[rok]]," :: ",F433," :: ",G433)</f>
        <v>2012 :: Stejskal Ladislav :: 2001</v>
      </c>
      <c r="C433" s="115">
        <v>2012</v>
      </c>
      <c r="D433" s="43" t="s">
        <v>411</v>
      </c>
      <c r="E433" s="101"/>
      <c r="F433" s="9" t="s">
        <v>227</v>
      </c>
      <c r="G433" s="7">
        <v>2001</v>
      </c>
      <c r="H433" s="8" t="s">
        <v>395</v>
      </c>
      <c r="I433" s="98" t="str">
        <f>IF(RIGHT(LEFT(historie_vysledky[[#This Row],[prijmeni a jmeno]],SEARCH(" ",historie_vysledky[[#This Row],[prijmeni a jmeno]])-1),1)="á","Z","M")</f>
        <v>M</v>
      </c>
      <c r="J43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433" s="38" t="s">
        <v>538</v>
      </c>
      <c r="L433" s="80">
        <v>9.8379629629629642E-4</v>
      </c>
      <c r="M433" s="76"/>
      <c r="N433" s="77">
        <v>9</v>
      </c>
      <c r="O433" s="112" t="str">
        <f>LEFT(historie_vysledky[[#This Row],[prijmeni a jmeno]],1)</f>
        <v>S</v>
      </c>
      <c r="P433" s="113" t="str">
        <f>CONCATENATE(historie_vysledky[[#This Row],[prijmeni a jmeno]],", ",historie_vysledky[[#This Row],[nar]])</f>
        <v>Stejskal Ladislav, 2001</v>
      </c>
      <c r="Q433" s="92" t="str">
        <f>IF(ISERROR(VLOOKUP(B433,jbp_bezci!B:G,4,0)),"-",IF(VLOOKUP(B433,jbp_bezci!B:G,4,0)=0,"-",VLOOKUP(B433,jbp_bezci!B:G,4,0)))</f>
        <v>-</v>
      </c>
      <c r="R433" s="92" t="str">
        <f>IF(COUNTIF(jbp_bezci[ident],historie_vysledky[[#This Row],[ident jbp]])=1,"přihlášen","ne")</f>
        <v>ne</v>
      </c>
      <c r="S43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33" s="120">
        <f>COUNTIFS($F$4:F432,F433,$G$4:G432,G433)</f>
        <v>1</v>
      </c>
      <c r="U433" s="5"/>
      <c r="V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</row>
    <row r="434" spans="2:33" ht="15.75" x14ac:dyDescent="0.25">
      <c r="B434" s="40" t="str">
        <f>CONCATENATE(historie_vysledky[[#This Row],[rok]]," :: ",F434," :: ",G434)</f>
        <v>2012 :: Stýblová Jiřina :: 1998</v>
      </c>
      <c r="C434" s="115">
        <v>2012</v>
      </c>
      <c r="D434" s="43" t="s">
        <v>411</v>
      </c>
      <c r="E434" s="101"/>
      <c r="F434" s="9" t="s">
        <v>896</v>
      </c>
      <c r="G434" s="7">
        <v>1998</v>
      </c>
      <c r="H434" s="8" t="s">
        <v>453</v>
      </c>
      <c r="I434" s="98" t="str">
        <f>IF(RIGHT(LEFT(historie_vysledky[[#This Row],[prijmeni a jmeno]],SEARCH(" ",historie_vysledky[[#This Row],[prijmeni a jmeno]])-1),1)="á","Z","M")</f>
        <v>Z</v>
      </c>
      <c r="J43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434" s="38" t="s">
        <v>538</v>
      </c>
      <c r="L434" s="80">
        <v>1.5624999999999999E-3</v>
      </c>
      <c r="M434" s="76"/>
      <c r="N434" s="77">
        <v>9</v>
      </c>
      <c r="O434" s="112" t="str">
        <f>LEFT(historie_vysledky[[#This Row],[prijmeni a jmeno]],1)</f>
        <v>S</v>
      </c>
      <c r="P434" s="113" t="str">
        <f>CONCATENATE(historie_vysledky[[#This Row],[prijmeni a jmeno]],", ",historie_vysledky[[#This Row],[nar]])</f>
        <v>Stýblová Jiřina, 1998</v>
      </c>
      <c r="Q434" s="92" t="str">
        <f>IF(ISERROR(VLOOKUP(B434,jbp_bezci!B:G,4,0)),"-",IF(VLOOKUP(B434,jbp_bezci!B:G,4,0)=0,"-",VLOOKUP(B434,jbp_bezci!B:G,4,0)))</f>
        <v>-</v>
      </c>
      <c r="R434" s="92" t="str">
        <f>IF(COUNTIF(jbp_bezci[ident],historie_vysledky[[#This Row],[ident jbp]])=1,"přihlášen","ne")</f>
        <v>ne</v>
      </c>
      <c r="S43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34" s="120">
        <f>COUNTIFS($F$4:F433,F434,$G$4:G433,G434)</f>
        <v>0</v>
      </c>
      <c r="U434" s="5"/>
      <c r="V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</row>
    <row r="435" spans="2:33" ht="15.75" x14ac:dyDescent="0.25">
      <c r="B435" s="40" t="str">
        <f>CONCATENATE(historie_vysledky[[#This Row],[rok]]," :: ",F435," :: ",G435)</f>
        <v>2012 :: Šimková Irena :: 2001</v>
      </c>
      <c r="C435" s="115">
        <v>2012</v>
      </c>
      <c r="D435" s="43" t="s">
        <v>411</v>
      </c>
      <c r="E435" s="101"/>
      <c r="F435" s="9" t="s">
        <v>678</v>
      </c>
      <c r="G435" s="7">
        <v>2001</v>
      </c>
      <c r="H435" s="8" t="s">
        <v>451</v>
      </c>
      <c r="I435" s="98" t="str">
        <f>IF(RIGHT(LEFT(historie_vysledky[[#This Row],[prijmeni a jmeno]],SEARCH(" ",historie_vysledky[[#This Row],[prijmeni a jmeno]])-1),1)="á","Z","M")</f>
        <v>Z</v>
      </c>
      <c r="J43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435" s="38"/>
      <c r="L435" s="80">
        <v>8.5532407407407399E-4</v>
      </c>
      <c r="M435" s="76"/>
      <c r="N435" s="77">
        <v>3</v>
      </c>
      <c r="O435" s="112" t="str">
        <f>LEFT(historie_vysledky[[#This Row],[prijmeni a jmeno]],1)</f>
        <v>Š</v>
      </c>
      <c r="P435" s="113" t="str">
        <f>CONCATENATE(historie_vysledky[[#This Row],[prijmeni a jmeno]],", ",historie_vysledky[[#This Row],[nar]])</f>
        <v>Šimková Irena, 2001</v>
      </c>
      <c r="Q435" s="92" t="str">
        <f>IF(ISERROR(VLOOKUP(B435,jbp_bezci!B:G,4,0)),"-",IF(VLOOKUP(B435,jbp_bezci!B:G,4,0)=0,"-",VLOOKUP(B435,jbp_bezci!B:G,4,0)))</f>
        <v>-</v>
      </c>
      <c r="R435" s="92" t="str">
        <f>IF(COUNTIF(jbp_bezci[ident],historie_vysledky[[#This Row],[ident jbp]])=1,"přihlášen","ne")</f>
        <v>ne</v>
      </c>
      <c r="S43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35" s="120">
        <f>COUNTIFS($F$4:F434,F435,$G$4:G434,G435)</f>
        <v>1</v>
      </c>
      <c r="U435" s="5"/>
      <c r="V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</row>
    <row r="436" spans="2:33" ht="15.75" x14ac:dyDescent="0.25">
      <c r="B436" s="40" t="str">
        <f>CONCATENATE(historie_vysledky[[#This Row],[rok]]," :: ",F436," :: ",G436)</f>
        <v>2012 :: Šimková Kristýna :: 2005</v>
      </c>
      <c r="C436" s="115">
        <v>2012</v>
      </c>
      <c r="D436" s="43" t="s">
        <v>411</v>
      </c>
      <c r="E436" s="101"/>
      <c r="F436" s="9" t="s">
        <v>686</v>
      </c>
      <c r="G436" s="7">
        <v>2005</v>
      </c>
      <c r="H436" s="8" t="s">
        <v>451</v>
      </c>
      <c r="I436" s="98" t="str">
        <f>IF(RIGHT(LEFT(historie_vysledky[[#This Row],[prijmeni a jmeno]],SEARCH(" ",historie_vysledky[[#This Row],[prijmeni a jmeno]])-1),1)="á","Z","M")</f>
        <v>Z</v>
      </c>
      <c r="J43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436" s="38"/>
      <c r="L436" s="80">
        <v>7.430555555555555E-4</v>
      </c>
      <c r="M436" s="76"/>
      <c r="N436" s="77">
        <v>2</v>
      </c>
      <c r="O436" s="112" t="str">
        <f>LEFT(historie_vysledky[[#This Row],[prijmeni a jmeno]],1)</f>
        <v>Š</v>
      </c>
      <c r="P436" s="113" t="str">
        <f>CONCATENATE(historie_vysledky[[#This Row],[prijmeni a jmeno]],", ",historie_vysledky[[#This Row],[nar]])</f>
        <v>Šimková Kristýna, 2005</v>
      </c>
      <c r="Q436" s="92" t="str">
        <f>IF(ISERROR(VLOOKUP(B436,jbp_bezci!B:G,4,0)),"-",IF(VLOOKUP(B436,jbp_bezci!B:G,4,0)=0,"-",VLOOKUP(B436,jbp_bezci!B:G,4,0)))</f>
        <v>-</v>
      </c>
      <c r="R436" s="92" t="str">
        <f>IF(COUNTIF(jbp_bezci[ident],historie_vysledky[[#This Row],[ident jbp]])=1,"přihlášen","ne")</f>
        <v>ne</v>
      </c>
      <c r="S43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36" s="120">
        <f>COUNTIFS($F$4:F435,F436,$G$4:G435,G436)</f>
        <v>1</v>
      </c>
      <c r="U436" s="5"/>
      <c r="V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</row>
    <row r="437" spans="2:33" ht="15.75" x14ac:dyDescent="0.25">
      <c r="B437" s="40" t="str">
        <f>CONCATENATE(historie_vysledky[[#This Row],[rok]]," :: ",F437," :: ",G437)</f>
        <v>2012 :: Štiftr Pavel :: 2002</v>
      </c>
      <c r="C437" s="115">
        <v>2012</v>
      </c>
      <c r="D437" s="43" t="s">
        <v>411</v>
      </c>
      <c r="E437" s="101"/>
      <c r="F437" s="9" t="s">
        <v>912</v>
      </c>
      <c r="G437" s="7">
        <v>2002</v>
      </c>
      <c r="H437" s="8" t="s">
        <v>451</v>
      </c>
      <c r="I437" s="98" t="str">
        <f>IF(RIGHT(LEFT(historie_vysledky[[#This Row],[prijmeni a jmeno]],SEARCH(" ",historie_vysledky[[#This Row],[prijmeni a jmeno]])-1),1)="á","Z","M")</f>
        <v>M</v>
      </c>
      <c r="J43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437" s="38" t="s">
        <v>538</v>
      </c>
      <c r="L437" s="80">
        <v>9.3750000000000007E-4</v>
      </c>
      <c r="M437" s="76"/>
      <c r="N437" s="77">
        <v>9</v>
      </c>
      <c r="O437" s="112" t="str">
        <f>LEFT(historie_vysledky[[#This Row],[prijmeni a jmeno]],1)</f>
        <v>Š</v>
      </c>
      <c r="P437" s="113" t="str">
        <f>CONCATENATE(historie_vysledky[[#This Row],[prijmeni a jmeno]],", ",historie_vysledky[[#This Row],[nar]])</f>
        <v>Štiftr Pavel, 2002</v>
      </c>
      <c r="Q437" s="92" t="str">
        <f>IF(ISERROR(VLOOKUP(B437,jbp_bezci!B:G,4,0)),"-",IF(VLOOKUP(B437,jbp_bezci!B:G,4,0)=0,"-",VLOOKUP(B437,jbp_bezci!B:G,4,0)))</f>
        <v>-</v>
      </c>
      <c r="R437" s="92" t="str">
        <f>IF(COUNTIF(jbp_bezci[ident],historie_vysledky[[#This Row],[ident jbp]])=1,"přihlášen","ne")</f>
        <v>ne</v>
      </c>
      <c r="S43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37" s="120">
        <f>COUNTIFS($F$4:F436,F437,$G$4:G436,G437)</f>
        <v>0</v>
      </c>
      <c r="U437" s="5"/>
      <c r="V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</row>
    <row r="438" spans="2:33" ht="15.75" x14ac:dyDescent="0.25">
      <c r="B438" s="40" t="str">
        <f>CONCATENATE(historie_vysledky[[#This Row],[rok]]," :: ",F438," :: ",G438)</f>
        <v>2012 :: Štiftr Petr :: 2002</v>
      </c>
      <c r="C438" s="115">
        <v>2012</v>
      </c>
      <c r="D438" s="43" t="s">
        <v>411</v>
      </c>
      <c r="E438" s="101"/>
      <c r="F438" s="9" t="s">
        <v>911</v>
      </c>
      <c r="G438" s="7">
        <v>2002</v>
      </c>
      <c r="H438" s="8" t="s">
        <v>451</v>
      </c>
      <c r="I438" s="98" t="str">
        <f>IF(RIGHT(LEFT(historie_vysledky[[#This Row],[prijmeni a jmeno]],SEARCH(" ",historie_vysledky[[#This Row],[prijmeni a jmeno]])-1),1)="á","Z","M")</f>
        <v>M</v>
      </c>
      <c r="J43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438" s="38"/>
      <c r="L438" s="80">
        <v>8.715277777777776E-4</v>
      </c>
      <c r="M438" s="76"/>
      <c r="N438" s="77">
        <v>7</v>
      </c>
      <c r="O438" s="112" t="str">
        <f>LEFT(historie_vysledky[[#This Row],[prijmeni a jmeno]],1)</f>
        <v>Š</v>
      </c>
      <c r="P438" s="113" t="str">
        <f>CONCATENATE(historie_vysledky[[#This Row],[prijmeni a jmeno]],", ",historie_vysledky[[#This Row],[nar]])</f>
        <v>Štiftr Petr, 2002</v>
      </c>
      <c r="Q438" s="92" t="str">
        <f>IF(ISERROR(VLOOKUP(B438,jbp_bezci!B:G,4,0)),"-",IF(VLOOKUP(B438,jbp_bezci!B:G,4,0)=0,"-",VLOOKUP(B438,jbp_bezci!B:G,4,0)))</f>
        <v>-</v>
      </c>
      <c r="R438" s="92" t="str">
        <f>IF(COUNTIF(jbp_bezci[ident],historie_vysledky[[#This Row],[ident jbp]])=1,"přihlášen","ne")</f>
        <v>ne</v>
      </c>
      <c r="S43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38" s="120">
        <f>COUNTIFS($F$4:F437,F438,$G$4:G437,G438)</f>
        <v>0</v>
      </c>
      <c r="U438" s="5"/>
      <c r="V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</row>
    <row r="439" spans="2:33" ht="15.75" x14ac:dyDescent="0.25">
      <c r="B439" s="40" t="str">
        <f>CONCATENATE(historie_vysledky[[#This Row],[rok]]," :: ",F439," :: ",G439)</f>
        <v>2012 :: Švec Jakub :: 2002</v>
      </c>
      <c r="C439" s="115">
        <v>2012</v>
      </c>
      <c r="D439" s="43" t="s">
        <v>411</v>
      </c>
      <c r="E439" s="101"/>
      <c r="F439" s="9" t="s">
        <v>915</v>
      </c>
      <c r="G439" s="7">
        <v>2002</v>
      </c>
      <c r="H439" s="8" t="s">
        <v>448</v>
      </c>
      <c r="I439" s="98" t="str">
        <f>IF(RIGHT(LEFT(historie_vysledky[[#This Row],[prijmeni a jmeno]],SEARCH(" ",historie_vysledky[[#This Row],[prijmeni a jmeno]])-1),1)="á","Z","M")</f>
        <v>M</v>
      </c>
      <c r="J43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439" s="38" t="s">
        <v>538</v>
      </c>
      <c r="L439" s="80">
        <v>9.8379629629629642E-4</v>
      </c>
      <c r="M439" s="76"/>
      <c r="N439" s="77">
        <v>13</v>
      </c>
      <c r="O439" s="112" t="str">
        <f>LEFT(historie_vysledky[[#This Row],[prijmeni a jmeno]],1)</f>
        <v>Š</v>
      </c>
      <c r="P439" s="113" t="str">
        <f>CONCATENATE(historie_vysledky[[#This Row],[prijmeni a jmeno]],", ",historie_vysledky[[#This Row],[nar]])</f>
        <v>Švec Jakub, 2002</v>
      </c>
      <c r="Q439" s="92" t="str">
        <f>IF(ISERROR(VLOOKUP(B439,jbp_bezci!B:G,4,0)),"-",IF(VLOOKUP(B439,jbp_bezci!B:G,4,0)=0,"-",VLOOKUP(B439,jbp_bezci!B:G,4,0)))</f>
        <v>-</v>
      </c>
      <c r="R439" s="92" t="str">
        <f>IF(COUNTIF(jbp_bezci[ident],historie_vysledky[[#This Row],[ident jbp]])=1,"přihlášen","ne")</f>
        <v>ne</v>
      </c>
      <c r="S43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39" s="120">
        <f>COUNTIFS($F$4:F438,F439,$G$4:G438,G439)</f>
        <v>0</v>
      </c>
      <c r="U439" s="5"/>
      <c r="V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</row>
    <row r="440" spans="2:33" ht="15.75" x14ac:dyDescent="0.25">
      <c r="B440" s="40" t="str">
        <f>CONCATENATE(historie_vysledky[[#This Row],[rok]]," :: ",F440," :: ",G440)</f>
        <v>2012 :: Švecová Pavlína :: 2001</v>
      </c>
      <c r="C440" s="115">
        <v>2012</v>
      </c>
      <c r="D440" s="43" t="s">
        <v>411</v>
      </c>
      <c r="E440" s="101"/>
      <c r="F440" s="9" t="s">
        <v>902</v>
      </c>
      <c r="G440" s="7">
        <v>2001</v>
      </c>
      <c r="H440" s="8" t="s">
        <v>448</v>
      </c>
      <c r="I440" s="98" t="str">
        <f>IF(RIGHT(LEFT(historie_vysledky[[#This Row],[prijmeni a jmeno]],SEARCH(" ",historie_vysledky[[#This Row],[prijmeni a jmeno]])-1),1)="á","Z","M")</f>
        <v>Z</v>
      </c>
      <c r="J44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440" s="38"/>
      <c r="L440" s="80">
        <v>8.7037037037037042E-4</v>
      </c>
      <c r="M440" s="76"/>
      <c r="N440" s="77">
        <v>4</v>
      </c>
      <c r="O440" s="112" t="str">
        <f>LEFT(historie_vysledky[[#This Row],[prijmeni a jmeno]],1)</f>
        <v>Š</v>
      </c>
      <c r="P440" s="113" t="str">
        <f>CONCATENATE(historie_vysledky[[#This Row],[prijmeni a jmeno]],", ",historie_vysledky[[#This Row],[nar]])</f>
        <v>Švecová Pavlína, 2001</v>
      </c>
      <c r="Q440" s="92" t="str">
        <f>IF(ISERROR(VLOOKUP(B440,jbp_bezci!B:G,4,0)),"-",IF(VLOOKUP(B440,jbp_bezci!B:G,4,0)=0,"-",VLOOKUP(B440,jbp_bezci!B:G,4,0)))</f>
        <v>-</v>
      </c>
      <c r="R440" s="92" t="str">
        <f>IF(COUNTIF(jbp_bezci[ident],historie_vysledky[[#This Row],[ident jbp]])=1,"přihlášen","ne")</f>
        <v>ne</v>
      </c>
      <c r="S44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40" s="120">
        <f>COUNTIFS($F$4:F439,F440,$G$4:G439,G440)</f>
        <v>0</v>
      </c>
      <c r="U440" s="5"/>
      <c r="V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</row>
    <row r="441" spans="2:33" ht="15.75" x14ac:dyDescent="0.25">
      <c r="B441" s="40" t="str">
        <f>CONCATENATE(historie_vysledky[[#This Row],[rok]]," :: ",F441," :: ",G441)</f>
        <v>2012 :: Teringl Vojtěch :: 2007</v>
      </c>
      <c r="C441" s="115">
        <v>2012</v>
      </c>
      <c r="D441" s="43" t="s">
        <v>411</v>
      </c>
      <c r="E441" s="101"/>
      <c r="F441" s="9" t="s">
        <v>929</v>
      </c>
      <c r="G441" s="7">
        <v>2007</v>
      </c>
      <c r="H441" s="8" t="s">
        <v>861</v>
      </c>
      <c r="I441" s="98" t="str">
        <f>IF(RIGHT(LEFT(historie_vysledky[[#This Row],[prijmeni a jmeno]],SEARCH(" ",historie_vysledky[[#This Row],[prijmeni a jmeno]])-1),1)="á","Z","M")</f>
        <v>M</v>
      </c>
      <c r="J44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441" s="38"/>
      <c r="L441" s="80">
        <v>5.4398148148148144E-4</v>
      </c>
      <c r="M441" s="76"/>
      <c r="N441" s="77">
        <v>8</v>
      </c>
      <c r="O441" s="112" t="str">
        <f>LEFT(historie_vysledky[[#This Row],[prijmeni a jmeno]],1)</f>
        <v>T</v>
      </c>
      <c r="P441" s="113" t="str">
        <f>CONCATENATE(historie_vysledky[[#This Row],[prijmeni a jmeno]],", ",historie_vysledky[[#This Row],[nar]])</f>
        <v>Teringl Vojtěch, 2007</v>
      </c>
      <c r="Q441" s="92" t="str">
        <f>IF(ISERROR(VLOOKUP(B441,jbp_bezci!B:G,4,0)),"-",IF(VLOOKUP(B441,jbp_bezci!B:G,4,0)=0,"-",VLOOKUP(B441,jbp_bezci!B:G,4,0)))</f>
        <v>-</v>
      </c>
      <c r="R441" s="92" t="str">
        <f>IF(COUNTIF(jbp_bezci[ident],historie_vysledky[[#This Row],[ident jbp]])=1,"přihlášen","ne")</f>
        <v>ne</v>
      </c>
      <c r="S44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41" s="120">
        <f>COUNTIFS($F$4:F440,F441,$G$4:G440,G441)</f>
        <v>0</v>
      </c>
      <c r="U441" s="5"/>
      <c r="V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</row>
    <row r="442" spans="2:33" ht="15.75" x14ac:dyDescent="0.25">
      <c r="B442" s="40" t="str">
        <f>CONCATENATE(historie_vysledky[[#This Row],[rok]]," :: ",F442," :: ",G442)</f>
        <v>2012 :: Teringlová Vendula :: 2004</v>
      </c>
      <c r="C442" s="115">
        <v>2012</v>
      </c>
      <c r="D442" s="43" t="s">
        <v>411</v>
      </c>
      <c r="E442" s="101"/>
      <c r="F442" s="9" t="s">
        <v>924</v>
      </c>
      <c r="G442" s="7">
        <v>2004</v>
      </c>
      <c r="H442" s="8" t="s">
        <v>861</v>
      </c>
      <c r="I442" s="98" t="str">
        <f>IF(RIGHT(LEFT(historie_vysledky[[#This Row],[prijmeni a jmeno]],SEARCH(" ",historie_vysledky[[#This Row],[prijmeni a jmeno]])-1),1)="á","Z","M")</f>
        <v>Z</v>
      </c>
      <c r="J44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442" s="38" t="s">
        <v>538</v>
      </c>
      <c r="L442" s="80">
        <v>1.1574074074074073E-3</v>
      </c>
      <c r="M442" s="76"/>
      <c r="N442" s="77">
        <v>9</v>
      </c>
      <c r="O442" s="112" t="str">
        <f>LEFT(historie_vysledky[[#This Row],[prijmeni a jmeno]],1)</f>
        <v>T</v>
      </c>
      <c r="P442" s="113" t="str">
        <f>CONCATENATE(historie_vysledky[[#This Row],[prijmeni a jmeno]],", ",historie_vysledky[[#This Row],[nar]])</f>
        <v>Teringlová Vendula, 2004</v>
      </c>
      <c r="Q442" s="92" t="str">
        <f>IF(ISERROR(VLOOKUP(B442,jbp_bezci!B:G,4,0)),"-",IF(VLOOKUP(B442,jbp_bezci!B:G,4,0)=0,"-",VLOOKUP(B442,jbp_bezci!B:G,4,0)))</f>
        <v>-</v>
      </c>
      <c r="R442" s="92" t="str">
        <f>IF(COUNTIF(jbp_bezci[ident],historie_vysledky[[#This Row],[ident jbp]])=1,"přihlášen","ne")</f>
        <v>ne</v>
      </c>
      <c r="S44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42" s="120">
        <f>COUNTIFS($F$4:F441,F442,$G$4:G441,G442)</f>
        <v>0</v>
      </c>
      <c r="U442" s="5"/>
      <c r="V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</row>
    <row r="443" spans="2:33" ht="15.75" x14ac:dyDescent="0.25">
      <c r="B443" s="40" t="str">
        <f>CONCATENATE(historie_vysledky[[#This Row],[rok]]," :: ",F443," :: ",G443)</f>
        <v>2012 :: Tovaryšová Alice :: 1998</v>
      </c>
      <c r="C443" s="115">
        <v>2012</v>
      </c>
      <c r="D443" s="43" t="s">
        <v>411</v>
      </c>
      <c r="E443" s="101"/>
      <c r="F443" s="9" t="s">
        <v>386</v>
      </c>
      <c r="G443" s="7">
        <v>1998</v>
      </c>
      <c r="H443" s="8" t="s">
        <v>791</v>
      </c>
      <c r="I443" s="98" t="str">
        <f>IF(RIGHT(LEFT(historie_vysledky[[#This Row],[prijmeni a jmeno]],SEARCH(" ",historie_vysledky[[#This Row],[prijmeni a jmeno]])-1),1)="á","Z","M")</f>
        <v>Z</v>
      </c>
      <c r="J44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443" s="38"/>
      <c r="L443" s="80">
        <v>1.1168981481481483E-3</v>
      </c>
      <c r="M443" s="76"/>
      <c r="N443" s="77">
        <v>1</v>
      </c>
      <c r="O443" s="112" t="str">
        <f>LEFT(historie_vysledky[[#This Row],[prijmeni a jmeno]],1)</f>
        <v>T</v>
      </c>
      <c r="P443" s="113" t="str">
        <f>CONCATENATE(historie_vysledky[[#This Row],[prijmeni a jmeno]],", ",historie_vysledky[[#This Row],[nar]])</f>
        <v>Tovaryšová Alice, 1998</v>
      </c>
      <c r="Q443" s="92" t="str">
        <f>IF(ISERROR(VLOOKUP(B443,jbp_bezci!B:G,4,0)),"-",IF(VLOOKUP(B443,jbp_bezci!B:G,4,0)=0,"-",VLOOKUP(B443,jbp_bezci!B:G,4,0)))</f>
        <v>-</v>
      </c>
      <c r="R443" s="92" t="str">
        <f>IF(COUNTIF(jbp_bezci[ident],historie_vysledky[[#This Row],[ident jbp]])=1,"přihlášen","ne")</f>
        <v>ne</v>
      </c>
      <c r="S44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43" s="120">
        <f>COUNTIFS($F$4:F442,F443,$G$4:G442,G443)</f>
        <v>0</v>
      </c>
      <c r="U443" s="5"/>
      <c r="V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</row>
    <row r="444" spans="2:33" ht="15.75" x14ac:dyDescent="0.25">
      <c r="B444" s="40" t="str">
        <f>CONCATENATE(historie_vysledky[[#This Row],[rok]]," :: ",F444," :: ",G444)</f>
        <v>2012 :: Tresťanská Natálka :: 2004</v>
      </c>
      <c r="C444" s="115">
        <v>2012</v>
      </c>
      <c r="D444" s="43" t="s">
        <v>411</v>
      </c>
      <c r="E444" s="101"/>
      <c r="F444" s="9" t="s">
        <v>939</v>
      </c>
      <c r="G444" s="7">
        <v>2004</v>
      </c>
      <c r="H444" s="8" t="s">
        <v>984</v>
      </c>
      <c r="I444" s="98" t="str">
        <f>IF(RIGHT(LEFT(historie_vysledky[[#This Row],[prijmeni a jmeno]],SEARCH(" ",historie_vysledky[[#This Row],[prijmeni a jmeno]])-1),1)="á","Z","M")</f>
        <v>Z</v>
      </c>
      <c r="J444" s="78" t="s">
        <v>959</v>
      </c>
      <c r="K444" s="38" t="s">
        <v>538</v>
      </c>
      <c r="L444" s="80">
        <v>9.2592592592592585E-4</v>
      </c>
      <c r="M444" s="76"/>
      <c r="N444" s="77">
        <v>8</v>
      </c>
      <c r="O444" s="112" t="str">
        <f>LEFT(historie_vysledky[[#This Row],[prijmeni a jmeno]],1)</f>
        <v>T</v>
      </c>
      <c r="P444" s="113" t="str">
        <f>CONCATENATE(historie_vysledky[[#This Row],[prijmeni a jmeno]],", ",historie_vysledky[[#This Row],[nar]])</f>
        <v>Tresťanská Natálka, 2004</v>
      </c>
      <c r="Q444" s="92" t="str">
        <f>IF(ISERROR(VLOOKUP(B444,jbp_bezci!B:G,4,0)),"-",IF(VLOOKUP(B444,jbp_bezci!B:G,4,0)=0,"-",VLOOKUP(B444,jbp_bezci!B:G,4,0)))</f>
        <v>-</v>
      </c>
      <c r="R444" s="92" t="str">
        <f>IF(COUNTIF(jbp_bezci[ident],historie_vysledky[[#This Row],[ident jbp]])=1,"přihlášen","ne")</f>
        <v>ne</v>
      </c>
      <c r="S44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44" s="120">
        <f>COUNTIFS($F$4:F443,F444,$G$4:G443,G444)</f>
        <v>0</v>
      </c>
      <c r="U444" s="5"/>
      <c r="V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</row>
    <row r="445" spans="2:33" ht="15.75" x14ac:dyDescent="0.25">
      <c r="B445" s="40" t="str">
        <f>CONCATENATE(historie_vysledky[[#This Row],[rok]]," :: ",F445," :: ",G445)</f>
        <v>2012 :: Tresťanský Josef :: 2006</v>
      </c>
      <c r="C445" s="115">
        <v>2012</v>
      </c>
      <c r="D445" s="43" t="s">
        <v>411</v>
      </c>
      <c r="E445" s="101"/>
      <c r="F445" s="9" t="s">
        <v>927</v>
      </c>
      <c r="G445" s="7">
        <v>2006</v>
      </c>
      <c r="H445" s="8" t="s">
        <v>984</v>
      </c>
      <c r="I445" s="98" t="str">
        <f>IF(RIGHT(LEFT(historie_vysledky[[#This Row],[prijmeni a jmeno]],SEARCH(" ",historie_vysledky[[#This Row],[prijmeni a jmeno]])-1),1)="á","Z","M")</f>
        <v>M</v>
      </c>
      <c r="J44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445" s="38"/>
      <c r="L445" s="80">
        <v>4.2824074074074075E-4</v>
      </c>
      <c r="M445" s="76"/>
      <c r="N445" s="77">
        <v>4</v>
      </c>
      <c r="O445" s="112" t="str">
        <f>LEFT(historie_vysledky[[#This Row],[prijmeni a jmeno]],1)</f>
        <v>T</v>
      </c>
      <c r="P445" s="113" t="str">
        <f>CONCATENATE(historie_vysledky[[#This Row],[prijmeni a jmeno]],", ",historie_vysledky[[#This Row],[nar]])</f>
        <v>Tresťanský Josef, 2006</v>
      </c>
      <c r="Q445" s="92" t="str">
        <f>IF(ISERROR(VLOOKUP(B445,jbp_bezci!B:G,4,0)),"-",IF(VLOOKUP(B445,jbp_bezci!B:G,4,0)=0,"-",VLOOKUP(B445,jbp_bezci!B:G,4,0)))</f>
        <v>-</v>
      </c>
      <c r="R445" s="92" t="str">
        <f>IF(COUNTIF(jbp_bezci[ident],historie_vysledky[[#This Row],[ident jbp]])=1,"přihlášen","ne")</f>
        <v>ne</v>
      </c>
      <c r="S44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45" s="120">
        <f>COUNTIFS($F$4:F444,F445,$G$4:G444,G445)</f>
        <v>0</v>
      </c>
      <c r="U445" s="5"/>
      <c r="V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</row>
    <row r="446" spans="2:33" ht="15.75" x14ac:dyDescent="0.25">
      <c r="B446" s="40" t="str">
        <f>CONCATENATE(historie_vysledky[[#This Row],[rok]]," :: ",F446," :: ",G446)</f>
        <v>2012 :: Tvrzová Veronika :: 1999</v>
      </c>
      <c r="C446" s="115">
        <v>2012</v>
      </c>
      <c r="D446" s="43" t="s">
        <v>411</v>
      </c>
      <c r="E446" s="101"/>
      <c r="F446" s="9" t="s">
        <v>383</v>
      </c>
      <c r="G446" s="7">
        <v>1999</v>
      </c>
      <c r="H446" s="8" t="s">
        <v>392</v>
      </c>
      <c r="I446" s="98" t="str">
        <f>IF(RIGHT(LEFT(historie_vysledky[[#This Row],[prijmeni a jmeno]],SEARCH(" ",historie_vysledky[[#This Row],[prijmeni a jmeno]])-1),1)="á","Z","M")</f>
        <v>Z</v>
      </c>
      <c r="J44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446" s="38"/>
      <c r="L446" s="80">
        <v>1.1307870370370371E-3</v>
      </c>
      <c r="M446" s="76"/>
      <c r="N446" s="77">
        <v>2</v>
      </c>
      <c r="O446" s="112" t="str">
        <f>LEFT(historie_vysledky[[#This Row],[prijmeni a jmeno]],1)</f>
        <v>T</v>
      </c>
      <c r="P446" s="113" t="str">
        <f>CONCATENATE(historie_vysledky[[#This Row],[prijmeni a jmeno]],", ",historie_vysledky[[#This Row],[nar]])</f>
        <v>Tvrzová Veronika, 1999</v>
      </c>
      <c r="Q446" s="92" t="str">
        <f>IF(ISERROR(VLOOKUP(B446,jbp_bezci!B:G,4,0)),"-",IF(VLOOKUP(B446,jbp_bezci!B:G,4,0)=0,"-",VLOOKUP(B446,jbp_bezci!B:G,4,0)))</f>
        <v>-</v>
      </c>
      <c r="R446" s="92" t="str">
        <f>IF(COUNTIF(jbp_bezci[ident],historie_vysledky[[#This Row],[ident jbp]])=1,"přihlášen","ne")</f>
        <v>ne</v>
      </c>
      <c r="S44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46" s="120">
        <f>COUNTIFS($F$4:F445,F446,$G$4:G445,G446)</f>
        <v>3</v>
      </c>
      <c r="U446" s="5"/>
      <c r="V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</row>
    <row r="447" spans="2:33" ht="15.75" x14ac:dyDescent="0.25">
      <c r="B447" s="40" t="str">
        <f>CONCATENATE(historie_vysledky[[#This Row],[rok]]," :: ",F447," :: ",G447)</f>
        <v>2012 :: Vanišová Simona :: 1999</v>
      </c>
      <c r="C447" s="115">
        <v>2012</v>
      </c>
      <c r="D447" s="43" t="s">
        <v>411</v>
      </c>
      <c r="E447" s="101"/>
      <c r="F447" s="9" t="s">
        <v>653</v>
      </c>
      <c r="G447" s="7">
        <v>1999</v>
      </c>
      <c r="H447" s="8" t="s">
        <v>451</v>
      </c>
      <c r="I447" s="98" t="str">
        <f>IF(RIGHT(LEFT(historie_vysledky[[#This Row],[prijmeni a jmeno]],SEARCH(" ",historie_vysledky[[#This Row],[prijmeni a jmeno]])-1),1)="á","Z","M")</f>
        <v>Z</v>
      </c>
      <c r="J44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447" s="38" t="s">
        <v>538</v>
      </c>
      <c r="L447" s="80">
        <v>1.5740740740740741E-3</v>
      </c>
      <c r="M447" s="76"/>
      <c r="N447" s="77">
        <v>10</v>
      </c>
      <c r="O447" s="112" t="str">
        <f>LEFT(historie_vysledky[[#This Row],[prijmeni a jmeno]],1)</f>
        <v>V</v>
      </c>
      <c r="P447" s="113" t="str">
        <f>CONCATENATE(historie_vysledky[[#This Row],[prijmeni a jmeno]],", ",historie_vysledky[[#This Row],[nar]])</f>
        <v>Vanišová Simona, 1999</v>
      </c>
      <c r="Q447" s="92" t="str">
        <f>IF(ISERROR(VLOOKUP(B447,jbp_bezci!B:G,4,0)),"-",IF(VLOOKUP(B447,jbp_bezci!B:G,4,0)=0,"-",VLOOKUP(B447,jbp_bezci!B:G,4,0)))</f>
        <v>-</v>
      </c>
      <c r="R447" s="92" t="str">
        <f>IF(COUNTIF(jbp_bezci[ident],historie_vysledky[[#This Row],[ident jbp]])=1,"přihlášen","ne")</f>
        <v>ne</v>
      </c>
      <c r="S44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47" s="120">
        <f>COUNTIFS($F$4:F446,F447,$G$4:G446,G447)</f>
        <v>1</v>
      </c>
      <c r="U447" s="5"/>
      <c r="V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</row>
    <row r="448" spans="2:33" ht="15.75" x14ac:dyDescent="0.25">
      <c r="B448" s="40" t="str">
        <f>CONCATENATE(historie_vysledky[[#This Row],[rok]]," :: ",F448," :: ",G448)</f>
        <v>2012 :: Varga Dominik :: 2001</v>
      </c>
      <c r="C448" s="115">
        <v>2012</v>
      </c>
      <c r="D448" s="43" t="s">
        <v>411</v>
      </c>
      <c r="E448" s="101"/>
      <c r="F448" s="9" t="s">
        <v>900</v>
      </c>
      <c r="G448" s="7">
        <v>2001</v>
      </c>
      <c r="H448" s="8" t="s">
        <v>395</v>
      </c>
      <c r="I448" s="98" t="str">
        <f>IF(RIGHT(LEFT(historie_vysledky[[#This Row],[prijmeni a jmeno]],SEARCH(" ",historie_vysledky[[#This Row],[prijmeni a jmeno]])-1),1)="á","Z","M")</f>
        <v>M</v>
      </c>
      <c r="J44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448" s="38"/>
      <c r="L448" s="80">
        <v>9.4328703703703708E-4</v>
      </c>
      <c r="M448" s="76"/>
      <c r="N448" s="77">
        <v>8</v>
      </c>
      <c r="O448" s="112" t="str">
        <f>LEFT(historie_vysledky[[#This Row],[prijmeni a jmeno]],1)</f>
        <v>V</v>
      </c>
      <c r="P448" s="113" t="str">
        <f>CONCATENATE(historie_vysledky[[#This Row],[prijmeni a jmeno]],", ",historie_vysledky[[#This Row],[nar]])</f>
        <v>Varga Dominik, 2001</v>
      </c>
      <c r="Q448" s="92" t="str">
        <f>IF(ISERROR(VLOOKUP(B448,jbp_bezci!B:G,4,0)),"-",IF(VLOOKUP(B448,jbp_bezci!B:G,4,0)=0,"-",VLOOKUP(B448,jbp_bezci!B:G,4,0)))</f>
        <v>-</v>
      </c>
      <c r="R448" s="92" t="str">
        <f>IF(COUNTIF(jbp_bezci[ident],historie_vysledky[[#This Row],[ident jbp]])=1,"přihlášen","ne")</f>
        <v>ne</v>
      </c>
      <c r="S44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48" s="120">
        <f>COUNTIFS($F$4:F447,F448,$G$4:G447,G448)</f>
        <v>0</v>
      </c>
      <c r="U448" s="5"/>
      <c r="V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</row>
    <row r="449" spans="2:33" ht="15.75" x14ac:dyDescent="0.25">
      <c r="B449" s="40" t="str">
        <f>CONCATENATE(historie_vysledky[[#This Row],[rok]]," :: ",F449," :: ",G449)</f>
        <v>2012 :: Varga Ondřej :: 2006</v>
      </c>
      <c r="C449" s="115">
        <v>2012</v>
      </c>
      <c r="D449" s="43" t="s">
        <v>411</v>
      </c>
      <c r="E449" s="101"/>
      <c r="F449" s="9" t="s">
        <v>931</v>
      </c>
      <c r="G449" s="7">
        <v>2006</v>
      </c>
      <c r="H449" s="8" t="s">
        <v>395</v>
      </c>
      <c r="I449" s="98" t="str">
        <f>IF(RIGHT(LEFT(historie_vysledky[[#This Row],[prijmeni a jmeno]],SEARCH(" ",historie_vysledky[[#This Row],[prijmeni a jmeno]])-1),1)="á","Z","M")</f>
        <v>M</v>
      </c>
      <c r="J44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449" s="38" t="s">
        <v>538</v>
      </c>
      <c r="L449" s="80">
        <v>6.018518518518519E-4</v>
      </c>
      <c r="M449" s="76"/>
      <c r="N449" s="77">
        <v>11</v>
      </c>
      <c r="O449" s="112" t="str">
        <f>LEFT(historie_vysledky[[#This Row],[prijmeni a jmeno]],1)</f>
        <v>V</v>
      </c>
      <c r="P449" s="113" t="str">
        <f>CONCATENATE(historie_vysledky[[#This Row],[prijmeni a jmeno]],", ",historie_vysledky[[#This Row],[nar]])</f>
        <v>Varga Ondřej, 2006</v>
      </c>
      <c r="Q449" s="92" t="str">
        <f>IF(ISERROR(VLOOKUP(B449,jbp_bezci!B:G,4,0)),"-",IF(VLOOKUP(B449,jbp_bezci!B:G,4,0)=0,"-",VLOOKUP(B449,jbp_bezci!B:G,4,0)))</f>
        <v>-</v>
      </c>
      <c r="R449" s="92" t="str">
        <f>IF(COUNTIF(jbp_bezci[ident],historie_vysledky[[#This Row],[ident jbp]])=1,"přihlášen","ne")</f>
        <v>ne</v>
      </c>
      <c r="S44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49" s="120">
        <f>COUNTIFS($F$4:F448,F449,$G$4:G448,G449)</f>
        <v>0</v>
      </c>
      <c r="U449" s="5"/>
      <c r="V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</row>
    <row r="450" spans="2:33" ht="15.75" x14ac:dyDescent="0.25">
      <c r="B450" s="40" t="str">
        <f>CONCATENATE(historie_vysledky[[#This Row],[rok]]," :: ",F450," :: ",G450)</f>
        <v>2012 :: Zikešová Anna :: 1995</v>
      </c>
      <c r="C450" s="115">
        <v>2012</v>
      </c>
      <c r="D450" s="43" t="s">
        <v>411</v>
      </c>
      <c r="E450" s="101"/>
      <c r="F450" s="9" t="s">
        <v>886</v>
      </c>
      <c r="G450" s="7">
        <v>1995</v>
      </c>
      <c r="H450" s="8" t="s">
        <v>395</v>
      </c>
      <c r="I450" s="98" t="str">
        <f>IF(RIGHT(LEFT(historie_vysledky[[#This Row],[prijmeni a jmeno]],SEARCH(" ",historie_vysledky[[#This Row],[prijmeni a jmeno]])-1),1)="á","Z","M")</f>
        <v>Z</v>
      </c>
      <c r="J45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17 - 18</v>
      </c>
      <c r="K450" s="38"/>
      <c r="L450" s="80">
        <v>6.0208333333333329E-3</v>
      </c>
      <c r="M450" s="76"/>
      <c r="N450" s="77">
        <v>1</v>
      </c>
      <c r="O450" s="112" t="str">
        <f>LEFT(historie_vysledky[[#This Row],[prijmeni a jmeno]],1)</f>
        <v>Z</v>
      </c>
      <c r="P450" s="113" t="str">
        <f>CONCATENATE(historie_vysledky[[#This Row],[prijmeni a jmeno]],", ",historie_vysledky[[#This Row],[nar]])</f>
        <v>Zikešová Anna, 1995</v>
      </c>
      <c r="Q450" s="92" t="str">
        <f>IF(ISERROR(VLOOKUP(B450,jbp_bezci!B:G,4,0)),"-",IF(VLOOKUP(B450,jbp_bezci!B:G,4,0)=0,"-",VLOOKUP(B450,jbp_bezci!B:G,4,0)))</f>
        <v>-</v>
      </c>
      <c r="R450" s="92" t="str">
        <f>IF(COUNTIF(jbp_bezci[ident],historie_vysledky[[#This Row],[ident jbp]])=1,"přihlášen","ne")</f>
        <v>ne</v>
      </c>
      <c r="S45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50" s="120">
        <f>COUNTIFS($F$4:F449,F450,$G$4:G449,G450)</f>
        <v>0</v>
      </c>
      <c r="U450" s="5"/>
      <c r="V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</row>
    <row r="451" spans="2:33" ht="15.75" x14ac:dyDescent="0.25">
      <c r="B451" s="40" t="str">
        <f>CONCATENATE(historie_vysledky[[#This Row],[rok]]," :: ",F451," :: ",G451)</f>
        <v>2012 :: Adámková Dominika :: 1996</v>
      </c>
      <c r="C451" s="115">
        <v>2012</v>
      </c>
      <c r="D451" s="43" t="s">
        <v>292</v>
      </c>
      <c r="E451" s="101"/>
      <c r="F451" s="9" t="s">
        <v>570</v>
      </c>
      <c r="G451" s="7">
        <v>1996</v>
      </c>
      <c r="H451" s="8" t="s">
        <v>739</v>
      </c>
      <c r="I451" s="98" t="str">
        <f>IF(RIGHT(LEFT(historie_vysledky[[#This Row],[prijmeni a jmeno]],SEARCH(" ",historie_vysledky[[#This Row],[prijmeni a jmeno]])-1),1)="á","Z","M")</f>
        <v>Z</v>
      </c>
      <c r="J45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Jun</v>
      </c>
      <c r="K451" s="38"/>
      <c r="L451" s="80">
        <v>6.0537037037037035E-2</v>
      </c>
      <c r="M451" s="76">
        <v>64</v>
      </c>
      <c r="N451" s="77">
        <v>1</v>
      </c>
      <c r="O451" s="112" t="str">
        <f>LEFT(historie_vysledky[[#This Row],[prijmeni a jmeno]],1)</f>
        <v>A</v>
      </c>
      <c r="P451" s="113" t="str">
        <f>CONCATENATE(historie_vysledky[[#This Row],[prijmeni a jmeno]],", ",historie_vysledky[[#This Row],[nar]])</f>
        <v>Adámková Dominika, 1996</v>
      </c>
      <c r="Q451" s="92" t="str">
        <f>IF(ISERROR(VLOOKUP(B451,jbp_bezci!B:G,4,0)),"-",IF(VLOOKUP(B451,jbp_bezci!B:G,4,0)=0,"-",VLOOKUP(B451,jbp_bezci!B:G,4,0)))</f>
        <v>-</v>
      </c>
      <c r="R451" s="92" t="str">
        <f>IF(COUNTIF(jbp_bezci[ident],historie_vysledky[[#This Row],[ident jbp]])=1,"přihlášen","ne")</f>
        <v>ne</v>
      </c>
      <c r="S45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51" s="120">
        <f>COUNTIFS($F$4:F450,F451,$G$4:G450,G451)</f>
        <v>2</v>
      </c>
      <c r="U451" s="5"/>
      <c r="V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</row>
    <row r="452" spans="2:33" ht="15.75" x14ac:dyDescent="0.25">
      <c r="B452" s="40" t="str">
        <f>CONCATENATE(historie_vysledky[[#This Row],[rok]]," :: ",F452," :: ",G452)</f>
        <v>2012 :: Bláha Jan :: 1971</v>
      </c>
      <c r="C452" s="115">
        <v>2012</v>
      </c>
      <c r="D452" s="43" t="s">
        <v>292</v>
      </c>
      <c r="E452" s="101"/>
      <c r="F452" s="9" t="s">
        <v>88</v>
      </c>
      <c r="G452" s="7">
        <v>1971</v>
      </c>
      <c r="H452" s="8" t="s">
        <v>0</v>
      </c>
      <c r="I452" s="98" t="str">
        <f>IF(RIGHT(LEFT(historie_vysledky[[#This Row],[prijmeni a jmeno]],SEARCH(" ",historie_vysledky[[#This Row],[prijmeni a jmeno]])-1),1)="á","Z","M")</f>
        <v>M</v>
      </c>
      <c r="J45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52" s="38"/>
      <c r="L452" s="80">
        <v>4.1840277777777775E-2</v>
      </c>
      <c r="M452" s="76">
        <v>7</v>
      </c>
      <c r="N452" s="77">
        <v>2</v>
      </c>
      <c r="O452" s="112" t="str">
        <f>LEFT(historie_vysledky[[#This Row],[prijmeni a jmeno]],1)</f>
        <v>B</v>
      </c>
      <c r="P452" s="113" t="str">
        <f>CONCATENATE(historie_vysledky[[#This Row],[prijmeni a jmeno]],", ",historie_vysledky[[#This Row],[nar]])</f>
        <v>Bláha Jan, 1971</v>
      </c>
      <c r="Q452" s="92">
        <f>IF(ISERROR(VLOOKUP(B452,jbp_bezci!B:G,4,0)),"-",IF(VLOOKUP(B452,jbp_bezci!B:G,4,0)=0,"-",VLOOKUP(B452,jbp_bezci!B:G,4,0)))</f>
        <v>1971</v>
      </c>
      <c r="R452" s="92" t="str">
        <f>IF(COUNTIF(jbp_bezci[ident],historie_vysledky[[#This Row],[ident jbp]])=1,"přihlášen","ne")</f>
        <v>přihlášen</v>
      </c>
      <c r="S452" s="93" t="str">
        <f>IF(historie_vysledky[[#This Row],[jbp_2014]]="ne","-",IF(VLOOKUP(historie_vysledky[[#This Row],[ident jbp]],jbp_bezci!B:G,5,0)=0,"-",VLOOKUP(historie_vysledky[[#This Row],[ident jbp]],jbp_bezci!B:G,5,0)))</f>
        <v>AK Kroměříž</v>
      </c>
      <c r="T452" s="120">
        <f>COUNTIFS($F$4:F451,F452,$G$4:G451,G452)</f>
        <v>1</v>
      </c>
      <c r="U452" s="5"/>
      <c r="V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</row>
    <row r="453" spans="2:33" ht="15.75" x14ac:dyDescent="0.25">
      <c r="B453" s="40" t="str">
        <f>CONCATENATE(historie_vysledky[[#This Row],[rok]]," :: ",F453," :: ",G453)</f>
        <v>2012 :: Bláhová  :: 1979</v>
      </c>
      <c r="C453" s="115">
        <v>2012</v>
      </c>
      <c r="D453" s="43" t="s">
        <v>292</v>
      </c>
      <c r="E453" s="101"/>
      <c r="F453" s="9" t="s">
        <v>759</v>
      </c>
      <c r="G453" s="7">
        <v>1979</v>
      </c>
      <c r="H453" s="8" t="s">
        <v>395</v>
      </c>
      <c r="I453" s="98" t="str">
        <f>IF(RIGHT(LEFT(historie_vysledky[[#This Row],[prijmeni a jmeno]],SEARCH(" ",historie_vysledky[[#This Row],[prijmeni a jmeno]])-1),1)="á","Z","M")</f>
        <v>Z</v>
      </c>
      <c r="J45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453" s="38"/>
      <c r="L453" s="80">
        <v>6.190972222222222E-2</v>
      </c>
      <c r="M453" s="76">
        <v>68</v>
      </c>
      <c r="N453" s="77">
        <v>4</v>
      </c>
      <c r="O453" s="112" t="str">
        <f>LEFT(historie_vysledky[[#This Row],[prijmeni a jmeno]],1)</f>
        <v>B</v>
      </c>
      <c r="P453" s="113" t="str">
        <f>CONCATENATE(historie_vysledky[[#This Row],[prijmeni a jmeno]],", ",historie_vysledky[[#This Row],[nar]])</f>
        <v>Bláhová , 1979</v>
      </c>
      <c r="Q453" s="92" t="str">
        <f>IF(ISERROR(VLOOKUP(B453,jbp_bezci!B:G,4,0)),"-",IF(VLOOKUP(B453,jbp_bezci!B:G,4,0)=0,"-",VLOOKUP(B453,jbp_bezci!B:G,4,0)))</f>
        <v>-</v>
      </c>
      <c r="R453" s="92" t="str">
        <f>IF(COUNTIF(jbp_bezci[ident],historie_vysledky[[#This Row],[ident jbp]])=1,"přihlášen","ne")</f>
        <v>ne</v>
      </c>
      <c r="S45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53" s="120">
        <f>COUNTIFS($F$4:F452,F453,$G$4:G452,G453)</f>
        <v>0</v>
      </c>
      <c r="U453" s="5"/>
      <c r="V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</row>
    <row r="454" spans="2:33" ht="15.75" x14ac:dyDescent="0.25">
      <c r="B454" s="40" t="str">
        <f>CONCATENATE(historie_vysledky[[#This Row],[rok]]," :: ",F454," :: ",G454)</f>
        <v>2012 :: Boháč Karel :: 1947</v>
      </c>
      <c r="C454" s="115">
        <v>2012</v>
      </c>
      <c r="D454" s="43" t="s">
        <v>292</v>
      </c>
      <c r="E454" s="101"/>
      <c r="F454" s="9" t="s">
        <v>192</v>
      </c>
      <c r="G454" s="7">
        <v>1947</v>
      </c>
      <c r="H454" s="8" t="s">
        <v>1</v>
      </c>
      <c r="I454" s="98" t="str">
        <f>IF(RIGHT(LEFT(historie_vysledky[[#This Row],[prijmeni a jmeno]],SEARCH(" ",historie_vysledky[[#This Row],[prijmeni a jmeno]])-1),1)="á","Z","M")</f>
        <v>M</v>
      </c>
      <c r="J45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D</v>
      </c>
      <c r="K454" s="38"/>
      <c r="L454" s="80">
        <v>5.6817129629629627E-2</v>
      </c>
      <c r="M454" s="76">
        <v>56</v>
      </c>
      <c r="N454" s="77">
        <v>4</v>
      </c>
      <c r="O454" s="112" t="str">
        <f>LEFT(historie_vysledky[[#This Row],[prijmeni a jmeno]],1)</f>
        <v>B</v>
      </c>
      <c r="P454" s="113" t="str">
        <f>CONCATENATE(historie_vysledky[[#This Row],[prijmeni a jmeno]],", ",historie_vysledky[[#This Row],[nar]])</f>
        <v>Boháč Karel, 1947</v>
      </c>
      <c r="Q454" s="92">
        <f>IF(ISERROR(VLOOKUP(B454,jbp_bezci!B:G,4,0)),"-",IF(VLOOKUP(B454,jbp_bezci!B:G,4,0)=0,"-",VLOOKUP(B454,jbp_bezci!B:G,4,0)))</f>
        <v>1947</v>
      </c>
      <c r="R454" s="92" t="str">
        <f>IF(COUNTIF(jbp_bezci[ident],historie_vysledky[[#This Row],[ident jbp]])=1,"přihlášen","ne")</f>
        <v>přihlášen</v>
      </c>
      <c r="S454" s="93" t="str">
        <f>IF(historie_vysledky[[#This Row],[jbp_2014]]="ne","-",IF(VLOOKUP(historie_vysledky[[#This Row],[ident jbp]],jbp_bezci!B:G,5,0)=0,"-",VLOOKUP(historie_vysledky[[#This Row],[ident jbp]],jbp_bezci!B:G,5,0)))</f>
        <v>Liga 2000 Tábor</v>
      </c>
      <c r="T454" s="120">
        <f>COUNTIFS($F$4:F453,F454,$G$4:G453,G454)</f>
        <v>0</v>
      </c>
      <c r="U454" s="5"/>
      <c r="V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</row>
    <row r="455" spans="2:33" ht="15.75" x14ac:dyDescent="0.25">
      <c r="B455" s="40" t="str">
        <f>CONCATENATE(historie_vysledky[[#This Row],[rok]]," :: ",F455," :: ",G455)</f>
        <v>2012 :: Bumba Libor :: 1968</v>
      </c>
      <c r="C455" s="115">
        <v>2012</v>
      </c>
      <c r="D455" s="43" t="s">
        <v>292</v>
      </c>
      <c r="E455" s="101"/>
      <c r="F455" s="9" t="s">
        <v>193</v>
      </c>
      <c r="G455" s="7">
        <v>1968</v>
      </c>
      <c r="H455" s="8" t="s">
        <v>6</v>
      </c>
      <c r="I455" s="98" t="str">
        <f>IF(RIGHT(LEFT(historie_vysledky[[#This Row],[prijmeni a jmeno]],SEARCH(" ",historie_vysledky[[#This Row],[prijmeni a jmeno]])-1),1)="á","Z","M")</f>
        <v>M</v>
      </c>
      <c r="J45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55" s="38"/>
      <c r="L455" s="80">
        <v>5.9166666666666666E-2</v>
      </c>
      <c r="M455" s="76">
        <v>61</v>
      </c>
      <c r="N455" s="77">
        <v>25</v>
      </c>
      <c r="O455" s="112" t="str">
        <f>LEFT(historie_vysledky[[#This Row],[prijmeni a jmeno]],1)</f>
        <v>B</v>
      </c>
      <c r="P455" s="113" t="str">
        <f>CONCATENATE(historie_vysledky[[#This Row],[prijmeni a jmeno]],", ",historie_vysledky[[#This Row],[nar]])</f>
        <v>Bumba Libor, 1968</v>
      </c>
      <c r="Q455" s="92">
        <f>IF(ISERROR(VLOOKUP(B455,jbp_bezci!B:G,4,0)),"-",IF(VLOOKUP(B455,jbp_bezci!B:G,4,0)=0,"-",VLOOKUP(B455,jbp_bezci!B:G,4,0)))</f>
        <v>1968</v>
      </c>
      <c r="R455" s="92" t="str">
        <f>IF(COUNTIF(jbp_bezci[ident],historie_vysledky[[#This Row],[ident jbp]])=1,"přihlášen","ne")</f>
        <v>přihlášen</v>
      </c>
      <c r="S455" s="93" t="str">
        <f>IF(historie_vysledky[[#This Row],[jbp_2014]]="ne","-",IF(VLOOKUP(historie_vysledky[[#This Row],[ident jbp]],jbp_bezci!B:G,5,0)=0,"-",VLOOKUP(historie_vysledky[[#This Row],[ident jbp]],jbp_bezci!B:G,5,0)))</f>
        <v>Kamenictví Bumba ČB</v>
      </c>
      <c r="T455" s="120">
        <f>COUNTIFS($F$4:F454,F455,$G$4:G454,G455)</f>
        <v>0</v>
      </c>
      <c r="U455" s="5"/>
      <c r="V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</row>
    <row r="456" spans="2:33" ht="15.75" x14ac:dyDescent="0.25">
      <c r="B456" s="40" t="str">
        <f>CONCATENATE(historie_vysledky[[#This Row],[rok]]," :: ",F456," :: ",G456)</f>
        <v>2012 :: Candrová Jana :: 1975</v>
      </c>
      <c r="C456" s="115">
        <v>2012</v>
      </c>
      <c r="D456" s="43" t="s">
        <v>292</v>
      </c>
      <c r="E456" s="101"/>
      <c r="F456" s="9" t="s">
        <v>195</v>
      </c>
      <c r="G456" s="7">
        <v>1975</v>
      </c>
      <c r="H456" s="8" t="s">
        <v>414</v>
      </c>
      <c r="I456" s="98" t="str">
        <f>IF(RIGHT(LEFT(historie_vysledky[[#This Row],[prijmeni a jmeno]],SEARCH(" ",historie_vysledky[[#This Row],[prijmeni a jmeno]])-1),1)="á","Z","M")</f>
        <v>Z</v>
      </c>
      <c r="J45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56" s="38"/>
      <c r="L456" s="80">
        <v>4.5879629629629631E-2</v>
      </c>
      <c r="M456" s="76">
        <v>21</v>
      </c>
      <c r="N456" s="77">
        <v>1</v>
      </c>
      <c r="O456" s="112" t="str">
        <f>LEFT(historie_vysledky[[#This Row],[prijmeni a jmeno]],1)</f>
        <v>C</v>
      </c>
      <c r="P456" s="113" t="str">
        <f>CONCATENATE(historie_vysledky[[#This Row],[prijmeni a jmeno]],", ",historie_vysledky[[#This Row],[nar]])</f>
        <v>Candrová Jana, 1975</v>
      </c>
      <c r="Q456" s="92">
        <f>IF(ISERROR(VLOOKUP(B456,jbp_bezci!B:G,4,0)),"-",IF(VLOOKUP(B456,jbp_bezci!B:G,4,0)=0,"-",VLOOKUP(B456,jbp_bezci!B:G,4,0)))</f>
        <v>1975</v>
      </c>
      <c r="R456" s="92" t="str">
        <f>IF(COUNTIF(jbp_bezci[ident],historie_vysledky[[#This Row],[ident jbp]])=1,"přihlášen","ne")</f>
        <v>přihlášen</v>
      </c>
      <c r="S456" s="93" t="str">
        <f>IF(historie_vysledky[[#This Row],[jbp_2014]]="ne","-",IF(VLOOKUP(historie_vysledky[[#This Row],[ident jbp]],jbp_bezci!B:G,5,0)=0,"-",VLOOKUP(historie_vysledky[[#This Row],[ident jbp]],jbp_bezci!B:G,5,0)))</f>
        <v>BH Triatlon České Budějovice</v>
      </c>
      <c r="T456" s="120">
        <f>COUNTIFS($F$4:F455,F456,$G$4:G455,G456)</f>
        <v>3</v>
      </c>
      <c r="U456" s="5"/>
      <c r="V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</row>
    <row r="457" spans="2:33" ht="15.75" x14ac:dyDescent="0.25">
      <c r="B457" s="40" t="str">
        <f>CONCATENATE(historie_vysledky[[#This Row],[rok]]," :: ",F457," :: ",G457)</f>
        <v>2012 :: Csirik Jiří :: 1992</v>
      </c>
      <c r="C457" s="115">
        <v>2012</v>
      </c>
      <c r="D457" s="43" t="s">
        <v>292</v>
      </c>
      <c r="E457" s="101"/>
      <c r="F457" s="9" t="s">
        <v>242</v>
      </c>
      <c r="G457" s="7">
        <v>1992</v>
      </c>
      <c r="H457" s="8" t="s">
        <v>10</v>
      </c>
      <c r="I457" s="98" t="str">
        <f>IF(RIGHT(LEFT(historie_vysledky[[#This Row],[prijmeni a jmeno]],SEARCH(" ",historie_vysledky[[#This Row],[prijmeni a jmeno]])-1),1)="á","Z","M")</f>
        <v>M</v>
      </c>
      <c r="J45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457" s="38"/>
      <c r="L457" s="80">
        <v>4.0196759259259258E-2</v>
      </c>
      <c r="M457" s="76">
        <v>4</v>
      </c>
      <c r="N457" s="77">
        <v>4</v>
      </c>
      <c r="O457" s="112" t="str">
        <f>LEFT(historie_vysledky[[#This Row],[prijmeni a jmeno]],1)</f>
        <v>C</v>
      </c>
      <c r="P457" s="113" t="str">
        <f>CONCATENATE(historie_vysledky[[#This Row],[prijmeni a jmeno]],", ",historie_vysledky[[#This Row],[nar]])</f>
        <v>Csirik Jiří, 1992</v>
      </c>
      <c r="Q457" s="92">
        <f>IF(ISERROR(VLOOKUP(B457,jbp_bezci!B:G,4,0)),"-",IF(VLOOKUP(B457,jbp_bezci!B:G,4,0)=0,"-",VLOOKUP(B457,jbp_bezci!B:G,4,0)))</f>
        <v>1992</v>
      </c>
      <c r="R457" s="92" t="str">
        <f>IF(COUNTIF(jbp_bezci[ident],historie_vysledky[[#This Row],[ident jbp]])=1,"přihlášen","ne")</f>
        <v>přihlášen</v>
      </c>
      <c r="S457" s="93" t="str">
        <f>IF(historie_vysledky[[#This Row],[jbp_2014]]="ne","-",IF(VLOOKUP(historie_vysledky[[#This Row],[ident jbp]],jbp_bezci!B:G,5,0)=0,"-",VLOOKUP(historie_vysledky[[#This Row],[ident jbp]],jbp_bezci!B:G,5,0)))</f>
        <v>Atletika Písek</v>
      </c>
      <c r="T457" s="120">
        <f>COUNTIFS($F$4:F456,F457,$G$4:G456,G457)</f>
        <v>0</v>
      </c>
      <c r="U457" s="5"/>
      <c r="V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2:33" ht="15.75" x14ac:dyDescent="0.25">
      <c r="B458" s="40" t="str">
        <f>CONCATENATE(historie_vysledky[[#This Row],[rok]]," :: ",F458," :: ",G458)</f>
        <v>2012 :: Čapek František :: 1977</v>
      </c>
      <c r="C458" s="115">
        <v>2012</v>
      </c>
      <c r="D458" s="43" t="s">
        <v>292</v>
      </c>
      <c r="E458" s="101"/>
      <c r="F458" s="9" t="s">
        <v>91</v>
      </c>
      <c r="G458" s="7">
        <v>1977</v>
      </c>
      <c r="H458" s="8" t="s">
        <v>7</v>
      </c>
      <c r="I458" s="98" t="str">
        <f>IF(RIGHT(LEFT(historie_vysledky[[#This Row],[prijmeni a jmeno]],SEARCH(" ",historie_vysledky[[#This Row],[prijmeni a jmeno]])-1),1)="á","Z","M")</f>
        <v>M</v>
      </c>
      <c r="J45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458" s="38"/>
      <c r="L458" s="80">
        <v>4.8773148148148149E-2</v>
      </c>
      <c r="M458" s="76">
        <v>30</v>
      </c>
      <c r="N458" s="77">
        <v>12</v>
      </c>
      <c r="O458" s="112" t="str">
        <f>LEFT(historie_vysledky[[#This Row],[prijmeni a jmeno]],1)</f>
        <v>Č</v>
      </c>
      <c r="P458" s="113" t="str">
        <f>CONCATENATE(historie_vysledky[[#This Row],[prijmeni a jmeno]],", ",historie_vysledky[[#This Row],[nar]])</f>
        <v>Čapek František, 1977</v>
      </c>
      <c r="Q458" s="92">
        <f>IF(ISERROR(VLOOKUP(B458,jbp_bezci!B:G,4,0)),"-",IF(VLOOKUP(B458,jbp_bezci!B:G,4,0)=0,"-",VLOOKUP(B458,jbp_bezci!B:G,4,0)))</f>
        <v>1977</v>
      </c>
      <c r="R458" s="92" t="str">
        <f>IF(COUNTIF(jbp_bezci[ident],historie_vysledky[[#This Row],[ident jbp]])=1,"přihlášen","ne")</f>
        <v>přihlášen</v>
      </c>
      <c r="S458" s="93" t="str">
        <f>IF(historie_vysledky[[#This Row],[jbp_2014]]="ne","-",IF(VLOOKUP(historie_vysledky[[#This Row],[ident jbp]],jbp_bezci!B:G,5,0)=0,"-",VLOOKUP(historie_vysledky[[#This Row],[ident jbp]],jbp_bezci!B:G,5,0)))</f>
        <v>SK Oslov</v>
      </c>
      <c r="T458" s="120">
        <f>COUNTIFS($F$4:F457,F458,$G$4:G457,G458)</f>
        <v>0</v>
      </c>
      <c r="U458" s="5"/>
      <c r="V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</row>
    <row r="459" spans="2:33" ht="15.75" x14ac:dyDescent="0.25">
      <c r="B459" s="40" t="str">
        <f>CONCATENATE(historie_vysledky[[#This Row],[rok]]," :: ",F459," :: ",G459)</f>
        <v>2012 :: Debnár Martin :: 1992</v>
      </c>
      <c r="C459" s="115">
        <v>2012</v>
      </c>
      <c r="D459" s="43" t="s">
        <v>292</v>
      </c>
      <c r="E459" s="101"/>
      <c r="F459" s="9" t="s">
        <v>746</v>
      </c>
      <c r="G459" s="7">
        <v>1992</v>
      </c>
      <c r="H459" s="8" t="s">
        <v>407</v>
      </c>
      <c r="I459" s="98" t="str">
        <f>IF(RIGHT(LEFT(historie_vysledky[[#This Row],[prijmeni a jmeno]],SEARCH(" ",historie_vysledky[[#This Row],[prijmeni a jmeno]])-1),1)="á","Z","M")</f>
        <v>M</v>
      </c>
      <c r="J45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459" s="38"/>
      <c r="L459" s="80">
        <v>3.712962962962963E-2</v>
      </c>
      <c r="M459" s="76">
        <v>1</v>
      </c>
      <c r="N459" s="77">
        <v>1</v>
      </c>
      <c r="O459" s="112" t="str">
        <f>LEFT(historie_vysledky[[#This Row],[prijmeni a jmeno]],1)</f>
        <v>D</v>
      </c>
      <c r="P459" s="113" t="str">
        <f>CONCATENATE(historie_vysledky[[#This Row],[prijmeni a jmeno]],", ",historie_vysledky[[#This Row],[nar]])</f>
        <v>Debnár Martin, 1992</v>
      </c>
      <c r="Q459" s="92" t="str">
        <f>IF(ISERROR(VLOOKUP(B459,jbp_bezci!B:G,4,0)),"-",IF(VLOOKUP(B459,jbp_bezci!B:G,4,0)=0,"-",VLOOKUP(B459,jbp_bezci!B:G,4,0)))</f>
        <v>-</v>
      </c>
      <c r="R459" s="92" t="str">
        <f>IF(COUNTIF(jbp_bezci[ident],historie_vysledky[[#This Row],[ident jbp]])=1,"přihlášen","ne")</f>
        <v>ne</v>
      </c>
      <c r="S45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59" s="120">
        <f>COUNTIFS($F$4:F458,F459,$G$4:G458,G459)</f>
        <v>0</v>
      </c>
      <c r="U459" s="5"/>
      <c r="V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</row>
    <row r="460" spans="2:33" ht="15.75" x14ac:dyDescent="0.25">
      <c r="B460" s="40" t="str">
        <f>CONCATENATE(historie_vysledky[[#This Row],[rok]]," :: ",F460," :: ",G460)</f>
        <v>2012 :: Doležálek Zdeněk :: 1955</v>
      </c>
      <c r="C460" s="115">
        <v>2012</v>
      </c>
      <c r="D460" s="43" t="s">
        <v>292</v>
      </c>
      <c r="E460" s="101"/>
      <c r="F460" s="9" t="s">
        <v>197</v>
      </c>
      <c r="G460" s="7">
        <v>1955</v>
      </c>
      <c r="H460" s="8" t="s">
        <v>1</v>
      </c>
      <c r="I460" s="98" t="str">
        <f>IF(RIGHT(LEFT(historie_vysledky[[#This Row],[prijmeni a jmeno]],SEARCH(" ",historie_vysledky[[#This Row],[prijmeni a jmeno]])-1),1)="á","Z","M")</f>
        <v>M</v>
      </c>
      <c r="J46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460" s="38"/>
      <c r="L460" s="80">
        <v>4.8923611111111105E-2</v>
      </c>
      <c r="M460" s="76">
        <v>31</v>
      </c>
      <c r="N460" s="77">
        <v>4</v>
      </c>
      <c r="O460" s="112" t="str">
        <f>LEFT(historie_vysledky[[#This Row],[prijmeni a jmeno]],1)</f>
        <v>D</v>
      </c>
      <c r="P460" s="113" t="str">
        <f>CONCATENATE(historie_vysledky[[#This Row],[prijmeni a jmeno]],", ",historie_vysledky[[#This Row],[nar]])</f>
        <v>Doležálek Zdeněk, 1955</v>
      </c>
      <c r="Q460" s="92">
        <f>IF(ISERROR(VLOOKUP(B460,jbp_bezci!B:G,4,0)),"-",IF(VLOOKUP(B460,jbp_bezci!B:G,4,0)=0,"-",VLOOKUP(B460,jbp_bezci!B:G,4,0)))</f>
        <v>1955</v>
      </c>
      <c r="R460" s="92" t="str">
        <f>IF(COUNTIF(jbp_bezci[ident],historie_vysledky[[#This Row],[ident jbp]])=1,"přihlášen","ne")</f>
        <v>přihlášen</v>
      </c>
      <c r="S460" s="93" t="str">
        <f>IF(historie_vysledky[[#This Row],[jbp_2014]]="ne","-",IF(VLOOKUP(historie_vysledky[[#This Row],[ident jbp]],jbp_bezci!B:G,5,0)=0,"-",VLOOKUP(historie_vysledky[[#This Row],[ident jbp]],jbp_bezci!B:G,5,0)))</f>
        <v>Liga 2000 Tábor</v>
      </c>
      <c r="T460" s="120">
        <f>COUNTIFS($F$4:F459,F460,$G$4:G459,G460)</f>
        <v>0</v>
      </c>
      <c r="U460" s="5"/>
      <c r="V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</row>
    <row r="461" spans="2:33" ht="15.75" x14ac:dyDescent="0.25">
      <c r="B461" s="40" t="str">
        <f>CONCATENATE(historie_vysledky[[#This Row],[rok]]," :: ",F461," :: ",G461)</f>
        <v>2012 :: Drázda Petr :: 1964</v>
      </c>
      <c r="C461" s="115">
        <v>2012</v>
      </c>
      <c r="D461" s="43" t="s">
        <v>292</v>
      </c>
      <c r="E461" s="101"/>
      <c r="F461" s="9" t="s">
        <v>94</v>
      </c>
      <c r="G461" s="7">
        <v>1964</v>
      </c>
      <c r="H461" s="8" t="s">
        <v>11</v>
      </c>
      <c r="I461" s="98" t="str">
        <f>IF(RIGHT(LEFT(historie_vysledky[[#This Row],[prijmeni a jmeno]],SEARCH(" ",historie_vysledky[[#This Row],[prijmeni a jmeno]])-1),1)="á","Z","M")</f>
        <v>M</v>
      </c>
      <c r="J46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61" s="38"/>
      <c r="L461" s="80">
        <v>5.4467592592592595E-2</v>
      </c>
      <c r="M461" s="76">
        <v>46</v>
      </c>
      <c r="N461" s="77">
        <v>21</v>
      </c>
      <c r="O461" s="112" t="str">
        <f>LEFT(historie_vysledky[[#This Row],[prijmeni a jmeno]],1)</f>
        <v>D</v>
      </c>
      <c r="P461" s="113" t="str">
        <f>CONCATENATE(historie_vysledky[[#This Row],[prijmeni a jmeno]],", ",historie_vysledky[[#This Row],[nar]])</f>
        <v>Drázda Petr, 1964</v>
      </c>
      <c r="Q461" s="92">
        <f>IF(ISERROR(VLOOKUP(B461,jbp_bezci!B:G,4,0)),"-",IF(VLOOKUP(B461,jbp_bezci!B:G,4,0)=0,"-",VLOOKUP(B461,jbp_bezci!B:G,4,0)))</f>
        <v>1964</v>
      </c>
      <c r="R461" s="92" t="str">
        <f>IF(COUNTIF(jbp_bezci[ident],historie_vysledky[[#This Row],[ident jbp]])=1,"přihlášen","ne")</f>
        <v>přihlášen</v>
      </c>
      <c r="S461" s="93" t="str">
        <f>IF(historie_vysledky[[#This Row],[jbp_2014]]="ne","-",IF(VLOOKUP(historie_vysledky[[#This Row],[ident jbp]],jbp_bezci!B:G,5,0)=0,"-",VLOOKUP(historie_vysledky[[#This Row],[ident jbp]],jbp_bezci!B:G,5,0)))</f>
        <v>Pištín</v>
      </c>
      <c r="T461" s="120">
        <f>COUNTIFS($F$4:F460,F461,$G$4:G460,G461)</f>
        <v>1</v>
      </c>
      <c r="U461" s="5"/>
      <c r="V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</row>
    <row r="462" spans="2:33" ht="15.75" x14ac:dyDescent="0.25">
      <c r="B462" s="40" t="str">
        <f>CONCATENATE(historie_vysledky[[#This Row],[rok]]," :: ",F462," :: ",G462)</f>
        <v>2012 :: Flašár Jan :: 1986</v>
      </c>
      <c r="C462" s="115">
        <v>2012</v>
      </c>
      <c r="D462" s="43" t="s">
        <v>292</v>
      </c>
      <c r="E462" s="101"/>
      <c r="F462" s="9" t="s">
        <v>614</v>
      </c>
      <c r="G462" s="7">
        <v>1986</v>
      </c>
      <c r="H462" s="9" t="s">
        <v>1115</v>
      </c>
      <c r="I462" s="98" t="str">
        <f>IF(RIGHT(LEFT(historie_vysledky[[#This Row],[prijmeni a jmeno]],SEARCH(" ",historie_vysledky[[#This Row],[prijmeni a jmeno]])-1),1)="á","Z","M")</f>
        <v>M</v>
      </c>
      <c r="J46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462" s="38"/>
      <c r="L462" s="80">
        <v>4.0659722222222222E-2</v>
      </c>
      <c r="M462" s="76">
        <v>5</v>
      </c>
      <c r="N462" s="77">
        <v>5</v>
      </c>
      <c r="O462" s="112" t="str">
        <f>LEFT(historie_vysledky[[#This Row],[prijmeni a jmeno]],1)</f>
        <v>F</v>
      </c>
      <c r="P462" s="113" t="str">
        <f>CONCATENATE(historie_vysledky[[#This Row],[prijmeni a jmeno]],", ",historie_vysledky[[#This Row],[nar]])</f>
        <v>Flašár Jan, 1986</v>
      </c>
      <c r="Q462" s="92" t="str">
        <f>IF(ISERROR(VLOOKUP(B462,jbp_bezci!B:G,4,0)),"-",IF(VLOOKUP(B462,jbp_bezci!B:G,4,0)=0,"-",VLOOKUP(B462,jbp_bezci!B:G,4,0)))</f>
        <v>-</v>
      </c>
      <c r="R462" s="92" t="str">
        <f>IF(COUNTIF(jbp_bezci[ident],historie_vysledky[[#This Row],[ident jbp]])=1,"přihlášen","ne")</f>
        <v>ne</v>
      </c>
      <c r="S46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62" s="120">
        <f>COUNTIFS($F$4:F461,F462,$G$4:G461,G462)</f>
        <v>1</v>
      </c>
      <c r="U462" s="5"/>
      <c r="V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</row>
    <row r="463" spans="2:33" ht="15.75" x14ac:dyDescent="0.25">
      <c r="B463" s="40" t="str">
        <f>CONCATENATE(historie_vysledky[[#This Row],[rok]]," :: ",F463," :: ",G463)</f>
        <v>2012 :: Flíčková Alice :: 1970</v>
      </c>
      <c r="C463" s="115">
        <v>2012</v>
      </c>
      <c r="D463" s="43" t="s">
        <v>292</v>
      </c>
      <c r="E463" s="101"/>
      <c r="F463" s="9" t="s">
        <v>316</v>
      </c>
      <c r="G463" s="7">
        <v>1970</v>
      </c>
      <c r="H463" s="8" t="s">
        <v>737</v>
      </c>
      <c r="I463" s="98" t="str">
        <f>IF(RIGHT(LEFT(historie_vysledky[[#This Row],[prijmeni a jmeno]],SEARCH(" ",historie_vysledky[[#This Row],[prijmeni a jmeno]])-1),1)="á","Z","M")</f>
        <v>Z</v>
      </c>
      <c r="J46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63" s="38"/>
      <c r="L463" s="80">
        <v>5.9884259259259255E-2</v>
      </c>
      <c r="M463" s="76">
        <v>63</v>
      </c>
      <c r="N463" s="77">
        <v>5</v>
      </c>
      <c r="O463" s="112" t="str">
        <f>LEFT(historie_vysledky[[#This Row],[prijmeni a jmeno]],1)</f>
        <v>F</v>
      </c>
      <c r="P463" s="113" t="str">
        <f>CONCATENATE(historie_vysledky[[#This Row],[prijmeni a jmeno]],", ",historie_vysledky[[#This Row],[nar]])</f>
        <v>Flíčková Alice, 1970</v>
      </c>
      <c r="Q463" s="92" t="str">
        <f>IF(ISERROR(VLOOKUP(B463,jbp_bezci!B:G,4,0)),"-",IF(VLOOKUP(B463,jbp_bezci!B:G,4,0)=0,"-",VLOOKUP(B463,jbp_bezci!B:G,4,0)))</f>
        <v>-</v>
      </c>
      <c r="R463" s="92" t="str">
        <f>IF(COUNTIF(jbp_bezci[ident],historie_vysledky[[#This Row],[ident jbp]])=1,"přihlášen","ne")</f>
        <v>ne</v>
      </c>
      <c r="S46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63" s="120">
        <f>COUNTIFS($F$4:F462,F463,$G$4:G462,G463)</f>
        <v>0</v>
      </c>
      <c r="U463" s="5"/>
      <c r="V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</row>
    <row r="464" spans="2:33" ht="15.75" x14ac:dyDescent="0.25">
      <c r="B464" s="40" t="str">
        <f>CONCATENATE(historie_vysledky[[#This Row],[rok]]," :: ",F464," :: ",G464)</f>
        <v>2012 :: Gazda Martin :: 1968</v>
      </c>
      <c r="C464" s="115">
        <v>2012</v>
      </c>
      <c r="D464" s="43" t="s">
        <v>292</v>
      </c>
      <c r="E464" s="101"/>
      <c r="F464" s="9" t="s">
        <v>97</v>
      </c>
      <c r="G464" s="7">
        <v>1968</v>
      </c>
      <c r="H464" s="8" t="s">
        <v>304</v>
      </c>
      <c r="I464" s="98" t="str">
        <f>IF(RIGHT(LEFT(historie_vysledky[[#This Row],[prijmeni a jmeno]],SEARCH(" ",historie_vysledky[[#This Row],[prijmeni a jmeno]])-1),1)="á","Z","M")</f>
        <v>M</v>
      </c>
      <c r="J46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64" s="38"/>
      <c r="L464" s="80">
        <v>5.3969907407407404E-2</v>
      </c>
      <c r="M464" s="76">
        <v>45</v>
      </c>
      <c r="N464" s="77">
        <v>20</v>
      </c>
      <c r="O464" s="112" t="str">
        <f>LEFT(historie_vysledky[[#This Row],[prijmeni a jmeno]],1)</f>
        <v>G</v>
      </c>
      <c r="P464" s="113" t="str">
        <f>CONCATENATE(historie_vysledky[[#This Row],[prijmeni a jmeno]],", ",historie_vysledky[[#This Row],[nar]])</f>
        <v>Gazda Martin, 1968</v>
      </c>
      <c r="Q464" s="92">
        <f>IF(ISERROR(VLOOKUP(B464,jbp_bezci!B:G,4,0)),"-",IF(VLOOKUP(B464,jbp_bezci!B:G,4,0)=0,"-",VLOOKUP(B464,jbp_bezci!B:G,4,0)))</f>
        <v>1968</v>
      </c>
      <c r="R464" s="92" t="str">
        <f>IF(COUNTIF(jbp_bezci[ident],historie_vysledky[[#This Row],[ident jbp]])=1,"přihlášen","ne")</f>
        <v>přihlášen</v>
      </c>
      <c r="S464" s="93" t="str">
        <f>IF(historie_vysledky[[#This Row],[jbp_2014]]="ne","-",IF(VLOOKUP(historie_vysledky[[#This Row],[ident jbp]],jbp_bezci!B:G,5,0)=0,"-",VLOOKUP(historie_vysledky[[#This Row],[ident jbp]],jbp_bezci!B:G,5,0)))</f>
        <v>King team</v>
      </c>
      <c r="T464" s="120">
        <f>COUNTIFS($F$4:F463,F464,$G$4:G463,G464)</f>
        <v>1</v>
      </c>
      <c r="U464" s="5"/>
      <c r="V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</row>
    <row r="465" spans="2:33" ht="15.75" x14ac:dyDescent="0.25">
      <c r="B465" s="40" t="str">
        <f>CONCATENATE(historie_vysledky[[#This Row],[rok]]," :: ",F465," :: ",G465)</f>
        <v>2012 :: Hájíček František :: 1951</v>
      </c>
      <c r="C465" s="115">
        <v>2012</v>
      </c>
      <c r="D465" s="43" t="s">
        <v>292</v>
      </c>
      <c r="E465" s="101"/>
      <c r="F465" s="9" t="s">
        <v>202</v>
      </c>
      <c r="G465" s="7">
        <v>1951</v>
      </c>
      <c r="H465" s="8" t="s">
        <v>613</v>
      </c>
      <c r="I465" s="98" t="str">
        <f>IF(RIGHT(LEFT(historie_vysledky[[#This Row],[prijmeni a jmeno]],SEARCH(" ",historie_vysledky[[#This Row],[prijmeni a jmeno]])-1),1)="á","Z","M")</f>
        <v>M</v>
      </c>
      <c r="J46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D</v>
      </c>
      <c r="K465" s="38"/>
      <c r="L465" s="80">
        <v>7.0462962962962963E-2</v>
      </c>
      <c r="M465" s="76">
        <v>70</v>
      </c>
      <c r="N465" s="77">
        <v>7</v>
      </c>
      <c r="O465" s="112" t="str">
        <f>LEFT(historie_vysledky[[#This Row],[prijmeni a jmeno]],1)</f>
        <v>H</v>
      </c>
      <c r="P465" s="113" t="str">
        <f>CONCATENATE(historie_vysledky[[#This Row],[prijmeni a jmeno]],", ",historie_vysledky[[#This Row],[nar]])</f>
        <v>Hájíček František, 1951</v>
      </c>
      <c r="Q465" s="92">
        <f>IF(ISERROR(VLOOKUP(B465,jbp_bezci!B:G,4,0)),"-",IF(VLOOKUP(B465,jbp_bezci!B:G,4,0)=0,"-",VLOOKUP(B465,jbp_bezci!B:G,4,0)))</f>
        <v>1951</v>
      </c>
      <c r="R465" s="92" t="str">
        <f>IF(COUNTIF(jbp_bezci[ident],historie_vysledky[[#This Row],[ident jbp]])=1,"přihlášen","ne")</f>
        <v>přihlášen</v>
      </c>
      <c r="S465" s="93" t="str">
        <f>IF(historie_vysledky[[#This Row],[jbp_2014]]="ne","-",IF(VLOOKUP(historie_vysledky[[#This Row],[ident jbp]],jbp_bezci!B:G,5,0)=0,"-",VLOOKUP(historie_vysledky[[#This Row],[ident jbp]],jbp_bezci!B:G,5,0)))</f>
        <v>AVC Praha</v>
      </c>
      <c r="T465" s="120">
        <f>COUNTIFS($F$4:F464,F465,$G$4:G464,G465)</f>
        <v>1</v>
      </c>
      <c r="U465" s="5"/>
      <c r="V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</row>
    <row r="466" spans="2:33" ht="15.75" x14ac:dyDescent="0.25">
      <c r="B466" s="40" t="str">
        <f>CONCATENATE(historie_vysledky[[#This Row],[rok]]," :: ",F466," :: ",G466)</f>
        <v>2012 :: Haraba Jaromír :: 1974</v>
      </c>
      <c r="C466" s="115">
        <v>2012</v>
      </c>
      <c r="D466" s="43" t="s">
        <v>292</v>
      </c>
      <c r="E466" s="101"/>
      <c r="F466" s="9" t="s">
        <v>747</v>
      </c>
      <c r="G466" s="7">
        <v>1974</v>
      </c>
      <c r="H466" s="8" t="s">
        <v>391</v>
      </c>
      <c r="I466" s="98" t="str">
        <f>IF(RIGHT(LEFT(historie_vysledky[[#This Row],[prijmeni a jmeno]],SEARCH(" ",historie_vysledky[[#This Row],[prijmeni a jmeno]])-1),1)="á","Z","M")</f>
        <v>M</v>
      </c>
      <c r="J46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466" s="38"/>
      <c r="L466" s="80">
        <v>4.2511574074074077E-2</v>
      </c>
      <c r="M466" s="76">
        <v>11</v>
      </c>
      <c r="N466" s="77">
        <v>7</v>
      </c>
      <c r="O466" s="112" t="str">
        <f>LEFT(historie_vysledky[[#This Row],[prijmeni a jmeno]],1)</f>
        <v>H</v>
      </c>
      <c r="P466" s="113" t="str">
        <f>CONCATENATE(historie_vysledky[[#This Row],[prijmeni a jmeno]],", ",historie_vysledky[[#This Row],[nar]])</f>
        <v>Haraba Jaromír, 1974</v>
      </c>
      <c r="Q466" s="92" t="str">
        <f>IF(ISERROR(VLOOKUP(B466,jbp_bezci!B:G,4,0)),"-",IF(VLOOKUP(B466,jbp_bezci!B:G,4,0)=0,"-",VLOOKUP(B466,jbp_bezci!B:G,4,0)))</f>
        <v>-</v>
      </c>
      <c r="R466" s="92" t="str">
        <f>IF(COUNTIF(jbp_bezci[ident],historie_vysledky[[#This Row],[ident jbp]])=1,"přihlášen","ne")</f>
        <v>ne</v>
      </c>
      <c r="S46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66" s="120">
        <f>COUNTIFS($F$4:F465,F466,$G$4:G465,G466)</f>
        <v>0</v>
      </c>
      <c r="U466" s="5"/>
      <c r="V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</row>
    <row r="467" spans="2:33" ht="15.75" x14ac:dyDescent="0.25">
      <c r="B467" s="40" t="str">
        <f>CONCATENATE(historie_vysledky[[#This Row],[rok]]," :: ",F467," :: ",G467)</f>
        <v>2012 :: Háša Michal :: 1981</v>
      </c>
      <c r="C467" s="115">
        <v>2012</v>
      </c>
      <c r="D467" s="43" t="s">
        <v>292</v>
      </c>
      <c r="E467" s="101"/>
      <c r="F467" s="9" t="s">
        <v>245</v>
      </c>
      <c r="G467" s="7">
        <v>1981</v>
      </c>
      <c r="H467" s="8" t="s">
        <v>695</v>
      </c>
      <c r="I467" s="98" t="str">
        <f>IF(RIGHT(LEFT(historie_vysledky[[#This Row],[prijmeni a jmeno]],SEARCH(" ",historie_vysledky[[#This Row],[prijmeni a jmeno]])-1),1)="á","Z","M")</f>
        <v>M</v>
      </c>
      <c r="J46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467" s="38"/>
      <c r="L467" s="80">
        <v>4.0081018518518523E-2</v>
      </c>
      <c r="M467" s="76">
        <v>2</v>
      </c>
      <c r="N467" s="77">
        <v>2</v>
      </c>
      <c r="O467" s="112" t="str">
        <f>LEFT(historie_vysledky[[#This Row],[prijmeni a jmeno]],1)</f>
        <v>H</v>
      </c>
      <c r="P467" s="113" t="str">
        <f>CONCATENATE(historie_vysledky[[#This Row],[prijmeni a jmeno]],", ",historie_vysledky[[#This Row],[nar]])</f>
        <v>Háša Michal, 1981</v>
      </c>
      <c r="Q467" s="92">
        <f>IF(ISERROR(VLOOKUP(B467,jbp_bezci!B:G,4,0)),"-",IF(VLOOKUP(B467,jbp_bezci!B:G,4,0)=0,"-",VLOOKUP(B467,jbp_bezci!B:G,4,0)))</f>
        <v>1981</v>
      </c>
      <c r="R467" s="92" t="str">
        <f>IF(COUNTIF(jbp_bezci[ident],historie_vysledky[[#This Row],[ident jbp]])=1,"přihlášen","ne")</f>
        <v>přihlášen</v>
      </c>
      <c r="S467" s="93" t="str">
        <f>IF(historie_vysledky[[#This Row],[jbp_2014]]="ne","-",IF(VLOOKUP(historie_vysledky[[#This Row],[ident jbp]],jbp_bezci!B:G,5,0)=0,"-",VLOOKUP(historie_vysledky[[#This Row],[ident jbp]],jbp_bezci!B:G,5,0)))</f>
        <v>EON Triatlon Tým</v>
      </c>
      <c r="T467" s="120">
        <f>COUNTIFS($F$4:F466,F467,$G$4:G466,G467)</f>
        <v>0</v>
      </c>
      <c r="U467" s="5"/>
      <c r="V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</row>
    <row r="468" spans="2:33" ht="15.75" x14ac:dyDescent="0.25">
      <c r="B468" s="40" t="str">
        <f>CONCATENATE(historie_vysledky[[#This Row],[rok]]," :: ",F468," :: ",G468)</f>
        <v>2012 :: Chodura Vladimír :: 1970</v>
      </c>
      <c r="C468" s="115">
        <v>2012</v>
      </c>
      <c r="D468" s="43" t="s">
        <v>292</v>
      </c>
      <c r="E468" s="101"/>
      <c r="F468" s="9" t="s">
        <v>757</v>
      </c>
      <c r="G468" s="7">
        <v>1970</v>
      </c>
      <c r="H468" s="8" t="s">
        <v>37</v>
      </c>
      <c r="I468" s="98" t="str">
        <f>IF(RIGHT(LEFT(historie_vysledky[[#This Row],[prijmeni a jmeno]],SEARCH(" ",historie_vysledky[[#This Row],[prijmeni a jmeno]])-1),1)="á","Z","M")</f>
        <v>M</v>
      </c>
      <c r="J46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68" s="38"/>
      <c r="L468" s="80">
        <v>6.1076388888888888E-2</v>
      </c>
      <c r="M468" s="76">
        <v>66</v>
      </c>
      <c r="N468" s="77">
        <v>26</v>
      </c>
      <c r="O468" s="112" t="str">
        <f>LEFT(historie_vysledky[[#This Row],[prijmeni a jmeno]],1)</f>
        <v>C</v>
      </c>
      <c r="P468" s="113" t="str">
        <f>CONCATENATE(historie_vysledky[[#This Row],[prijmeni a jmeno]],", ",historie_vysledky[[#This Row],[nar]])</f>
        <v>Chodura Vladimír, 1970</v>
      </c>
      <c r="Q468" s="92" t="str">
        <f>IF(ISERROR(VLOOKUP(B468,jbp_bezci!B:G,4,0)),"-",IF(VLOOKUP(B468,jbp_bezci!B:G,4,0)=0,"-",VLOOKUP(B468,jbp_bezci!B:G,4,0)))</f>
        <v>-</v>
      </c>
      <c r="R468" s="92" t="str">
        <f>IF(COUNTIF(jbp_bezci[ident],historie_vysledky[[#This Row],[ident jbp]])=1,"přihlášen","ne")</f>
        <v>ne</v>
      </c>
      <c r="S46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68" s="120">
        <f>COUNTIFS($F$4:F467,F468,$G$4:G467,G468)</f>
        <v>0</v>
      </c>
      <c r="U468" s="5"/>
      <c r="V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</row>
    <row r="469" spans="2:33" ht="15.75" x14ac:dyDescent="0.25">
      <c r="B469" s="40" t="str">
        <f>CONCATENATE(historie_vysledky[[#This Row],[rok]]," :: ",F469," :: ",G469)</f>
        <v>2012 :: Jančář Stanislav :: 1967</v>
      </c>
      <c r="C469" s="115">
        <v>2012</v>
      </c>
      <c r="D469" s="43" t="s">
        <v>292</v>
      </c>
      <c r="E469" s="101"/>
      <c r="F469" s="9" t="s">
        <v>205</v>
      </c>
      <c r="G469" s="7">
        <v>1967</v>
      </c>
      <c r="H469" s="9" t="s">
        <v>1115</v>
      </c>
      <c r="I469" s="98" t="str">
        <f>IF(RIGHT(LEFT(historie_vysledky[[#This Row],[prijmeni a jmeno]],SEARCH(" ",historie_vysledky[[#This Row],[prijmeni a jmeno]])-1),1)="á","Z","M")</f>
        <v>M</v>
      </c>
      <c r="J46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69" s="38"/>
      <c r="L469" s="80">
        <v>4.3969907407407409E-2</v>
      </c>
      <c r="M469" s="76">
        <v>15</v>
      </c>
      <c r="N469" s="77">
        <v>7</v>
      </c>
      <c r="O469" s="112" t="str">
        <f>LEFT(historie_vysledky[[#This Row],[prijmeni a jmeno]],1)</f>
        <v>J</v>
      </c>
      <c r="P469" s="113" t="str">
        <f>CONCATENATE(historie_vysledky[[#This Row],[prijmeni a jmeno]],", ",historie_vysledky[[#This Row],[nar]])</f>
        <v>Jančář Stanislav, 1967</v>
      </c>
      <c r="Q469" s="92">
        <f>IF(ISERROR(VLOOKUP(B469,jbp_bezci!B:G,4,0)),"-",IF(VLOOKUP(B469,jbp_bezci!B:G,4,0)=0,"-",VLOOKUP(B469,jbp_bezci!B:G,4,0)))</f>
        <v>1967</v>
      </c>
      <c r="R469" s="92" t="str">
        <f>IF(COUNTIF(jbp_bezci[ident],historie_vysledky[[#This Row],[ident jbp]])=1,"přihlášen","ne")</f>
        <v>přihlášen</v>
      </c>
      <c r="S469" s="93" t="str">
        <f>IF(historie_vysledky[[#This Row],[jbp_2014]]="ne","-",IF(VLOOKUP(historie_vysledky[[#This Row],[ident jbp]],jbp_bezci!B:G,5,0)=0,"-",VLOOKUP(historie_vysledky[[#This Row],[ident jbp]],jbp_bezci!B:G,5,0)))</f>
        <v>SK Čtyři Dvory České Budějovice</v>
      </c>
      <c r="T469" s="120">
        <f>COUNTIFS($F$4:F468,F469,$G$4:G468,G469)</f>
        <v>1</v>
      </c>
      <c r="U469" s="5"/>
      <c r="V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</row>
    <row r="470" spans="2:33" ht="15.75" x14ac:dyDescent="0.25">
      <c r="B470" s="40" t="str">
        <f>CONCATENATE(historie_vysledky[[#This Row],[rok]]," :: ",F470," :: ",G470)</f>
        <v>2012 :: Janko Roman :: 1954</v>
      </c>
      <c r="C470" s="115">
        <v>2012</v>
      </c>
      <c r="D470" s="43" t="s">
        <v>292</v>
      </c>
      <c r="E470" s="101"/>
      <c r="F470" s="9" t="s">
        <v>750</v>
      </c>
      <c r="G470" s="7">
        <v>1954</v>
      </c>
      <c r="H470" s="8" t="s">
        <v>700</v>
      </c>
      <c r="I470" s="98" t="str">
        <f>IF(RIGHT(LEFT(historie_vysledky[[#This Row],[prijmeni a jmeno]],SEARCH(" ",historie_vysledky[[#This Row],[prijmeni a jmeno]])-1),1)="á","Z","M")</f>
        <v>M</v>
      </c>
      <c r="J47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470" s="38"/>
      <c r="L470" s="80">
        <v>4.6469907407407411E-2</v>
      </c>
      <c r="M470" s="76">
        <v>23</v>
      </c>
      <c r="N470" s="77">
        <v>2</v>
      </c>
      <c r="O470" s="112" t="str">
        <f>LEFT(historie_vysledky[[#This Row],[prijmeni a jmeno]],1)</f>
        <v>J</v>
      </c>
      <c r="P470" s="113" t="str">
        <f>CONCATENATE(historie_vysledky[[#This Row],[prijmeni a jmeno]],", ",historie_vysledky[[#This Row],[nar]])</f>
        <v>Janko Roman, 1954</v>
      </c>
      <c r="Q470" s="92" t="str">
        <f>IF(ISERROR(VLOOKUP(B470,jbp_bezci!B:G,4,0)),"-",IF(VLOOKUP(B470,jbp_bezci!B:G,4,0)=0,"-",VLOOKUP(B470,jbp_bezci!B:G,4,0)))</f>
        <v>-</v>
      </c>
      <c r="R470" s="92" t="str">
        <f>IF(COUNTIF(jbp_bezci[ident],historie_vysledky[[#This Row],[ident jbp]])=1,"přihlášen","ne")</f>
        <v>ne</v>
      </c>
      <c r="S47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70" s="120">
        <f>COUNTIFS($F$4:F469,F470,$G$4:G469,G470)</f>
        <v>0</v>
      </c>
      <c r="U470" s="5"/>
      <c r="V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</row>
    <row r="471" spans="2:33" ht="15.75" x14ac:dyDescent="0.25">
      <c r="B471" s="40" t="str">
        <f>CONCATENATE(historie_vysledky[[#This Row],[rok]]," :: ",F471," :: ",G471)</f>
        <v>2012 :: Jansa Jiří :: 1966</v>
      </c>
      <c r="C471" s="115">
        <v>2012</v>
      </c>
      <c r="D471" s="43" t="s">
        <v>292</v>
      </c>
      <c r="E471" s="101"/>
      <c r="F471" s="9" t="s">
        <v>207</v>
      </c>
      <c r="G471" s="7">
        <v>1966</v>
      </c>
      <c r="H471" s="8" t="s">
        <v>10</v>
      </c>
      <c r="I471" s="98" t="str">
        <f>IF(RIGHT(LEFT(historie_vysledky[[#This Row],[prijmeni a jmeno]],SEARCH(" ",historie_vysledky[[#This Row],[prijmeni a jmeno]])-1),1)="á","Z","M")</f>
        <v>M</v>
      </c>
      <c r="J47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71" s="38"/>
      <c r="L471" s="80">
        <v>4.130787037037037E-2</v>
      </c>
      <c r="M471" s="76">
        <v>6</v>
      </c>
      <c r="N471" s="77">
        <v>1</v>
      </c>
      <c r="O471" s="112" t="str">
        <f>LEFT(historie_vysledky[[#This Row],[prijmeni a jmeno]],1)</f>
        <v>J</v>
      </c>
      <c r="P471" s="113" t="str">
        <f>CONCATENATE(historie_vysledky[[#This Row],[prijmeni a jmeno]],", ",historie_vysledky[[#This Row],[nar]])</f>
        <v>Jansa Jiří, 1966</v>
      </c>
      <c r="Q471" s="92">
        <f>IF(ISERROR(VLOOKUP(B471,jbp_bezci!B:G,4,0)),"-",IF(VLOOKUP(B471,jbp_bezci!B:G,4,0)=0,"-",VLOOKUP(B471,jbp_bezci!B:G,4,0)))</f>
        <v>1966</v>
      </c>
      <c r="R471" s="92" t="str">
        <f>IF(COUNTIF(jbp_bezci[ident],historie_vysledky[[#This Row],[ident jbp]])=1,"přihlášen","ne")</f>
        <v>přihlášen</v>
      </c>
      <c r="S471" s="93" t="str">
        <f>IF(historie_vysledky[[#This Row],[jbp_2014]]="ne","-",IF(VLOOKUP(historie_vysledky[[#This Row],[ident jbp]],jbp_bezci!B:G,5,0)=0,"-",VLOOKUP(historie_vysledky[[#This Row],[ident jbp]],jbp_bezci!B:G,5,0)))</f>
        <v>Atletika Písek</v>
      </c>
      <c r="T471" s="120">
        <f>COUNTIFS($F$4:F470,F471,$G$4:G470,G471)</f>
        <v>0</v>
      </c>
      <c r="U471" s="5"/>
      <c r="V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</row>
    <row r="472" spans="2:33" ht="15.75" x14ac:dyDescent="0.25">
      <c r="B472" s="40" t="str">
        <f>CONCATENATE(historie_vysledky[[#This Row],[rok]]," :: ",F472," :: ",G472)</f>
        <v>2012 :: Jašarov Zdeněk :: 1957</v>
      </c>
      <c r="C472" s="115">
        <v>2012</v>
      </c>
      <c r="D472" s="43" t="s">
        <v>292</v>
      </c>
      <c r="E472" s="101"/>
      <c r="F472" s="9" t="s">
        <v>110</v>
      </c>
      <c r="G472" s="7">
        <v>1957</v>
      </c>
      <c r="H472" s="8" t="s">
        <v>73</v>
      </c>
      <c r="I472" s="98" t="str">
        <f>IF(RIGHT(LEFT(historie_vysledky[[#This Row],[prijmeni a jmeno]],SEARCH(" ",historie_vysledky[[#This Row],[prijmeni a jmeno]])-1),1)="á","Z","M")</f>
        <v>M</v>
      </c>
      <c r="J47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472" s="38"/>
      <c r="L472" s="80">
        <v>4.5000000000000005E-2</v>
      </c>
      <c r="M472" s="76">
        <v>19</v>
      </c>
      <c r="N472" s="77">
        <v>1</v>
      </c>
      <c r="O472" s="112" t="str">
        <f>LEFT(historie_vysledky[[#This Row],[prijmeni a jmeno]],1)</f>
        <v>J</v>
      </c>
      <c r="P472" s="113" t="str">
        <f>CONCATENATE(historie_vysledky[[#This Row],[prijmeni a jmeno]],", ",historie_vysledky[[#This Row],[nar]])</f>
        <v>Jašarov Zdeněk, 1957</v>
      </c>
      <c r="Q472" s="92">
        <f>IF(ISERROR(VLOOKUP(B472,jbp_bezci!B:G,4,0)),"-",IF(VLOOKUP(B472,jbp_bezci!B:G,4,0)=0,"-",VLOOKUP(B472,jbp_bezci!B:G,4,0)))</f>
        <v>1957</v>
      </c>
      <c r="R472" s="92" t="str">
        <f>IF(COUNTIF(jbp_bezci[ident],historie_vysledky[[#This Row],[ident jbp]])=1,"přihlášen","ne")</f>
        <v>přihlášen</v>
      </c>
      <c r="S472" s="93" t="str">
        <f>IF(historie_vysledky[[#This Row],[jbp_2014]]="ne","-",IF(VLOOKUP(historie_vysledky[[#This Row],[ident jbp]],jbp_bezci!B:G,5,0)=0,"-",VLOOKUP(historie_vysledky[[#This Row],[ident jbp]],jbp_bezci!B:G,5,0)))</f>
        <v>TC Dvořák České Budějovice 2</v>
      </c>
      <c r="T472" s="120">
        <f>COUNTIFS($F$4:F471,F472,$G$4:G471,G472)</f>
        <v>0</v>
      </c>
      <c r="U472" s="5"/>
      <c r="V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</row>
    <row r="473" spans="2:33" ht="15.75" x14ac:dyDescent="0.25">
      <c r="B473" s="40" t="str">
        <f>CONCATENATE(historie_vysledky[[#This Row],[rok]]," :: ",F473," :: ",G473)</f>
        <v>2012 :: Klimeš Petr :: 1977</v>
      </c>
      <c r="C473" s="115">
        <v>2012</v>
      </c>
      <c r="D473" s="43" t="s">
        <v>292</v>
      </c>
      <c r="E473" s="101"/>
      <c r="F473" s="9" t="s">
        <v>116</v>
      </c>
      <c r="G473" s="7">
        <v>1977</v>
      </c>
      <c r="H473" s="8" t="s">
        <v>1018</v>
      </c>
      <c r="I473" s="98" t="str">
        <f>IF(RIGHT(LEFT(historie_vysledky[[#This Row],[prijmeni a jmeno]],SEARCH(" ",historie_vysledky[[#This Row],[prijmeni a jmeno]])-1),1)="á","Z","M")</f>
        <v>M</v>
      </c>
      <c r="J47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473" s="38"/>
      <c r="L473" s="80">
        <v>5.3564814814814815E-2</v>
      </c>
      <c r="M473" s="76">
        <v>44</v>
      </c>
      <c r="N473" s="77">
        <v>14</v>
      </c>
      <c r="O473" s="112" t="str">
        <f>LEFT(historie_vysledky[[#This Row],[prijmeni a jmeno]],1)</f>
        <v>K</v>
      </c>
      <c r="P473" s="113" t="str">
        <f>CONCATENATE(historie_vysledky[[#This Row],[prijmeni a jmeno]],", ",historie_vysledky[[#This Row],[nar]])</f>
        <v>Klimeš Petr, 1977</v>
      </c>
      <c r="Q473" s="92">
        <f>IF(ISERROR(VLOOKUP(B473,jbp_bezci!B:G,4,0)),"-",IF(VLOOKUP(B473,jbp_bezci!B:G,4,0)=0,"-",VLOOKUP(B473,jbp_bezci!B:G,4,0)))</f>
        <v>1977</v>
      </c>
      <c r="R473" s="92" t="str">
        <f>IF(COUNTIF(jbp_bezci[ident],historie_vysledky[[#This Row],[ident jbp]])=1,"přihlášen","ne")</f>
        <v>přihlášen</v>
      </c>
      <c r="S473" s="93" t="str">
        <f>IF(historie_vysledky[[#This Row],[jbp_2014]]="ne","-",IF(VLOOKUP(historie_vysledky[[#This Row],[ident jbp]],jbp_bezci!B:G,5,0)=0,"-",VLOOKUP(historie_vysledky[[#This Row],[ident jbp]],jbp_bezci!B:G,5,0)))</f>
        <v>VJČ</v>
      </c>
      <c r="T473" s="120">
        <f>COUNTIFS($F$4:F472,F473,$G$4:G472,G473)</f>
        <v>1</v>
      </c>
      <c r="U473" s="5"/>
      <c r="V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</row>
    <row r="474" spans="2:33" ht="15.75" x14ac:dyDescent="0.25">
      <c r="B474" s="40" t="str">
        <f>CONCATENATE(historie_vysledky[[#This Row],[rok]]," :: ",F474," :: ",G474)</f>
        <v>2012 :: Klosse Jiří :: 1970</v>
      </c>
      <c r="C474" s="115">
        <v>2012</v>
      </c>
      <c r="D474" s="43" t="s">
        <v>292</v>
      </c>
      <c r="E474" s="101"/>
      <c r="F474" s="9" t="s">
        <v>117</v>
      </c>
      <c r="G474" s="7">
        <v>1970</v>
      </c>
      <c r="H474" s="8" t="s">
        <v>37</v>
      </c>
      <c r="I474" s="98" t="str">
        <f>IF(RIGHT(LEFT(historie_vysledky[[#This Row],[prijmeni a jmeno]],SEARCH(" ",historie_vysledky[[#This Row],[prijmeni a jmeno]])-1),1)="á","Z","M")</f>
        <v>M</v>
      </c>
      <c r="J47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74" s="38"/>
      <c r="L474" s="80">
        <v>5.9004629629629629E-2</v>
      </c>
      <c r="M474" s="76">
        <v>60</v>
      </c>
      <c r="N474" s="77">
        <v>24</v>
      </c>
      <c r="O474" s="112" t="str">
        <f>LEFT(historie_vysledky[[#This Row],[prijmeni a jmeno]],1)</f>
        <v>K</v>
      </c>
      <c r="P474" s="113" t="str">
        <f>CONCATENATE(historie_vysledky[[#This Row],[prijmeni a jmeno]],", ",historie_vysledky[[#This Row],[nar]])</f>
        <v>Klosse Jiří, 1970</v>
      </c>
      <c r="Q474" s="92" t="str">
        <f>IF(ISERROR(VLOOKUP(B474,jbp_bezci!B:G,4,0)),"-",IF(VLOOKUP(B474,jbp_bezci!B:G,4,0)=0,"-",VLOOKUP(B474,jbp_bezci!B:G,4,0)))</f>
        <v>-</v>
      </c>
      <c r="R474" s="92" t="str">
        <f>IF(COUNTIF(jbp_bezci[ident],historie_vysledky[[#This Row],[ident jbp]])=1,"přihlášen","ne")</f>
        <v>ne</v>
      </c>
      <c r="S47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74" s="120">
        <f>COUNTIFS($F$4:F473,F474,$G$4:G473,G474)</f>
        <v>1</v>
      </c>
      <c r="U474" s="5"/>
      <c r="V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</row>
    <row r="475" spans="2:33" ht="15.75" x14ac:dyDescent="0.25">
      <c r="B475" s="40" t="str">
        <f>CONCATENATE(historie_vysledky[[#This Row],[rok]]," :: ",F475," :: ",G475)</f>
        <v>2012 :: Kocourek Vít :: 1969</v>
      </c>
      <c r="C475" s="115">
        <v>2012</v>
      </c>
      <c r="D475" s="43" t="s">
        <v>292</v>
      </c>
      <c r="E475" s="101"/>
      <c r="F475" s="9" t="s">
        <v>209</v>
      </c>
      <c r="G475" s="7">
        <v>1969</v>
      </c>
      <c r="H475" s="8" t="s">
        <v>414</v>
      </c>
      <c r="I475" s="98" t="str">
        <f>IF(RIGHT(LEFT(historie_vysledky[[#This Row],[prijmeni a jmeno]],SEARCH(" ",historie_vysledky[[#This Row],[prijmeni a jmeno]])-1),1)="á","Z","M")</f>
        <v>M</v>
      </c>
      <c r="J47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75" s="38"/>
      <c r="L475" s="80">
        <v>4.7673611111111104E-2</v>
      </c>
      <c r="M475" s="76">
        <v>26</v>
      </c>
      <c r="N475" s="77">
        <v>12</v>
      </c>
      <c r="O475" s="112" t="str">
        <f>LEFT(historie_vysledky[[#This Row],[prijmeni a jmeno]],1)</f>
        <v>K</v>
      </c>
      <c r="P475" s="113" t="str">
        <f>CONCATENATE(historie_vysledky[[#This Row],[prijmeni a jmeno]],", ",historie_vysledky[[#This Row],[nar]])</f>
        <v>Kocourek Vít, 1969</v>
      </c>
      <c r="Q475" s="92">
        <f>IF(ISERROR(VLOOKUP(B475,jbp_bezci!B:G,4,0)),"-",IF(VLOOKUP(B475,jbp_bezci!B:G,4,0)=0,"-",VLOOKUP(B475,jbp_bezci!B:G,4,0)))</f>
        <v>1969</v>
      </c>
      <c r="R475" s="92" t="str">
        <f>IF(COUNTIF(jbp_bezci[ident],historie_vysledky[[#This Row],[ident jbp]])=1,"přihlášen","ne")</f>
        <v>přihlášen</v>
      </c>
      <c r="S475" s="93" t="str">
        <f>IF(historie_vysledky[[#This Row],[jbp_2014]]="ne","-",IF(VLOOKUP(historie_vysledky[[#This Row],[ident jbp]],jbp_bezci!B:G,5,0)=0,"-",VLOOKUP(historie_vysledky[[#This Row],[ident jbp]],jbp_bezci!B:G,5,0)))</f>
        <v>BH Triatlon České Budějovice</v>
      </c>
      <c r="T475" s="120">
        <f>COUNTIFS($F$4:F474,F475,$G$4:G474,G475)</f>
        <v>0</v>
      </c>
      <c r="U475" s="5"/>
      <c r="V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</row>
    <row r="476" spans="2:33" ht="15.75" x14ac:dyDescent="0.25">
      <c r="B476" s="40" t="str">
        <f>CONCATENATE(historie_vysledky[[#This Row],[rok]]," :: ",F476," :: ",G476)</f>
        <v>2012 :: Kohout Luděk :: 1965</v>
      </c>
      <c r="C476" s="115">
        <v>2012</v>
      </c>
      <c r="D476" s="43" t="s">
        <v>292</v>
      </c>
      <c r="E476" s="101"/>
      <c r="F476" s="9" t="s">
        <v>119</v>
      </c>
      <c r="G476" s="7">
        <v>1965</v>
      </c>
      <c r="H476" s="8" t="s">
        <v>22</v>
      </c>
      <c r="I476" s="98" t="str">
        <f>IF(RIGHT(LEFT(historie_vysledky[[#This Row],[prijmeni a jmeno]],SEARCH(" ",historie_vysledky[[#This Row],[prijmeni a jmeno]])-1),1)="á","Z","M")</f>
        <v>M</v>
      </c>
      <c r="J47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76" s="38"/>
      <c r="L476" s="80">
        <v>5.5868055555555553E-2</v>
      </c>
      <c r="M476" s="76">
        <v>54</v>
      </c>
      <c r="N476" s="77">
        <v>23</v>
      </c>
      <c r="O476" s="112" t="str">
        <f>LEFT(historie_vysledky[[#This Row],[prijmeni a jmeno]],1)</f>
        <v>K</v>
      </c>
      <c r="P476" s="113" t="str">
        <f>CONCATENATE(historie_vysledky[[#This Row],[prijmeni a jmeno]],", ",historie_vysledky[[#This Row],[nar]])</f>
        <v>Kohout Luděk, 1965</v>
      </c>
      <c r="Q476" s="92">
        <f>IF(ISERROR(VLOOKUP(B476,jbp_bezci!B:G,4,0)),"-",IF(VLOOKUP(B476,jbp_bezci!B:G,4,0)=0,"-",VLOOKUP(B476,jbp_bezci!B:G,4,0)))</f>
        <v>1965</v>
      </c>
      <c r="R476" s="92" t="str">
        <f>IF(COUNTIF(jbp_bezci[ident],historie_vysledky[[#This Row],[ident jbp]])=1,"přihlášen","ne")</f>
        <v>přihlášen</v>
      </c>
      <c r="S476" s="93" t="str">
        <f>IF(historie_vysledky[[#This Row],[jbp_2014]]="ne","-",IF(VLOOKUP(historie_vysledky[[#This Row],[ident jbp]],jbp_bezci!B:G,5,0)=0,"-",VLOOKUP(historie_vysledky[[#This Row],[ident jbp]],jbp_bezci!B:G,5,0)))</f>
        <v>Nová Ves</v>
      </c>
      <c r="T476" s="120">
        <f>COUNTIFS($F$4:F475,F476,$G$4:G475,G476)</f>
        <v>0</v>
      </c>
      <c r="U476" s="5"/>
      <c r="V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</row>
    <row r="477" spans="2:33" ht="15.75" x14ac:dyDescent="0.25">
      <c r="B477" s="40" t="str">
        <f>CONCATENATE(historie_vysledky[[#This Row],[rok]]," :: ",F477," :: ",G477)</f>
        <v>2012 :: Kolář Ivan :: 1963</v>
      </c>
      <c r="C477" s="115">
        <v>2012</v>
      </c>
      <c r="D477" s="43" t="s">
        <v>292</v>
      </c>
      <c r="E477" s="101"/>
      <c r="F477" s="9" t="s">
        <v>751</v>
      </c>
      <c r="G477" s="7">
        <v>1963</v>
      </c>
      <c r="H477" s="8" t="s">
        <v>996</v>
      </c>
      <c r="I477" s="98" t="str">
        <f>IF(RIGHT(LEFT(historie_vysledky[[#This Row],[prijmeni a jmeno]],SEARCH(" ",historie_vysledky[[#This Row],[prijmeni a jmeno]])-1),1)="á","Z","M")</f>
        <v>M</v>
      </c>
      <c r="J47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77" s="38"/>
      <c r="L477" s="80">
        <v>4.7395833333333331E-2</v>
      </c>
      <c r="M477" s="76">
        <v>25</v>
      </c>
      <c r="N477" s="77">
        <v>11</v>
      </c>
      <c r="O477" s="112" t="str">
        <f>LEFT(historie_vysledky[[#This Row],[prijmeni a jmeno]],1)</f>
        <v>K</v>
      </c>
      <c r="P477" s="113" t="str">
        <f>CONCATENATE(historie_vysledky[[#This Row],[prijmeni a jmeno]],", ",historie_vysledky[[#This Row],[nar]])</f>
        <v>Kolář Ivan, 1963</v>
      </c>
      <c r="Q477" s="92" t="str">
        <f>IF(ISERROR(VLOOKUP(B477,jbp_bezci!B:G,4,0)),"-",IF(VLOOKUP(B477,jbp_bezci!B:G,4,0)=0,"-",VLOOKUP(B477,jbp_bezci!B:G,4,0)))</f>
        <v>-</v>
      </c>
      <c r="R477" s="92" t="str">
        <f>IF(COUNTIF(jbp_bezci[ident],historie_vysledky[[#This Row],[ident jbp]])=1,"přihlášen","ne")</f>
        <v>ne</v>
      </c>
      <c r="S47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77" s="120">
        <f>COUNTIFS($F$4:F476,F477,$G$4:G476,G477)</f>
        <v>0</v>
      </c>
      <c r="U477" s="5"/>
      <c r="V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</row>
    <row r="478" spans="2:33" ht="15.75" x14ac:dyDescent="0.25">
      <c r="B478" s="40" t="str">
        <f>CONCATENATE(historie_vysledky[[#This Row],[rok]]," :: ",F478," :: ",G478)</f>
        <v>2012 :: Kopačka Jan :: 1985</v>
      </c>
      <c r="C478" s="115">
        <v>2012</v>
      </c>
      <c r="D478" s="43" t="s">
        <v>292</v>
      </c>
      <c r="E478" s="101"/>
      <c r="F478" s="9" t="s">
        <v>210</v>
      </c>
      <c r="G478" s="7">
        <v>1985</v>
      </c>
      <c r="H478" s="8" t="s">
        <v>448</v>
      </c>
      <c r="I478" s="98" t="str">
        <f>IF(RIGHT(LEFT(historie_vysledky[[#This Row],[prijmeni a jmeno]],SEARCH(" ",historie_vysledky[[#This Row],[prijmeni a jmeno]])-1),1)="á","Z","M")</f>
        <v>M</v>
      </c>
      <c r="J47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478" s="38"/>
      <c r="L478" s="80">
        <v>5.8321759259259261E-2</v>
      </c>
      <c r="M478" s="76">
        <v>57</v>
      </c>
      <c r="N478" s="77">
        <v>17</v>
      </c>
      <c r="O478" s="112" t="str">
        <f>LEFT(historie_vysledky[[#This Row],[prijmeni a jmeno]],1)</f>
        <v>K</v>
      </c>
      <c r="P478" s="113" t="str">
        <f>CONCATENATE(historie_vysledky[[#This Row],[prijmeni a jmeno]],", ",historie_vysledky[[#This Row],[nar]])</f>
        <v>Kopačka Jan, 1985</v>
      </c>
      <c r="Q478" s="92">
        <f>IF(ISERROR(VLOOKUP(B478,jbp_bezci!B:G,4,0)),"-",IF(VLOOKUP(B478,jbp_bezci!B:G,4,0)=0,"-",VLOOKUP(B478,jbp_bezci!B:G,4,0)))</f>
        <v>1985</v>
      </c>
      <c r="R478" s="92" t="str">
        <f>IF(COUNTIF(jbp_bezci[ident],historie_vysledky[[#This Row],[ident jbp]])=1,"přihlášen","ne")</f>
        <v>přihlášen</v>
      </c>
      <c r="S478" s="93" t="str">
        <f>IF(historie_vysledky[[#This Row],[jbp_2014]]="ne","-",IF(VLOOKUP(historie_vysledky[[#This Row],[ident jbp]],jbp_bezci!B:G,5,0)=0,"-",VLOOKUP(historie_vysledky[[#This Row],[ident jbp]],jbp_bezci!B:G,5,0)))</f>
        <v>Hostinec U Ještěrky</v>
      </c>
      <c r="T478" s="120">
        <f>COUNTIFS($F$4:F477,F478,$G$4:G477,G478)</f>
        <v>1</v>
      </c>
      <c r="U478" s="5"/>
      <c r="V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</row>
    <row r="479" spans="2:33" ht="15.75" x14ac:dyDescent="0.25">
      <c r="B479" s="40" t="str">
        <f>CONCATENATE(historie_vysledky[[#This Row],[rok]]," :: ",F479," :: ",G479)</f>
        <v>2012 :: Kopřiva Josef :: 1952</v>
      </c>
      <c r="C479" s="115">
        <v>2012</v>
      </c>
      <c r="D479" s="43" t="s">
        <v>292</v>
      </c>
      <c r="E479" s="101"/>
      <c r="F479" s="9" t="s">
        <v>123</v>
      </c>
      <c r="G479" s="7">
        <v>1952</v>
      </c>
      <c r="H479" s="8" t="s">
        <v>999</v>
      </c>
      <c r="I479" s="98" t="str">
        <f>IF(RIGHT(LEFT(historie_vysledky[[#This Row],[prijmeni a jmeno]],SEARCH(" ",historie_vysledky[[#This Row],[prijmeni a jmeno]])-1),1)="á","Z","M")</f>
        <v>M</v>
      </c>
      <c r="J47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D</v>
      </c>
      <c r="K479" s="38"/>
      <c r="L479" s="80">
        <v>5.5868055555555553E-2</v>
      </c>
      <c r="M479" s="76">
        <v>52</v>
      </c>
      <c r="N479" s="77">
        <v>3</v>
      </c>
      <c r="O479" s="112" t="str">
        <f>LEFT(historie_vysledky[[#This Row],[prijmeni a jmeno]],1)</f>
        <v>K</v>
      </c>
      <c r="P479" s="113" t="str">
        <f>CONCATENATE(historie_vysledky[[#This Row],[prijmeni a jmeno]],", ",historie_vysledky[[#This Row],[nar]])</f>
        <v>Kopřiva Josef, 1952</v>
      </c>
      <c r="Q479" s="92">
        <f>IF(ISERROR(VLOOKUP(B479,jbp_bezci!B:G,4,0)),"-",IF(VLOOKUP(B479,jbp_bezci!B:G,4,0)=0,"-",VLOOKUP(B479,jbp_bezci!B:G,4,0)))</f>
        <v>1952</v>
      </c>
      <c r="R479" s="92" t="str">
        <f>IF(COUNTIF(jbp_bezci[ident],historie_vysledky[[#This Row],[ident jbp]])=1,"přihlášen","ne")</f>
        <v>přihlášen</v>
      </c>
      <c r="S479" s="93" t="str">
        <f>IF(historie_vysledky[[#This Row],[jbp_2014]]="ne","-",IF(VLOOKUP(historie_vysledky[[#This Row],[ident jbp]],jbp_bezci!B:G,5,0)=0,"-",VLOOKUP(historie_vysledky[[#This Row],[ident jbp]],jbp_bezci!B:G,5,0)))</f>
        <v>TC Dvořák České Budějovice 2</v>
      </c>
      <c r="T479" s="120">
        <f>COUNTIFS($F$4:F478,F479,$G$4:G478,G479)</f>
        <v>2</v>
      </c>
      <c r="U479" s="5"/>
      <c r="V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</row>
    <row r="480" spans="2:33" ht="15.75" x14ac:dyDescent="0.25">
      <c r="B480" s="40" t="str">
        <f>CONCATENATE(historie_vysledky[[#This Row],[rok]]," :: ",F480," :: ",G480)</f>
        <v>2012 :: Koranda David :: 1983</v>
      </c>
      <c r="C480" s="115">
        <v>2012</v>
      </c>
      <c r="D480" s="43" t="s">
        <v>292</v>
      </c>
      <c r="E480" s="101"/>
      <c r="F480" s="9" t="s">
        <v>252</v>
      </c>
      <c r="G480" s="7">
        <v>1983</v>
      </c>
      <c r="H480" s="8" t="s">
        <v>397</v>
      </c>
      <c r="I480" s="98" t="str">
        <f>IF(RIGHT(LEFT(historie_vysledky[[#This Row],[prijmeni a jmeno]],SEARCH(" ",historie_vysledky[[#This Row],[prijmeni a jmeno]])-1),1)="á","Z","M")</f>
        <v>M</v>
      </c>
      <c r="J48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480" s="38"/>
      <c r="L480" s="80">
        <v>4.2152777777777782E-2</v>
      </c>
      <c r="M480" s="76">
        <v>10</v>
      </c>
      <c r="N480" s="77">
        <v>6</v>
      </c>
      <c r="O480" s="112" t="str">
        <f>LEFT(historie_vysledky[[#This Row],[prijmeni a jmeno]],1)</f>
        <v>K</v>
      </c>
      <c r="P480" s="113" t="str">
        <f>CONCATENATE(historie_vysledky[[#This Row],[prijmeni a jmeno]],", ",historie_vysledky[[#This Row],[nar]])</f>
        <v>Koranda David, 1983</v>
      </c>
      <c r="Q480" s="92">
        <f>IF(ISERROR(VLOOKUP(B480,jbp_bezci!B:G,4,0)),"-",IF(VLOOKUP(B480,jbp_bezci!B:G,4,0)=0,"-",VLOOKUP(B480,jbp_bezci!B:G,4,0)))</f>
        <v>1983</v>
      </c>
      <c r="R480" s="92" t="str">
        <f>IF(COUNTIF(jbp_bezci[ident],historie_vysledky[[#This Row],[ident jbp]])=1,"přihlášen","ne")</f>
        <v>přihlášen</v>
      </c>
      <c r="S480" s="93" t="str">
        <f>IF(historie_vysledky[[#This Row],[jbp_2014]]="ne","-",IF(VLOOKUP(historie_vysledky[[#This Row],[ident jbp]],jbp_bezci!B:G,5,0)=0,"-",VLOOKUP(historie_vysledky[[#This Row],[ident jbp]],jbp_bezci!B:G,5,0)))</f>
        <v>TriSK České Budějovice</v>
      </c>
      <c r="T480" s="120">
        <f>COUNTIFS($F$4:F479,F480,$G$4:G479,G480)</f>
        <v>0</v>
      </c>
      <c r="U480" s="5"/>
      <c r="V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</row>
    <row r="481" spans="2:33" ht="15.75" x14ac:dyDescent="0.25">
      <c r="B481" s="40" t="str">
        <f>CONCATENATE(historie_vysledky[[#This Row],[rok]]," :: ",F481," :: ",G481)</f>
        <v>2012 :: Krejčí Karel :: 1972</v>
      </c>
      <c r="C481" s="115">
        <v>2012</v>
      </c>
      <c r="D481" s="43" t="s">
        <v>292</v>
      </c>
      <c r="E481" s="101"/>
      <c r="F481" s="9" t="s">
        <v>125</v>
      </c>
      <c r="G481" s="7">
        <v>1972</v>
      </c>
      <c r="H481" s="8" t="s">
        <v>397</v>
      </c>
      <c r="I481" s="98" t="str">
        <f>IF(RIGHT(LEFT(historie_vysledky[[#This Row],[prijmeni a jmeno]],SEARCH(" ",historie_vysledky[[#This Row],[prijmeni a jmeno]])-1),1)="á","Z","M")</f>
        <v>M</v>
      </c>
      <c r="J48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81" s="38"/>
      <c r="L481" s="80">
        <v>4.2152777777777782E-2</v>
      </c>
      <c r="M481" s="76">
        <v>9</v>
      </c>
      <c r="N481" s="77">
        <v>4</v>
      </c>
      <c r="O481" s="112" t="str">
        <f>LEFT(historie_vysledky[[#This Row],[prijmeni a jmeno]],1)</f>
        <v>K</v>
      </c>
      <c r="P481" s="113" t="str">
        <f>CONCATENATE(historie_vysledky[[#This Row],[prijmeni a jmeno]],", ",historie_vysledky[[#This Row],[nar]])</f>
        <v>Krejčí Karel, 1972</v>
      </c>
      <c r="Q481" s="92">
        <f>IF(ISERROR(VLOOKUP(B481,jbp_bezci!B:G,4,0)),"-",IF(VLOOKUP(B481,jbp_bezci!B:G,4,0)=0,"-",VLOOKUP(B481,jbp_bezci!B:G,4,0)))</f>
        <v>1972</v>
      </c>
      <c r="R481" s="92" t="str">
        <f>IF(COUNTIF(jbp_bezci[ident],historie_vysledky[[#This Row],[ident jbp]])=1,"přihlášen","ne")</f>
        <v>přihlášen</v>
      </c>
      <c r="S481" s="93" t="str">
        <f>IF(historie_vysledky[[#This Row],[jbp_2014]]="ne","-",IF(VLOOKUP(historie_vysledky[[#This Row],[ident jbp]],jbp_bezci!B:G,5,0)=0,"-",VLOOKUP(historie_vysledky[[#This Row],[ident jbp]],jbp_bezci!B:G,5,0)))</f>
        <v>TriSK České Budějovice</v>
      </c>
      <c r="T481" s="120">
        <f>COUNTIFS($F$4:F480,F481,$G$4:G480,G481)</f>
        <v>1</v>
      </c>
      <c r="U481" s="5"/>
      <c r="V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</row>
    <row r="482" spans="2:33" ht="15.75" x14ac:dyDescent="0.25">
      <c r="B482" s="40" t="str">
        <f>CONCATENATE(historie_vysledky[[#This Row],[rok]]," :: ",F482," :: ",G482)</f>
        <v>2012 :: Krejčová Petra :: 1979</v>
      </c>
      <c r="C482" s="115">
        <v>2012</v>
      </c>
      <c r="D482" s="43" t="s">
        <v>292</v>
      </c>
      <c r="E482" s="101"/>
      <c r="F482" s="9" t="s">
        <v>253</v>
      </c>
      <c r="G482" s="7">
        <v>1979</v>
      </c>
      <c r="H482" s="8" t="s">
        <v>397</v>
      </c>
      <c r="I482" s="98" t="str">
        <f>IF(RIGHT(LEFT(historie_vysledky[[#This Row],[prijmeni a jmeno]],SEARCH(" ",historie_vysledky[[#This Row],[prijmeni a jmeno]])-1),1)="á","Z","M")</f>
        <v>Z</v>
      </c>
      <c r="J48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482" s="38"/>
      <c r="L482" s="80">
        <v>4.9652777777777775E-2</v>
      </c>
      <c r="M482" s="76">
        <v>33</v>
      </c>
      <c r="N482" s="77">
        <v>1</v>
      </c>
      <c r="O482" s="112" t="str">
        <f>LEFT(historie_vysledky[[#This Row],[prijmeni a jmeno]],1)</f>
        <v>K</v>
      </c>
      <c r="P482" s="113" t="str">
        <f>CONCATENATE(historie_vysledky[[#This Row],[prijmeni a jmeno]],", ",historie_vysledky[[#This Row],[nar]])</f>
        <v>Krejčová Petra, 1979</v>
      </c>
      <c r="Q482" s="92">
        <f>IF(ISERROR(VLOOKUP(B482,jbp_bezci!B:G,4,0)),"-",IF(VLOOKUP(B482,jbp_bezci!B:G,4,0)=0,"-",VLOOKUP(B482,jbp_bezci!B:G,4,0)))</f>
        <v>1979</v>
      </c>
      <c r="R482" s="92" t="str">
        <f>IF(COUNTIF(jbp_bezci[ident],historie_vysledky[[#This Row],[ident jbp]])=1,"přihlášen","ne")</f>
        <v>přihlášen</v>
      </c>
      <c r="S482" s="93" t="str">
        <f>IF(historie_vysledky[[#This Row],[jbp_2014]]="ne","-",IF(VLOOKUP(historie_vysledky[[#This Row],[ident jbp]],jbp_bezci!B:G,5,0)=0,"-",VLOOKUP(historie_vysledky[[#This Row],[ident jbp]],jbp_bezci!B:G,5,0)))</f>
        <v>TriSK České Budějovice</v>
      </c>
      <c r="T482" s="120">
        <f>COUNTIFS($F$4:F481,F482,$G$4:G481,G482)</f>
        <v>0</v>
      </c>
      <c r="U482" s="5"/>
      <c r="V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</row>
    <row r="483" spans="2:33" ht="15.75" x14ac:dyDescent="0.25">
      <c r="B483" s="40" t="str">
        <f>CONCATENATE(historie_vysledky[[#This Row],[rok]]," :: ",F483," :: ",G483)</f>
        <v>2012 :: Kroupa Evžen :: 1967</v>
      </c>
      <c r="C483" s="115">
        <v>2012</v>
      </c>
      <c r="D483" s="43" t="s">
        <v>292</v>
      </c>
      <c r="E483" s="101"/>
      <c r="F483" s="9" t="s">
        <v>128</v>
      </c>
      <c r="G483" s="7">
        <v>1967</v>
      </c>
      <c r="H483" s="8" t="s">
        <v>393</v>
      </c>
      <c r="I483" s="98" t="str">
        <f>IF(RIGHT(LEFT(historie_vysledky[[#This Row],[prijmeni a jmeno]],SEARCH(" ",historie_vysledky[[#This Row],[prijmeni a jmeno]])-1),1)="á","Z","M")</f>
        <v>M</v>
      </c>
      <c r="J48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83" s="38"/>
      <c r="L483" s="80">
        <v>5.1770833333333328E-2</v>
      </c>
      <c r="M483" s="76">
        <v>40</v>
      </c>
      <c r="N483" s="77">
        <v>18</v>
      </c>
      <c r="O483" s="112" t="str">
        <f>LEFT(historie_vysledky[[#This Row],[prijmeni a jmeno]],1)</f>
        <v>K</v>
      </c>
      <c r="P483" s="113" t="str">
        <f>CONCATENATE(historie_vysledky[[#This Row],[prijmeni a jmeno]],", ",historie_vysledky[[#This Row],[nar]])</f>
        <v>Kroupa Evžen, 1967</v>
      </c>
      <c r="Q483" s="92" t="str">
        <f>IF(ISERROR(VLOOKUP(B483,jbp_bezci!B:G,4,0)),"-",IF(VLOOKUP(B483,jbp_bezci!B:G,4,0)=0,"-",VLOOKUP(B483,jbp_bezci!B:G,4,0)))</f>
        <v>-</v>
      </c>
      <c r="R483" s="92" t="str">
        <f>IF(COUNTIF(jbp_bezci[ident],historie_vysledky[[#This Row],[ident jbp]])=1,"přihlášen","ne")</f>
        <v>ne</v>
      </c>
      <c r="S48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83" s="120">
        <f>COUNTIFS($F$4:F482,F483,$G$4:G482,G483)</f>
        <v>0</v>
      </c>
      <c r="U483" s="5"/>
      <c r="V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</row>
    <row r="484" spans="2:33" ht="15.75" x14ac:dyDescent="0.25">
      <c r="B484" s="40" t="str">
        <f>CONCATENATE(historie_vysledky[[#This Row],[rok]]," :: ",F484," :: ",G484)</f>
        <v>2012 :: Lácha Pavel :: 1969</v>
      </c>
      <c r="C484" s="115">
        <v>2012</v>
      </c>
      <c r="D484" s="43" t="s">
        <v>292</v>
      </c>
      <c r="E484" s="101"/>
      <c r="F484" s="9" t="s">
        <v>129</v>
      </c>
      <c r="G484" s="7">
        <v>1969</v>
      </c>
      <c r="H484" s="8" t="s">
        <v>414</v>
      </c>
      <c r="I484" s="98" t="str">
        <f>IF(RIGHT(LEFT(historie_vysledky[[#This Row],[prijmeni a jmeno]],SEARCH(" ",historie_vysledky[[#This Row],[prijmeni a jmeno]])-1),1)="á","Z","M")</f>
        <v>M</v>
      </c>
      <c r="J48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84" s="38"/>
      <c r="L484" s="80">
        <v>4.4328703703703703E-2</v>
      </c>
      <c r="M484" s="76">
        <v>17</v>
      </c>
      <c r="N484" s="77">
        <v>8</v>
      </c>
      <c r="O484" s="112" t="str">
        <f>LEFT(historie_vysledky[[#This Row],[prijmeni a jmeno]],1)</f>
        <v>L</v>
      </c>
      <c r="P484" s="113" t="str">
        <f>CONCATENATE(historie_vysledky[[#This Row],[prijmeni a jmeno]],", ",historie_vysledky[[#This Row],[nar]])</f>
        <v>Lácha Pavel, 1969</v>
      </c>
      <c r="Q484" s="92">
        <f>IF(ISERROR(VLOOKUP(B484,jbp_bezci!B:G,4,0)),"-",IF(VLOOKUP(B484,jbp_bezci!B:G,4,0)=0,"-",VLOOKUP(B484,jbp_bezci!B:G,4,0)))</f>
        <v>1969</v>
      </c>
      <c r="R484" s="92" t="str">
        <f>IF(COUNTIF(jbp_bezci[ident],historie_vysledky[[#This Row],[ident jbp]])=1,"přihlášen","ne")</f>
        <v>přihlášen</v>
      </c>
      <c r="S484" s="93" t="str">
        <f>IF(historie_vysledky[[#This Row],[jbp_2014]]="ne","-",IF(VLOOKUP(historie_vysledky[[#This Row],[ident jbp]],jbp_bezci!B:G,5,0)=0,"-",VLOOKUP(historie_vysledky[[#This Row],[ident jbp]],jbp_bezci!B:G,5,0)))</f>
        <v>BH Triatlon České Budějovice</v>
      </c>
      <c r="T484" s="120">
        <f>COUNTIFS($F$4:F483,F484,$G$4:G483,G484)</f>
        <v>2</v>
      </c>
      <c r="U484" s="5"/>
      <c r="V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</row>
    <row r="485" spans="2:33" ht="15.75" x14ac:dyDescent="0.25">
      <c r="B485" s="40" t="str">
        <f>CONCATENATE(historie_vysledky[[#This Row],[rok]]," :: ",F485," :: ",G485)</f>
        <v>2012 :: Lácha Radek :: 1971</v>
      </c>
      <c r="C485" s="115">
        <v>2012</v>
      </c>
      <c r="D485" s="43" t="s">
        <v>292</v>
      </c>
      <c r="E485" s="101"/>
      <c r="F485" s="9" t="s">
        <v>675</v>
      </c>
      <c r="G485" s="7">
        <v>1971</v>
      </c>
      <c r="H485" s="8" t="s">
        <v>395</v>
      </c>
      <c r="I485" s="98" t="str">
        <f>IF(RIGHT(LEFT(historie_vysledky[[#This Row],[prijmeni a jmeno]],SEARCH(" ",historie_vysledky[[#This Row],[prijmeni a jmeno]])-1),1)="á","Z","M")</f>
        <v>M</v>
      </c>
      <c r="J48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85" s="38"/>
      <c r="L485" s="80">
        <v>5.1909722222222225E-2</v>
      </c>
      <c r="M485" s="76">
        <v>42</v>
      </c>
      <c r="N485" s="77">
        <v>19</v>
      </c>
      <c r="O485" s="112" t="str">
        <f>LEFT(historie_vysledky[[#This Row],[prijmeni a jmeno]],1)</f>
        <v>L</v>
      </c>
      <c r="P485" s="113" t="str">
        <f>CONCATENATE(historie_vysledky[[#This Row],[prijmeni a jmeno]],", ",historie_vysledky[[#This Row],[nar]])</f>
        <v>Lácha Radek, 1971</v>
      </c>
      <c r="Q485" s="92" t="str">
        <f>IF(ISERROR(VLOOKUP(B485,jbp_bezci!B:G,4,0)),"-",IF(VLOOKUP(B485,jbp_bezci!B:G,4,0)=0,"-",VLOOKUP(B485,jbp_bezci!B:G,4,0)))</f>
        <v>-</v>
      </c>
      <c r="R485" s="92" t="str">
        <f>IF(COUNTIF(jbp_bezci[ident],historie_vysledky[[#This Row],[ident jbp]])=1,"přihlášen","ne")</f>
        <v>ne</v>
      </c>
      <c r="S48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85" s="120">
        <f>COUNTIFS($F$4:F484,F485,$G$4:G484,G485)</f>
        <v>0</v>
      </c>
      <c r="U485" s="5"/>
      <c r="V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</row>
    <row r="486" spans="2:33" ht="15.75" x14ac:dyDescent="0.25">
      <c r="B486" s="40" t="str">
        <f>CONCATENATE(historie_vysledky[[#This Row],[rok]]," :: ",F486," :: ",G486)</f>
        <v>2012 :: Lebedová Olga :: 1981</v>
      </c>
      <c r="C486" s="115">
        <v>2012</v>
      </c>
      <c r="D486" s="43" t="s">
        <v>292</v>
      </c>
      <c r="E486" s="101"/>
      <c r="F486" s="9" t="s">
        <v>755</v>
      </c>
      <c r="G486" s="7">
        <v>1981</v>
      </c>
      <c r="H486" s="8" t="s">
        <v>45</v>
      </c>
      <c r="I486" s="98" t="str">
        <f>IF(RIGHT(LEFT(historie_vysledky[[#This Row],[prijmeni a jmeno]],SEARCH(" ",historie_vysledky[[#This Row],[prijmeni a jmeno]])-1),1)="á","Z","M")</f>
        <v>Z</v>
      </c>
      <c r="J48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486" s="38"/>
      <c r="L486" s="80">
        <v>5.6747685185185186E-2</v>
      </c>
      <c r="M486" s="76">
        <v>55</v>
      </c>
      <c r="N486" s="77">
        <v>3</v>
      </c>
      <c r="O486" s="112" t="str">
        <f>LEFT(historie_vysledky[[#This Row],[prijmeni a jmeno]],1)</f>
        <v>L</v>
      </c>
      <c r="P486" s="113" t="str">
        <f>CONCATENATE(historie_vysledky[[#This Row],[prijmeni a jmeno]],", ",historie_vysledky[[#This Row],[nar]])</f>
        <v>Lebedová Olga, 1981</v>
      </c>
      <c r="Q486" s="92" t="str">
        <f>IF(ISERROR(VLOOKUP(B486,jbp_bezci!B:G,4,0)),"-",IF(VLOOKUP(B486,jbp_bezci!B:G,4,0)=0,"-",VLOOKUP(B486,jbp_bezci!B:G,4,0)))</f>
        <v>-</v>
      </c>
      <c r="R486" s="92" t="str">
        <f>IF(COUNTIF(jbp_bezci[ident],historie_vysledky[[#This Row],[ident jbp]])=1,"přihlášen","ne")</f>
        <v>ne</v>
      </c>
      <c r="S48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86" s="120">
        <f>COUNTIFS($F$4:F485,F486,$G$4:G485,G486)</f>
        <v>0</v>
      </c>
      <c r="U486" s="5"/>
      <c r="V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</row>
    <row r="487" spans="2:33" ht="15.75" x14ac:dyDescent="0.25">
      <c r="B487" s="40" t="str">
        <f>CONCATENATE(historie_vysledky[[#This Row],[rok]]," :: ",F487," :: ",G487)</f>
        <v>2012 :: Macek Petr :: 1979</v>
      </c>
      <c r="C487" s="115">
        <v>2012</v>
      </c>
      <c r="D487" s="43" t="s">
        <v>292</v>
      </c>
      <c r="E487" s="101"/>
      <c r="F487" s="9" t="s">
        <v>132</v>
      </c>
      <c r="G487" s="7">
        <v>1979</v>
      </c>
      <c r="H487" s="8" t="s">
        <v>395</v>
      </c>
      <c r="I487" s="98" t="str">
        <f>IF(RIGHT(LEFT(historie_vysledky[[#This Row],[prijmeni a jmeno]],SEARCH(" ",historie_vysledky[[#This Row],[prijmeni a jmeno]])-1),1)="á","Z","M")</f>
        <v>M</v>
      </c>
      <c r="J48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487" s="38"/>
      <c r="L487" s="80">
        <v>4.7789351851851847E-2</v>
      </c>
      <c r="M487" s="76">
        <v>28</v>
      </c>
      <c r="N487" s="77">
        <v>11</v>
      </c>
      <c r="O487" s="112" t="str">
        <f>LEFT(historie_vysledky[[#This Row],[prijmeni a jmeno]],1)</f>
        <v>M</v>
      </c>
      <c r="P487" s="113" t="str">
        <f>CONCATENATE(historie_vysledky[[#This Row],[prijmeni a jmeno]],", ",historie_vysledky[[#This Row],[nar]])</f>
        <v>Macek Petr, 1979</v>
      </c>
      <c r="Q487" s="92">
        <f>IF(ISERROR(VLOOKUP(B487,jbp_bezci!B:G,4,0)),"-",IF(VLOOKUP(B487,jbp_bezci!B:G,4,0)=0,"-",VLOOKUP(B487,jbp_bezci!B:G,4,0)))</f>
        <v>1979</v>
      </c>
      <c r="R487" s="92" t="str">
        <f>IF(COUNTIF(jbp_bezci[ident],historie_vysledky[[#This Row],[ident jbp]])=1,"přihlášen","ne")</f>
        <v>přihlášen</v>
      </c>
      <c r="S487" s="93" t="str">
        <f>IF(historie_vysledky[[#This Row],[jbp_2014]]="ne","-",IF(VLOOKUP(historie_vysledky[[#This Row],[ident jbp]],jbp_bezci!B:G,5,0)=0,"-",VLOOKUP(historie_vysledky[[#This Row],[ident jbp]],jbp_bezci!B:G,5,0)))</f>
        <v>MAMATU</v>
      </c>
      <c r="T487" s="120">
        <f>COUNTIFS($F$4:F486,F487,$G$4:G486,G487)</f>
        <v>0</v>
      </c>
      <c r="U487" s="5"/>
      <c r="V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</row>
    <row r="488" spans="2:33" ht="15.75" x14ac:dyDescent="0.25">
      <c r="B488" s="40" t="str">
        <f>CONCATENATE(historie_vysledky[[#This Row],[rok]]," :: ",F488," :: ",G488)</f>
        <v>2012 :: Malát Jan :: 1966</v>
      </c>
      <c r="C488" s="115">
        <v>2012</v>
      </c>
      <c r="D488" s="43" t="s">
        <v>292</v>
      </c>
      <c r="E488" s="101"/>
      <c r="F488" s="9" t="s">
        <v>134</v>
      </c>
      <c r="G488" s="7">
        <v>1966</v>
      </c>
      <c r="H488" s="8" t="s">
        <v>393</v>
      </c>
      <c r="I488" s="98" t="str">
        <f>IF(RIGHT(LEFT(historie_vysledky[[#This Row],[prijmeni a jmeno]],SEARCH(" ",historie_vysledky[[#This Row],[prijmeni a jmeno]])-1),1)="á","Z","M")</f>
        <v>M</v>
      </c>
      <c r="J48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88" s="38"/>
      <c r="L488" s="80">
        <v>5.5317129629629626E-2</v>
      </c>
      <c r="M488" s="76">
        <v>49</v>
      </c>
      <c r="N488" s="77">
        <v>22</v>
      </c>
      <c r="O488" s="112" t="str">
        <f>LEFT(historie_vysledky[[#This Row],[prijmeni a jmeno]],1)</f>
        <v>M</v>
      </c>
      <c r="P488" s="113" t="str">
        <f>CONCATENATE(historie_vysledky[[#This Row],[prijmeni a jmeno]],", ",historie_vysledky[[#This Row],[nar]])</f>
        <v>Malát Jan, 1966</v>
      </c>
      <c r="Q488" s="92" t="str">
        <f>IF(ISERROR(VLOOKUP(B488,jbp_bezci!B:G,4,0)),"-",IF(VLOOKUP(B488,jbp_bezci!B:G,4,0)=0,"-",VLOOKUP(B488,jbp_bezci!B:G,4,0)))</f>
        <v>-</v>
      </c>
      <c r="R488" s="92" t="str">
        <f>IF(COUNTIF(jbp_bezci[ident],historie_vysledky[[#This Row],[ident jbp]])=1,"přihlášen","ne")</f>
        <v>ne</v>
      </c>
      <c r="S48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88" s="120">
        <f>COUNTIFS($F$4:F487,F488,$G$4:G487,G488)</f>
        <v>0</v>
      </c>
      <c r="U488" s="5"/>
      <c r="V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</row>
    <row r="489" spans="2:33" ht="15.75" x14ac:dyDescent="0.25">
      <c r="B489" s="40" t="str">
        <f>CONCATENATE(historie_vysledky[[#This Row],[rok]]," :: ",F489," :: ",G489)</f>
        <v>2012 :: Medek Martin :: 1996</v>
      </c>
      <c r="C489" s="115">
        <v>2012</v>
      </c>
      <c r="D489" s="43" t="s">
        <v>292</v>
      </c>
      <c r="E489" s="101"/>
      <c r="F489" s="9" t="s">
        <v>214</v>
      </c>
      <c r="G489" s="7">
        <v>1996</v>
      </c>
      <c r="H489" s="9" t="s">
        <v>1115</v>
      </c>
      <c r="I489" s="98" t="str">
        <f>IF(RIGHT(LEFT(historie_vysledky[[#This Row],[prijmeni a jmeno]],SEARCH(" ",historie_vysledky[[#This Row],[prijmeni a jmeno]])-1),1)="á","Z","M")</f>
        <v>M</v>
      </c>
      <c r="J48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Jun</v>
      </c>
      <c r="K489" s="38"/>
      <c r="L489" s="80">
        <v>4.9988425925925922E-2</v>
      </c>
      <c r="M489" s="76">
        <v>36</v>
      </c>
      <c r="N489" s="77">
        <v>1</v>
      </c>
      <c r="O489" s="112" t="str">
        <f>LEFT(historie_vysledky[[#This Row],[prijmeni a jmeno]],1)</f>
        <v>M</v>
      </c>
      <c r="P489" s="113" t="str">
        <f>CONCATENATE(historie_vysledky[[#This Row],[prijmeni a jmeno]],", ",historie_vysledky[[#This Row],[nar]])</f>
        <v>Medek Martin, 1996</v>
      </c>
      <c r="Q489" s="92">
        <f>IF(ISERROR(VLOOKUP(B489,jbp_bezci!B:G,4,0)),"-",IF(VLOOKUP(B489,jbp_bezci!B:G,4,0)=0,"-",VLOOKUP(B489,jbp_bezci!B:G,4,0)))</f>
        <v>1996</v>
      </c>
      <c r="R489" s="92" t="str">
        <f>IF(COUNTIF(jbp_bezci[ident],historie_vysledky[[#This Row],[ident jbp]])=1,"přihlášen","ne")</f>
        <v>přihlášen</v>
      </c>
      <c r="S489" s="93" t="str">
        <f>IF(historie_vysledky[[#This Row],[jbp_2014]]="ne","-",IF(VLOOKUP(historie_vysledky[[#This Row],[ident jbp]],jbp_bezci!B:G,5,0)=0,"-",VLOOKUP(historie_vysledky[[#This Row],[ident jbp]],jbp_bezci!B:G,5,0)))</f>
        <v>SK Čtyři Dvory České Budějovice</v>
      </c>
      <c r="T489" s="120">
        <f>COUNTIFS($F$4:F488,F489,$G$4:G488,G489)</f>
        <v>1</v>
      </c>
      <c r="U489" s="5"/>
      <c r="V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</row>
    <row r="490" spans="2:33" ht="15.75" x14ac:dyDescent="0.25">
      <c r="B490" s="40" t="str">
        <f>CONCATENATE(historie_vysledky[[#This Row],[rok]]," :: ",F490," :: ",G490)</f>
        <v>2012 :: Medek Roman :: 1965</v>
      </c>
      <c r="C490" s="115">
        <v>2012</v>
      </c>
      <c r="D490" s="43" t="s">
        <v>292</v>
      </c>
      <c r="E490" s="101"/>
      <c r="F490" s="9" t="s">
        <v>215</v>
      </c>
      <c r="G490" s="7">
        <v>1965</v>
      </c>
      <c r="H490" s="9" t="s">
        <v>1115</v>
      </c>
      <c r="I490" s="98" t="str">
        <f>IF(RIGHT(LEFT(historie_vysledky[[#This Row],[prijmeni a jmeno]],SEARCH(" ",historie_vysledky[[#This Row],[prijmeni a jmeno]])-1),1)="á","Z","M")</f>
        <v>M</v>
      </c>
      <c r="J49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90" s="38"/>
      <c r="L490" s="80">
        <v>4.3344907407407408E-2</v>
      </c>
      <c r="M490" s="76">
        <v>12</v>
      </c>
      <c r="N490" s="77">
        <v>5</v>
      </c>
      <c r="O490" s="112" t="str">
        <f>LEFT(historie_vysledky[[#This Row],[prijmeni a jmeno]],1)</f>
        <v>M</v>
      </c>
      <c r="P490" s="113" t="str">
        <f>CONCATENATE(historie_vysledky[[#This Row],[prijmeni a jmeno]],", ",historie_vysledky[[#This Row],[nar]])</f>
        <v>Medek Roman, 1965</v>
      </c>
      <c r="Q490" s="92">
        <f>IF(ISERROR(VLOOKUP(B490,jbp_bezci!B:G,4,0)),"-",IF(VLOOKUP(B490,jbp_bezci!B:G,4,0)=0,"-",VLOOKUP(B490,jbp_bezci!B:G,4,0)))</f>
        <v>1965</v>
      </c>
      <c r="R490" s="92" t="str">
        <f>IF(COUNTIF(jbp_bezci[ident],historie_vysledky[[#This Row],[ident jbp]])=1,"přihlášen","ne")</f>
        <v>přihlášen</v>
      </c>
      <c r="S490" s="93" t="str">
        <f>IF(historie_vysledky[[#This Row],[jbp_2014]]="ne","-",IF(VLOOKUP(historie_vysledky[[#This Row],[ident jbp]],jbp_bezci!B:G,5,0)=0,"-",VLOOKUP(historie_vysledky[[#This Row],[ident jbp]],jbp_bezci!B:G,5,0)))</f>
        <v>SK Čtyři Dvory České Budějovice</v>
      </c>
      <c r="T490" s="120">
        <f>COUNTIFS($F$4:F489,F490,$G$4:G489,G490)</f>
        <v>0</v>
      </c>
      <c r="U490" s="5"/>
      <c r="V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</row>
    <row r="491" spans="2:33" ht="15.75" x14ac:dyDescent="0.25">
      <c r="B491" s="40" t="str">
        <f>CONCATENATE(historie_vysledky[[#This Row],[rok]]," :: ",F491," :: ",G491)</f>
        <v>2012 :: Menšíková Lenka :: 1973</v>
      </c>
      <c r="C491" s="115">
        <v>2012</v>
      </c>
      <c r="D491" s="43" t="s">
        <v>292</v>
      </c>
      <c r="E491" s="101"/>
      <c r="F491" s="9" t="s">
        <v>139</v>
      </c>
      <c r="G491" s="7">
        <v>1973</v>
      </c>
      <c r="H491" s="8" t="s">
        <v>630</v>
      </c>
      <c r="I491" s="98" t="str">
        <f>IF(RIGHT(LEFT(historie_vysledky[[#This Row],[prijmeni a jmeno]],SEARCH(" ",historie_vysledky[[#This Row],[prijmeni a jmeno]])-1),1)="á","Z","M")</f>
        <v>Z</v>
      </c>
      <c r="J49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91" s="38"/>
      <c r="L491" s="80">
        <v>5.5305555555555552E-2</v>
      </c>
      <c r="M491" s="76">
        <v>48</v>
      </c>
      <c r="N491" s="77">
        <v>2</v>
      </c>
      <c r="O491" s="112" t="str">
        <f>LEFT(historie_vysledky[[#This Row],[prijmeni a jmeno]],1)</f>
        <v>M</v>
      </c>
      <c r="P491" s="113" t="str">
        <f>CONCATENATE(historie_vysledky[[#This Row],[prijmeni a jmeno]],", ",historie_vysledky[[#This Row],[nar]])</f>
        <v>Menšíková Lenka, 1973</v>
      </c>
      <c r="Q491" s="92">
        <f>IF(ISERROR(VLOOKUP(B491,jbp_bezci!B:G,4,0)),"-",IF(VLOOKUP(B491,jbp_bezci!B:G,4,0)=0,"-",VLOOKUP(B491,jbp_bezci!B:G,4,0)))</f>
        <v>1973</v>
      </c>
      <c r="R491" s="92" t="str">
        <f>IF(COUNTIF(jbp_bezci[ident],historie_vysledky[[#This Row],[ident jbp]])=1,"přihlášen","ne")</f>
        <v>přihlášen</v>
      </c>
      <c r="S491" s="93" t="str">
        <f>IF(historie_vysledky[[#This Row],[jbp_2014]]="ne","-",IF(VLOOKUP(historie_vysledky[[#This Row],[ident jbp]],jbp_bezci!B:G,5,0)=0,"-",VLOOKUP(historie_vysledky[[#This Row],[ident jbp]],jbp_bezci!B:G,5,0)))</f>
        <v>TC Dvořák České Budějovice</v>
      </c>
      <c r="T491" s="120">
        <f>COUNTIFS($F$4:F490,F491,$G$4:G490,G491)</f>
        <v>1</v>
      </c>
      <c r="U491" s="5"/>
      <c r="V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</row>
    <row r="492" spans="2:33" ht="15.75" x14ac:dyDescent="0.25">
      <c r="B492" s="40" t="str">
        <f>CONCATENATE(historie_vysledky[[#This Row],[rok]]," :: ",F492," :: ",G492)</f>
        <v>2012 :: Mikšl Rostislav :: 1972</v>
      </c>
      <c r="C492" s="115">
        <v>2012</v>
      </c>
      <c r="D492" s="43" t="s">
        <v>292</v>
      </c>
      <c r="E492" s="101"/>
      <c r="F492" s="9" t="s">
        <v>142</v>
      </c>
      <c r="G492" s="7">
        <v>1972</v>
      </c>
      <c r="H492" s="8" t="s">
        <v>997</v>
      </c>
      <c r="I492" s="98" t="str">
        <f>IF(RIGHT(LEFT(historie_vysledky[[#This Row],[prijmeni a jmeno]],SEARCH(" ",historie_vysledky[[#This Row],[prijmeni a jmeno]])-1),1)="á","Z","M")</f>
        <v>M</v>
      </c>
      <c r="J49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92" s="38"/>
      <c r="L492" s="80">
        <v>4.3819444444444446E-2</v>
      </c>
      <c r="M492" s="76">
        <v>14</v>
      </c>
      <c r="N492" s="77">
        <v>6</v>
      </c>
      <c r="O492" s="112" t="str">
        <f>LEFT(historie_vysledky[[#This Row],[prijmeni a jmeno]],1)</f>
        <v>M</v>
      </c>
      <c r="P492" s="113" t="str">
        <f>CONCATENATE(historie_vysledky[[#This Row],[prijmeni a jmeno]],", ",historie_vysledky[[#This Row],[nar]])</f>
        <v>Mikšl Rostislav, 1972</v>
      </c>
      <c r="Q492" s="92">
        <f>IF(ISERROR(VLOOKUP(B492,jbp_bezci!B:G,4,0)),"-",IF(VLOOKUP(B492,jbp_bezci!B:G,4,0)=0,"-",VLOOKUP(B492,jbp_bezci!B:G,4,0)))</f>
        <v>1972</v>
      </c>
      <c r="R492" s="92" t="str">
        <f>IF(COUNTIF(jbp_bezci[ident],historie_vysledky[[#This Row],[ident jbp]])=1,"přihlášen","ne")</f>
        <v>přihlášen</v>
      </c>
      <c r="S492" s="93" t="str">
        <f>IF(historie_vysledky[[#This Row],[jbp_2014]]="ne","-",IF(VLOOKUP(historie_vysledky[[#This Row],[ident jbp]],jbp_bezci!B:G,5,0)=0,"-",VLOOKUP(historie_vysledky[[#This Row],[ident jbp]],jbp_bezci!B:G,5,0)))</f>
        <v>King team</v>
      </c>
      <c r="T492" s="120">
        <f>COUNTIFS($F$4:F491,F492,$G$4:G491,G492)</f>
        <v>1</v>
      </c>
      <c r="U492" s="5"/>
      <c r="V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</row>
    <row r="493" spans="2:33" ht="15.75" x14ac:dyDescent="0.25">
      <c r="B493" s="40" t="str">
        <f>CONCATENATE(historie_vysledky[[#This Row],[rok]]," :: ",F493," :: ",G493)</f>
        <v>2012 :: Mikšovský Zdeněk :: 1945</v>
      </c>
      <c r="C493" s="115">
        <v>2012</v>
      </c>
      <c r="D493" s="43" t="s">
        <v>292</v>
      </c>
      <c r="E493" s="101"/>
      <c r="F493" s="9" t="s">
        <v>143</v>
      </c>
      <c r="G493" s="7">
        <v>1945</v>
      </c>
      <c r="H493" s="8" t="s">
        <v>1060</v>
      </c>
      <c r="I493" s="98" t="str">
        <f>IF(RIGHT(LEFT(historie_vysledky[[#This Row],[prijmeni a jmeno]],SEARCH(" ",historie_vysledky[[#This Row],[prijmeni a jmeno]])-1),1)="á","Z","M")</f>
        <v>M</v>
      </c>
      <c r="J49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D</v>
      </c>
      <c r="K493" s="38"/>
      <c r="L493" s="80">
        <v>5.873842592592593E-2</v>
      </c>
      <c r="M493" s="76">
        <v>58</v>
      </c>
      <c r="N493" s="77">
        <v>5</v>
      </c>
      <c r="O493" s="112" t="str">
        <f>LEFT(historie_vysledky[[#This Row],[prijmeni a jmeno]],1)</f>
        <v>M</v>
      </c>
      <c r="P493" s="113" t="str">
        <f>CONCATENATE(historie_vysledky[[#This Row],[prijmeni a jmeno]],", ",historie_vysledky[[#This Row],[nar]])</f>
        <v>Mikšovský Zdeněk, 1945</v>
      </c>
      <c r="Q493" s="92">
        <f>IF(ISERROR(VLOOKUP(B493,jbp_bezci!B:G,4,0)),"-",IF(VLOOKUP(B493,jbp_bezci!B:G,4,0)=0,"-",VLOOKUP(B493,jbp_bezci!B:G,4,0)))</f>
        <v>1945</v>
      </c>
      <c r="R493" s="92" t="str">
        <f>IF(COUNTIF(jbp_bezci[ident],historie_vysledky[[#This Row],[ident jbp]])=1,"přihlášen","ne")</f>
        <v>přihlášen</v>
      </c>
      <c r="S493" s="93" t="str">
        <f>IF(historie_vysledky[[#This Row],[jbp_2014]]="ne","-",IF(VLOOKUP(historie_vysledky[[#This Row],[ident jbp]],jbp_bezci!B:G,5,0)=0,"-",VLOOKUP(historie_vysledky[[#This Row],[ident jbp]],jbp_bezci!B:G,5,0)))</f>
        <v>AK Včelná</v>
      </c>
      <c r="T493" s="120">
        <f>COUNTIFS($F$4:F492,F493,$G$4:G492,G493)</f>
        <v>3</v>
      </c>
      <c r="U493" s="5"/>
      <c r="V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</row>
    <row r="494" spans="2:33" ht="15.75" x14ac:dyDescent="0.25">
      <c r="B494" s="40" t="str">
        <f>CONCATENATE(historie_vysledky[[#This Row],[rok]]," :: ",F494," :: ",G494)</f>
        <v>2012 :: Mražík Karel :: 1959</v>
      </c>
      <c r="C494" s="115">
        <v>2012</v>
      </c>
      <c r="D494" s="43" t="s">
        <v>292</v>
      </c>
      <c r="E494" s="101"/>
      <c r="F494" s="9" t="s">
        <v>341</v>
      </c>
      <c r="G494" s="7">
        <v>1959</v>
      </c>
      <c r="H494" s="8" t="s">
        <v>342</v>
      </c>
      <c r="I494" s="98" t="str">
        <f>IF(RIGHT(LEFT(historie_vysledky[[#This Row],[prijmeni a jmeno]],SEARCH(" ",historie_vysledky[[#This Row],[prijmeni a jmeno]])-1),1)="á","Z","M")</f>
        <v>M</v>
      </c>
      <c r="J49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494" s="38"/>
      <c r="L494" s="80">
        <v>6.0543981481481483E-2</v>
      </c>
      <c r="M494" s="76">
        <v>65</v>
      </c>
      <c r="N494" s="77">
        <v>6</v>
      </c>
      <c r="O494" s="112" t="str">
        <f>LEFT(historie_vysledky[[#This Row],[prijmeni a jmeno]],1)</f>
        <v>M</v>
      </c>
      <c r="P494" s="113" t="str">
        <f>CONCATENATE(historie_vysledky[[#This Row],[prijmeni a jmeno]],", ",historie_vysledky[[#This Row],[nar]])</f>
        <v>Mražík Karel, 1959</v>
      </c>
      <c r="Q494" s="92" t="str">
        <f>IF(ISERROR(VLOOKUP(B494,jbp_bezci!B:G,4,0)),"-",IF(VLOOKUP(B494,jbp_bezci!B:G,4,0)=0,"-",VLOOKUP(B494,jbp_bezci!B:G,4,0)))</f>
        <v>-</v>
      </c>
      <c r="R494" s="92" t="str">
        <f>IF(COUNTIF(jbp_bezci[ident],historie_vysledky[[#This Row],[ident jbp]])=1,"přihlášen","ne")</f>
        <v>ne</v>
      </c>
      <c r="S49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94" s="120">
        <f>COUNTIFS($F$4:F493,F494,$G$4:G493,G494)</f>
        <v>2</v>
      </c>
      <c r="U494" s="5"/>
      <c r="V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</row>
    <row r="495" spans="2:33" ht="15.75" x14ac:dyDescent="0.25">
      <c r="B495" s="40" t="str">
        <f>CONCATENATE(historie_vysledky[[#This Row],[rok]]," :: ",F495," :: ",G495)</f>
        <v>2012 :: Něncová Monika :: 1966</v>
      </c>
      <c r="C495" s="115">
        <v>2012</v>
      </c>
      <c r="D495" s="43" t="s">
        <v>292</v>
      </c>
      <c r="E495" s="101"/>
      <c r="F495" s="9" t="s">
        <v>758</v>
      </c>
      <c r="G495" s="7">
        <v>1966</v>
      </c>
      <c r="H495" s="8" t="s">
        <v>51</v>
      </c>
      <c r="I495" s="98" t="str">
        <f>IF(RIGHT(LEFT(historie_vysledky[[#This Row],[prijmeni a jmeno]],SEARCH(" ",historie_vysledky[[#This Row],[prijmeni a jmeno]])-1),1)="á","Z","M")</f>
        <v>Z</v>
      </c>
      <c r="J49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95" s="38"/>
      <c r="L495" s="80">
        <v>7.8726851851851853E-2</v>
      </c>
      <c r="M495" s="76">
        <v>71</v>
      </c>
      <c r="N495" s="77">
        <v>7</v>
      </c>
      <c r="O495" s="112" t="str">
        <f>LEFT(historie_vysledky[[#This Row],[prijmeni a jmeno]],1)</f>
        <v>N</v>
      </c>
      <c r="P495" s="113" t="str">
        <f>CONCATENATE(historie_vysledky[[#This Row],[prijmeni a jmeno]],", ",historie_vysledky[[#This Row],[nar]])</f>
        <v>Něncová Monika, 1966</v>
      </c>
      <c r="Q495" s="92" t="str">
        <f>IF(ISERROR(VLOOKUP(B495,jbp_bezci!B:G,4,0)),"-",IF(VLOOKUP(B495,jbp_bezci!B:G,4,0)=0,"-",VLOOKUP(B495,jbp_bezci!B:G,4,0)))</f>
        <v>-</v>
      </c>
      <c r="R495" s="92" t="str">
        <f>IF(COUNTIF(jbp_bezci[ident],historie_vysledky[[#This Row],[ident jbp]])=1,"přihlášen","ne")</f>
        <v>ne</v>
      </c>
      <c r="S49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95" s="120">
        <f>COUNTIFS($F$4:F494,F495,$G$4:G494,G495)</f>
        <v>0</v>
      </c>
      <c r="U495" s="5"/>
      <c r="V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</row>
    <row r="496" spans="2:33" ht="15.75" x14ac:dyDescent="0.25">
      <c r="B496" s="40" t="str">
        <f>CONCATENATE(historie_vysledky[[#This Row],[rok]]," :: ",F496," :: ",G496)</f>
        <v>2012 :: Neubauer Petr :: 1974</v>
      </c>
      <c r="C496" s="115">
        <v>2012</v>
      </c>
      <c r="D496" s="43" t="s">
        <v>292</v>
      </c>
      <c r="E496" s="101"/>
      <c r="F496" s="9" t="s">
        <v>308</v>
      </c>
      <c r="G496" s="7">
        <v>1974</v>
      </c>
      <c r="H496" s="8" t="s">
        <v>393</v>
      </c>
      <c r="I496" s="98" t="str">
        <f>IF(RIGHT(LEFT(historie_vysledky[[#This Row],[prijmeni a jmeno]],SEARCH(" ",historie_vysledky[[#This Row],[prijmeni a jmeno]])-1),1)="á","Z","M")</f>
        <v>M</v>
      </c>
      <c r="J49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496" s="38"/>
      <c r="L496" s="80">
        <v>5.5324074074074074E-2</v>
      </c>
      <c r="M496" s="76">
        <v>50</v>
      </c>
      <c r="N496" s="77">
        <v>16</v>
      </c>
      <c r="O496" s="112" t="str">
        <f>LEFT(historie_vysledky[[#This Row],[prijmeni a jmeno]],1)</f>
        <v>N</v>
      </c>
      <c r="P496" s="113" t="str">
        <f>CONCATENATE(historie_vysledky[[#This Row],[prijmeni a jmeno]],", ",historie_vysledky[[#This Row],[nar]])</f>
        <v>Neubauer Petr, 1974</v>
      </c>
      <c r="Q496" s="92" t="str">
        <f>IF(ISERROR(VLOOKUP(B496,jbp_bezci!B:G,4,0)),"-",IF(VLOOKUP(B496,jbp_bezci!B:G,4,0)=0,"-",VLOOKUP(B496,jbp_bezci!B:G,4,0)))</f>
        <v>-</v>
      </c>
      <c r="R496" s="92" t="str">
        <f>IF(COUNTIF(jbp_bezci[ident],historie_vysledky[[#This Row],[ident jbp]])=1,"přihlášen","ne")</f>
        <v>ne</v>
      </c>
      <c r="S49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496" s="120">
        <f>COUNTIFS($F$4:F495,F496,$G$4:G495,G496)</f>
        <v>0</v>
      </c>
      <c r="U496" s="5"/>
      <c r="V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</row>
    <row r="497" spans="2:33" ht="15.75" x14ac:dyDescent="0.25">
      <c r="B497" s="40" t="str">
        <f>CONCATENATE(historie_vysledky[[#This Row],[rok]]," :: ",F497," :: ",G497)</f>
        <v>2012 :: Pillar Ladislav :: 1952</v>
      </c>
      <c r="C497" s="115">
        <v>2012</v>
      </c>
      <c r="D497" s="43" t="s">
        <v>292</v>
      </c>
      <c r="E497" s="101"/>
      <c r="F497" s="9" t="s">
        <v>153</v>
      </c>
      <c r="G497" s="7">
        <v>1952</v>
      </c>
      <c r="H497" s="8" t="s">
        <v>59</v>
      </c>
      <c r="I497" s="98" t="str">
        <f>IF(RIGHT(LEFT(historie_vysledky[[#This Row],[prijmeni a jmeno]],SEARCH(" ",historie_vysledky[[#This Row],[prijmeni a jmeno]])-1),1)="á","Z","M")</f>
        <v>M</v>
      </c>
      <c r="J49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D</v>
      </c>
      <c r="K497" s="38"/>
      <c r="L497" s="80">
        <v>4.7719907407407412E-2</v>
      </c>
      <c r="M497" s="76">
        <v>27</v>
      </c>
      <c r="N497" s="77">
        <v>1</v>
      </c>
      <c r="O497" s="112" t="str">
        <f>LEFT(historie_vysledky[[#This Row],[prijmeni a jmeno]],1)</f>
        <v>P</v>
      </c>
      <c r="P497" s="113" t="str">
        <f>CONCATENATE(historie_vysledky[[#This Row],[prijmeni a jmeno]],", ",historie_vysledky[[#This Row],[nar]])</f>
        <v>Pillar Ladislav, 1952</v>
      </c>
      <c r="Q497" s="92">
        <f>IF(ISERROR(VLOOKUP(B497,jbp_bezci!B:G,4,0)),"-",IF(VLOOKUP(B497,jbp_bezci!B:G,4,0)=0,"-",VLOOKUP(B497,jbp_bezci!B:G,4,0)))</f>
        <v>1952</v>
      </c>
      <c r="R497" s="92" t="str">
        <f>IF(COUNTIF(jbp_bezci[ident],historie_vysledky[[#This Row],[ident jbp]])=1,"přihlášen","ne")</f>
        <v>přihlášen</v>
      </c>
      <c r="S497" s="93" t="str">
        <f>IF(historie_vysledky[[#This Row],[jbp_2014]]="ne","-",IF(VLOOKUP(historie_vysledky[[#This Row],[ident jbp]],jbp_bezci!B:G,5,0)=0,"-",VLOOKUP(historie_vysledky[[#This Row],[ident jbp]],jbp_bezci!B:G,5,0)))</f>
        <v>Tatran Lomnice nad Lužnicí</v>
      </c>
      <c r="T497" s="120">
        <f>COUNTIFS($F$4:F496,F497,$G$4:G496,G497)</f>
        <v>0</v>
      </c>
      <c r="U497" s="5"/>
      <c r="V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</row>
    <row r="498" spans="2:33" ht="15.75" x14ac:dyDescent="0.25">
      <c r="B498" s="40" t="str">
        <f>CONCATENATE(historie_vysledky[[#This Row],[rok]]," :: ",F498," :: ",G498)</f>
        <v>2012 :: Pinl Michal :: 1968</v>
      </c>
      <c r="C498" s="115">
        <v>2012</v>
      </c>
      <c r="D498" s="43" t="s">
        <v>292</v>
      </c>
      <c r="E498" s="101"/>
      <c r="F498" s="9" t="s">
        <v>154</v>
      </c>
      <c r="G498" s="7">
        <v>1968</v>
      </c>
      <c r="H498" s="8" t="s">
        <v>715</v>
      </c>
      <c r="I498" s="98" t="str">
        <f>IF(RIGHT(LEFT(historie_vysledky[[#This Row],[prijmeni a jmeno]],SEARCH(" ",historie_vysledky[[#This Row],[prijmeni a jmeno]])-1),1)="á","Z","M")</f>
        <v>M</v>
      </c>
      <c r="J49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98" s="38"/>
      <c r="L498" s="80">
        <v>4.9981481481481481E-2</v>
      </c>
      <c r="M498" s="76">
        <v>35</v>
      </c>
      <c r="N498" s="77">
        <v>16</v>
      </c>
      <c r="O498" s="112" t="str">
        <f>LEFT(historie_vysledky[[#This Row],[prijmeni a jmeno]],1)</f>
        <v>P</v>
      </c>
      <c r="P498" s="113" t="str">
        <f>CONCATENATE(historie_vysledky[[#This Row],[prijmeni a jmeno]],", ",historie_vysledky[[#This Row],[nar]])</f>
        <v>Pinl Michal, 1968</v>
      </c>
      <c r="Q498" s="92">
        <f>IF(ISERROR(VLOOKUP(B498,jbp_bezci!B:G,4,0)),"-",IF(VLOOKUP(B498,jbp_bezci!B:G,4,0)=0,"-",VLOOKUP(B498,jbp_bezci!B:G,4,0)))</f>
        <v>1968</v>
      </c>
      <c r="R498" s="92" t="str">
        <f>IF(COUNTIF(jbp_bezci[ident],historie_vysledky[[#This Row],[ident jbp]])=1,"přihlášen","ne")</f>
        <v>přihlášen</v>
      </c>
      <c r="S498" s="93" t="str">
        <f>IF(historie_vysledky[[#This Row],[jbp_2014]]="ne","-",IF(VLOOKUP(historie_vysledky[[#This Row],[ident jbp]],jbp_bezci!B:G,5,0)=0,"-",VLOOKUP(historie_vysledky[[#This Row],[ident jbp]],jbp_bezci!B:G,5,0)))</f>
        <v>Rudolfov</v>
      </c>
      <c r="T498" s="120">
        <f>COUNTIFS($F$4:F497,F498,$G$4:G497,G498)</f>
        <v>0</v>
      </c>
      <c r="U498" s="5"/>
      <c r="V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</row>
    <row r="499" spans="2:33" ht="15.75" x14ac:dyDescent="0.25">
      <c r="B499" s="40" t="str">
        <f>CONCATENATE(historie_vysledky[[#This Row],[rok]]," :: ",F499," :: ",G499)</f>
        <v>2012 :: Procházková Ivona :: 1975</v>
      </c>
      <c r="C499" s="115">
        <v>2012</v>
      </c>
      <c r="D499" s="43" t="s">
        <v>292</v>
      </c>
      <c r="E499" s="101"/>
      <c r="F499" s="9" t="s">
        <v>220</v>
      </c>
      <c r="G499" s="7">
        <v>1975</v>
      </c>
      <c r="H499" s="8" t="s">
        <v>742</v>
      </c>
      <c r="I499" s="98" t="str">
        <f>IF(RIGHT(LEFT(historie_vysledky[[#This Row],[prijmeni a jmeno]],SEARCH(" ",historie_vysledky[[#This Row],[prijmeni a jmeno]])-1),1)="á","Z","M")</f>
        <v>Z</v>
      </c>
      <c r="J49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499" s="38"/>
      <c r="L499" s="80">
        <v>6.128472222222222E-2</v>
      </c>
      <c r="M499" s="76">
        <v>67</v>
      </c>
      <c r="N499" s="77">
        <v>6</v>
      </c>
      <c r="O499" s="112" t="str">
        <f>LEFT(historie_vysledky[[#This Row],[prijmeni a jmeno]],1)</f>
        <v>P</v>
      </c>
      <c r="P499" s="113" t="str">
        <f>CONCATENATE(historie_vysledky[[#This Row],[prijmeni a jmeno]],", ",historie_vysledky[[#This Row],[nar]])</f>
        <v>Procházková Ivona, 1975</v>
      </c>
      <c r="Q499" s="92">
        <f>IF(ISERROR(VLOOKUP(B499,jbp_bezci!B:G,4,0)),"-",IF(VLOOKUP(B499,jbp_bezci!B:G,4,0)=0,"-",VLOOKUP(B499,jbp_bezci!B:G,4,0)))</f>
        <v>1975</v>
      </c>
      <c r="R499" s="92" t="str">
        <f>IF(COUNTIF(jbp_bezci[ident],historie_vysledky[[#This Row],[ident jbp]])=1,"přihlášen","ne")</f>
        <v>přihlášen</v>
      </c>
      <c r="S499" s="93" t="str">
        <f>IF(historie_vysledky[[#This Row],[jbp_2014]]="ne","-",IF(VLOOKUP(historie_vysledky[[#This Row],[ident jbp]],jbp_bezci!B:G,5,0)=0,"-",VLOOKUP(historie_vysledky[[#This Row],[ident jbp]],jbp_bezci!B:G,5,0)))</f>
        <v>Hutní materiál Blatná</v>
      </c>
      <c r="T499" s="120">
        <f>COUNTIFS($F$4:F498,F499,$G$4:G498,G499)</f>
        <v>0</v>
      </c>
      <c r="U499" s="5"/>
      <c r="V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</row>
    <row r="500" spans="2:33" ht="15.75" x14ac:dyDescent="0.25">
      <c r="B500" s="40" t="str">
        <f>CONCATENATE(historie_vysledky[[#This Row],[rok]]," :: ",F500," :: ",G500)</f>
        <v>2012 :: Putschögl Jaroslav :: 1939</v>
      </c>
      <c r="C500" s="115">
        <v>2012</v>
      </c>
      <c r="D500" s="43" t="s">
        <v>292</v>
      </c>
      <c r="E500" s="101"/>
      <c r="F500" s="9" t="s">
        <v>156</v>
      </c>
      <c r="G500" s="7">
        <v>1939</v>
      </c>
      <c r="H500" s="8" t="s">
        <v>607</v>
      </c>
      <c r="I500" s="98" t="str">
        <f>IF(RIGHT(LEFT(historie_vysledky[[#This Row],[prijmeni a jmeno]],SEARCH(" ",historie_vysledky[[#This Row],[prijmeni a jmeno]])-1),1)="á","Z","M")</f>
        <v>M</v>
      </c>
      <c r="J50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E</v>
      </c>
      <c r="K500" s="38"/>
      <c r="L500" s="80">
        <v>5.8969907407407408E-2</v>
      </c>
      <c r="M500" s="76">
        <v>59</v>
      </c>
      <c r="N500" s="77">
        <v>2</v>
      </c>
      <c r="O500" s="112" t="str">
        <f>LEFT(historie_vysledky[[#This Row],[prijmeni a jmeno]],1)</f>
        <v>P</v>
      </c>
      <c r="P500" s="113" t="str">
        <f>CONCATENATE(historie_vysledky[[#This Row],[prijmeni a jmeno]],", ",historie_vysledky[[#This Row],[nar]])</f>
        <v>Putschögl Jaroslav, 1939</v>
      </c>
      <c r="Q500" s="92">
        <f>IF(ISERROR(VLOOKUP(B500,jbp_bezci!B:G,4,0)),"-",IF(VLOOKUP(B500,jbp_bezci!B:G,4,0)=0,"-",VLOOKUP(B500,jbp_bezci!B:G,4,0)))</f>
        <v>1939</v>
      </c>
      <c r="R500" s="92" t="str">
        <f>IF(COUNTIF(jbp_bezci[ident],historie_vysledky[[#This Row],[ident jbp]])=1,"přihlášen","ne")</f>
        <v>přihlášen</v>
      </c>
      <c r="S500" s="93" t="str">
        <f>IF(historie_vysledky[[#This Row],[jbp_2014]]="ne","-",IF(VLOOKUP(historie_vysledky[[#This Row],[ident jbp]],jbp_bezci!B:G,5,0)=0,"-",VLOOKUP(historie_vysledky[[#This Row],[ident jbp]],jbp_bezci!B:G,5,0)))</f>
        <v>Atletika Písek</v>
      </c>
      <c r="T500" s="120">
        <f>COUNTIFS($F$4:F499,F500,$G$4:G499,G500)</f>
        <v>1</v>
      </c>
      <c r="U500" s="5"/>
      <c r="V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</row>
    <row r="501" spans="2:33" ht="15.75" x14ac:dyDescent="0.25">
      <c r="B501" s="40" t="str">
        <f>CONCATENATE(historie_vysledky[[#This Row],[rok]]," :: ",F501," :: ",G501)</f>
        <v>2012 :: Selinger Stephan :: 1972</v>
      </c>
      <c r="C501" s="115">
        <v>2012</v>
      </c>
      <c r="D501" s="43" t="s">
        <v>292</v>
      </c>
      <c r="E501" s="101"/>
      <c r="F501" s="9" t="s">
        <v>752</v>
      </c>
      <c r="G501" s="7">
        <v>1972</v>
      </c>
      <c r="H501" s="8" t="s">
        <v>711</v>
      </c>
      <c r="I501" s="98" t="str">
        <f>IF(RIGHT(LEFT(historie_vysledky[[#This Row],[prijmeni a jmeno]],SEARCH(" ",historie_vysledky[[#This Row],[prijmeni a jmeno]])-1),1)="á","Z","M")</f>
        <v>M</v>
      </c>
      <c r="J50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501" s="38"/>
      <c r="L501" s="80">
        <v>4.9398148148148142E-2</v>
      </c>
      <c r="M501" s="76">
        <v>32</v>
      </c>
      <c r="N501" s="77">
        <v>14</v>
      </c>
      <c r="O501" s="112" t="str">
        <f>LEFT(historie_vysledky[[#This Row],[prijmeni a jmeno]],1)</f>
        <v>S</v>
      </c>
      <c r="P501" s="113" t="str">
        <f>CONCATENATE(historie_vysledky[[#This Row],[prijmeni a jmeno]],", ",historie_vysledky[[#This Row],[nar]])</f>
        <v>Selinger Stephan, 1972</v>
      </c>
      <c r="Q501" s="92" t="str">
        <f>IF(ISERROR(VLOOKUP(B501,jbp_bezci!B:G,4,0)),"-",IF(VLOOKUP(B501,jbp_bezci!B:G,4,0)=0,"-",VLOOKUP(B501,jbp_bezci!B:G,4,0)))</f>
        <v>-</v>
      </c>
      <c r="R501" s="92" t="str">
        <f>IF(COUNTIF(jbp_bezci[ident],historie_vysledky[[#This Row],[ident jbp]])=1,"přihlášen","ne")</f>
        <v>ne</v>
      </c>
      <c r="S50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01" s="120">
        <f>COUNTIFS($F$4:F500,F501,$G$4:G500,G501)</f>
        <v>0</v>
      </c>
      <c r="U501" s="5"/>
      <c r="V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</row>
    <row r="502" spans="2:33" ht="15.75" x14ac:dyDescent="0.25">
      <c r="B502" s="40" t="str">
        <f>CONCATENATE(historie_vysledky[[#This Row],[rok]]," :: ",F502," :: ",G502)</f>
        <v>2012 :: Scheinherr Jiří :: 1951</v>
      </c>
      <c r="C502" s="115">
        <v>2012</v>
      </c>
      <c r="D502" s="43" t="s">
        <v>292</v>
      </c>
      <c r="E502" s="101"/>
      <c r="F502" s="9" t="s">
        <v>222</v>
      </c>
      <c r="G502" s="7">
        <v>1951</v>
      </c>
      <c r="H502" s="8" t="s">
        <v>742</v>
      </c>
      <c r="I502" s="98" t="str">
        <f>IF(RIGHT(LEFT(historie_vysledky[[#This Row],[prijmeni a jmeno]],SEARCH(" ",historie_vysledky[[#This Row],[prijmeni a jmeno]])-1),1)="á","Z","M")</f>
        <v>M</v>
      </c>
      <c r="J50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D</v>
      </c>
      <c r="K502" s="38"/>
      <c r="L502" s="80">
        <v>6.2488425925925926E-2</v>
      </c>
      <c r="M502" s="76">
        <v>69</v>
      </c>
      <c r="N502" s="77">
        <v>6</v>
      </c>
      <c r="O502" s="112" t="str">
        <f>LEFT(historie_vysledky[[#This Row],[prijmeni a jmeno]],1)</f>
        <v>S</v>
      </c>
      <c r="P502" s="113" t="str">
        <f>CONCATENATE(historie_vysledky[[#This Row],[prijmeni a jmeno]],", ",historie_vysledky[[#This Row],[nar]])</f>
        <v>Scheinherr Jiří, 1951</v>
      </c>
      <c r="Q502" s="92">
        <f>IF(ISERROR(VLOOKUP(B502,jbp_bezci!B:G,4,0)),"-",IF(VLOOKUP(B502,jbp_bezci!B:G,4,0)=0,"-",VLOOKUP(B502,jbp_bezci!B:G,4,0)))</f>
        <v>1951</v>
      </c>
      <c r="R502" s="92" t="str">
        <f>IF(COUNTIF(jbp_bezci[ident],historie_vysledky[[#This Row],[ident jbp]])=1,"přihlášen","ne")</f>
        <v>přihlášen</v>
      </c>
      <c r="S502" s="93" t="str">
        <f>IF(historie_vysledky[[#This Row],[jbp_2014]]="ne","-",IF(VLOOKUP(historie_vysledky[[#This Row],[ident jbp]],jbp_bezci!B:G,5,0)=0,"-",VLOOKUP(historie_vysledky[[#This Row],[ident jbp]],jbp_bezci!B:G,5,0)))</f>
        <v>Hutní materiál Blatná</v>
      </c>
      <c r="T502" s="120">
        <f>COUNTIFS($F$4:F501,F502,$G$4:G501,G502)</f>
        <v>0</v>
      </c>
      <c r="U502" s="5"/>
      <c r="V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</row>
    <row r="503" spans="2:33" ht="15.75" x14ac:dyDescent="0.25">
      <c r="B503" s="40" t="str">
        <f>CONCATENATE(historie_vysledky[[#This Row],[rok]]," :: ",F503," :: ",G503)</f>
        <v>2012 :: Stejskal Ladislav :: 1977</v>
      </c>
      <c r="C503" s="115">
        <v>2012</v>
      </c>
      <c r="D503" s="43" t="s">
        <v>292</v>
      </c>
      <c r="E503" s="101"/>
      <c r="F503" s="9" t="s">
        <v>227</v>
      </c>
      <c r="G503" s="7">
        <v>1977</v>
      </c>
      <c r="H503" s="9" t="s">
        <v>1115</v>
      </c>
      <c r="I503" s="98" t="str">
        <f>IF(RIGHT(LEFT(historie_vysledky[[#This Row],[prijmeni a jmeno]],SEARCH(" ",historie_vysledky[[#This Row],[prijmeni a jmeno]])-1),1)="á","Z","M")</f>
        <v>M</v>
      </c>
      <c r="J50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503" s="38"/>
      <c r="L503" s="80">
        <v>4.0127314814814817E-2</v>
      </c>
      <c r="M503" s="76">
        <v>3</v>
      </c>
      <c r="N503" s="77">
        <v>3</v>
      </c>
      <c r="O503" s="112" t="str">
        <f>LEFT(historie_vysledky[[#This Row],[prijmeni a jmeno]],1)</f>
        <v>S</v>
      </c>
      <c r="P503" s="113" t="str">
        <f>CONCATENATE(historie_vysledky[[#This Row],[prijmeni a jmeno]],", ",historie_vysledky[[#This Row],[nar]])</f>
        <v>Stejskal Ladislav, 1977</v>
      </c>
      <c r="Q503" s="92">
        <f>IF(ISERROR(VLOOKUP(B503,jbp_bezci!B:G,4,0)),"-",IF(VLOOKUP(B503,jbp_bezci!B:G,4,0)=0,"-",VLOOKUP(B503,jbp_bezci!B:G,4,0)))</f>
        <v>1977</v>
      </c>
      <c r="R503" s="92" t="str">
        <f>IF(COUNTIF(jbp_bezci[ident],historie_vysledky[[#This Row],[ident jbp]])=1,"přihlášen","ne")</f>
        <v>přihlášen</v>
      </c>
      <c r="S503" s="93" t="str">
        <f>IF(historie_vysledky[[#This Row],[jbp_2014]]="ne","-",IF(VLOOKUP(historie_vysledky[[#This Row],[ident jbp]],jbp_bezci!B:G,5,0)=0,"-",VLOOKUP(historie_vysledky[[#This Row],[ident jbp]],jbp_bezci!B:G,5,0)))</f>
        <v>SK Čtyři Dvory České Budějovice</v>
      </c>
      <c r="T503" s="120">
        <f>COUNTIFS($F$4:F502,F503,$G$4:G502,G503)</f>
        <v>1</v>
      </c>
      <c r="U503" s="5"/>
      <c r="V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</row>
    <row r="504" spans="2:33" ht="15.75" x14ac:dyDescent="0.25">
      <c r="B504" s="40" t="str">
        <f>CONCATENATE(historie_vysledky[[#This Row],[rok]]," :: ",F504," :: ",G504)</f>
        <v>2012 :: Svoboda Václav :: 1949</v>
      </c>
      <c r="C504" s="115">
        <v>2012</v>
      </c>
      <c r="D504" s="43" t="s">
        <v>292</v>
      </c>
      <c r="E504" s="101"/>
      <c r="F504" s="9" t="s">
        <v>169</v>
      </c>
      <c r="G504" s="7">
        <v>1949</v>
      </c>
      <c r="H504" s="8" t="s">
        <v>2</v>
      </c>
      <c r="I504" s="98" t="str">
        <f>IF(RIGHT(LEFT(historie_vysledky[[#This Row],[prijmeni a jmeno]],SEARCH(" ",historie_vysledky[[#This Row],[prijmeni a jmeno]])-1),1)="á","Z","M")</f>
        <v>M</v>
      </c>
      <c r="J50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D</v>
      </c>
      <c r="K504" s="38"/>
      <c r="L504" s="80">
        <v>5.0081018518518518E-2</v>
      </c>
      <c r="M504" s="76">
        <v>37</v>
      </c>
      <c r="N504" s="77">
        <v>2</v>
      </c>
      <c r="O504" s="112" t="str">
        <f>LEFT(historie_vysledky[[#This Row],[prijmeni a jmeno]],1)</f>
        <v>S</v>
      </c>
      <c r="P504" s="113" t="str">
        <f>CONCATENATE(historie_vysledky[[#This Row],[prijmeni a jmeno]],", ",historie_vysledky[[#This Row],[nar]])</f>
        <v>Svoboda Václav, 1949</v>
      </c>
      <c r="Q504" s="92">
        <f>IF(ISERROR(VLOOKUP(B504,jbp_bezci!B:G,4,0)),"-",IF(VLOOKUP(B504,jbp_bezci!B:G,4,0)=0,"-",VLOOKUP(B504,jbp_bezci!B:G,4,0)))</f>
        <v>1949</v>
      </c>
      <c r="R504" s="92" t="str">
        <f>IF(COUNTIF(jbp_bezci[ident],historie_vysledky[[#This Row],[ident jbp]])=1,"přihlášen","ne")</f>
        <v>přihlášen</v>
      </c>
      <c r="S504" s="93" t="str">
        <f>IF(historie_vysledky[[#This Row],[jbp_2014]]="ne","-",IF(VLOOKUP(historie_vysledky[[#This Row],[ident jbp]],jbp_bezci!B:G,5,0)=0,"-",VLOOKUP(historie_vysledky[[#This Row],[ident jbp]],jbp_bezci!B:G,5,0)))</f>
        <v>Jihočeský klub maratonců</v>
      </c>
      <c r="T504" s="120">
        <f>COUNTIFS($F$4:F503,F504,$G$4:G503,G504)</f>
        <v>3</v>
      </c>
      <c r="U504" s="5"/>
      <c r="V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</row>
    <row r="505" spans="2:33" ht="15.75" x14ac:dyDescent="0.25">
      <c r="B505" s="40" t="str">
        <f>CONCATENATE(historie_vysledky[[#This Row],[rok]]," :: ",F505," :: ",G505)</f>
        <v>2012 :: Szábo Miloš :: 1981</v>
      </c>
      <c r="C505" s="115">
        <v>2012</v>
      </c>
      <c r="D505" s="43" t="s">
        <v>292</v>
      </c>
      <c r="E505" s="101"/>
      <c r="F505" s="9" t="s">
        <v>229</v>
      </c>
      <c r="G505" s="7">
        <v>1981</v>
      </c>
      <c r="H505" s="8" t="s">
        <v>72</v>
      </c>
      <c r="I505" s="98" t="str">
        <f>IF(RIGHT(LEFT(historie_vysledky[[#This Row],[prijmeni a jmeno]],SEARCH(" ",historie_vysledky[[#This Row],[prijmeni a jmeno]])-1),1)="á","Z","M")</f>
        <v>M</v>
      </c>
      <c r="J50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505" s="38"/>
      <c r="L505" s="80">
        <v>4.5289351851851851E-2</v>
      </c>
      <c r="M505" s="76">
        <v>20</v>
      </c>
      <c r="N505" s="77">
        <v>10</v>
      </c>
      <c r="O505" s="112" t="str">
        <f>LEFT(historie_vysledky[[#This Row],[prijmeni a jmeno]],1)</f>
        <v>S</v>
      </c>
      <c r="P505" s="113" t="str">
        <f>CONCATENATE(historie_vysledky[[#This Row],[prijmeni a jmeno]],", ",historie_vysledky[[#This Row],[nar]])</f>
        <v>Szábo Miloš, 1981</v>
      </c>
      <c r="Q505" s="92">
        <f>IF(ISERROR(VLOOKUP(B505,jbp_bezci!B:G,4,0)),"-",IF(VLOOKUP(B505,jbp_bezci!B:G,4,0)=0,"-",VLOOKUP(B505,jbp_bezci!B:G,4,0)))</f>
        <v>1981</v>
      </c>
      <c r="R505" s="92" t="str">
        <f>IF(COUNTIF(jbp_bezci[ident],historie_vysledky[[#This Row],[ident jbp]])=1,"přihlášen","ne")</f>
        <v>přihlášen</v>
      </c>
      <c r="S505" s="93" t="str">
        <f>IF(historie_vysledky[[#This Row],[jbp_2014]]="ne","-",IF(VLOOKUP(historie_vysledky[[#This Row],[ident jbp]],jbp_bezci!B:G,5,0)=0,"-",VLOOKUP(historie_vysledky[[#This Row],[ident jbp]],jbp_bezci!B:G,5,0)))</f>
        <v>Discoworld</v>
      </c>
      <c r="T505" s="120">
        <f>COUNTIFS($F$4:F504,F505,$G$4:G504,G505)</f>
        <v>2</v>
      </c>
      <c r="U505" s="5"/>
      <c r="V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</row>
    <row r="506" spans="2:33" ht="15.75" x14ac:dyDescent="0.25">
      <c r="B506" s="40" t="str">
        <f>CONCATENATE(historie_vysledky[[#This Row],[rok]]," :: ",F506," :: ",G506)</f>
        <v>2012 :: Šimek Miroslav :: 1966</v>
      </c>
      <c r="C506" s="115">
        <v>2012</v>
      </c>
      <c r="D506" s="43" t="s">
        <v>292</v>
      </c>
      <c r="E506" s="101"/>
      <c r="F506" s="9" t="s">
        <v>161</v>
      </c>
      <c r="G506" s="7">
        <v>1966</v>
      </c>
      <c r="H506" s="8" t="s">
        <v>999</v>
      </c>
      <c r="I506" s="98" t="str">
        <f>IF(RIGHT(LEFT(historie_vysledky[[#This Row],[prijmeni a jmeno]],SEARCH(" ",historie_vysledky[[#This Row],[prijmeni a jmeno]])-1),1)="á","Z","M")</f>
        <v>M</v>
      </c>
      <c r="J50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506" s="38"/>
      <c r="L506" s="80">
        <v>4.7870370370370369E-2</v>
      </c>
      <c r="M506" s="76">
        <v>29</v>
      </c>
      <c r="N506" s="77">
        <v>13</v>
      </c>
      <c r="O506" s="112" t="str">
        <f>LEFT(historie_vysledky[[#This Row],[prijmeni a jmeno]],1)</f>
        <v>Š</v>
      </c>
      <c r="P506" s="113" t="str">
        <f>CONCATENATE(historie_vysledky[[#This Row],[prijmeni a jmeno]],", ",historie_vysledky[[#This Row],[nar]])</f>
        <v>Šimek Miroslav, 1966</v>
      </c>
      <c r="Q506" s="92">
        <f>IF(ISERROR(VLOOKUP(B506,jbp_bezci!B:G,4,0)),"-",IF(VLOOKUP(B506,jbp_bezci!B:G,4,0)=0,"-",VLOOKUP(B506,jbp_bezci!B:G,4,0)))</f>
        <v>1966</v>
      </c>
      <c r="R506" s="92" t="str">
        <f>IF(COUNTIF(jbp_bezci[ident],historie_vysledky[[#This Row],[ident jbp]])=1,"přihlášen","ne")</f>
        <v>přihlášen</v>
      </c>
      <c r="S506" s="93" t="str">
        <f>IF(historie_vysledky[[#This Row],[jbp_2014]]="ne","-",IF(VLOOKUP(historie_vysledky[[#This Row],[ident jbp]],jbp_bezci!B:G,5,0)=0,"-",VLOOKUP(historie_vysledky[[#This Row],[ident jbp]],jbp_bezci!B:G,5,0)))</f>
        <v>TC Dvořák České Budějovice</v>
      </c>
      <c r="T506" s="120">
        <f>COUNTIFS($F$4:F505,F506,$G$4:G505,G506)</f>
        <v>0</v>
      </c>
      <c r="U506" s="5"/>
      <c r="V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</row>
    <row r="507" spans="2:33" ht="15.75" x14ac:dyDescent="0.25">
      <c r="B507" s="40" t="str">
        <f>CONCATENATE(historie_vysledky[[#This Row],[rok]]," :: ",F507," :: ",G507)</f>
        <v>2012 :: Šoustar Lubomír :: 1941</v>
      </c>
      <c r="C507" s="115">
        <v>2012</v>
      </c>
      <c r="D507" s="43" t="s">
        <v>292</v>
      </c>
      <c r="E507" s="101"/>
      <c r="F507" s="9" t="s">
        <v>166</v>
      </c>
      <c r="G507" s="7">
        <v>1941</v>
      </c>
      <c r="H507" s="8" t="s">
        <v>408</v>
      </c>
      <c r="I507" s="98" t="str">
        <f>IF(RIGHT(LEFT(historie_vysledky[[#This Row],[prijmeni a jmeno]],SEARCH(" ",historie_vysledky[[#This Row],[prijmeni a jmeno]])-1),1)="á","Z","M")</f>
        <v>M</v>
      </c>
      <c r="J50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E</v>
      </c>
      <c r="K507" s="38"/>
      <c r="L507" s="80">
        <v>5.2106481481481483E-2</v>
      </c>
      <c r="M507" s="76">
        <v>43</v>
      </c>
      <c r="N507" s="77">
        <v>1</v>
      </c>
      <c r="O507" s="112" t="str">
        <f>LEFT(historie_vysledky[[#This Row],[prijmeni a jmeno]],1)</f>
        <v>Š</v>
      </c>
      <c r="P507" s="113" t="str">
        <f>CONCATENATE(historie_vysledky[[#This Row],[prijmeni a jmeno]],", ",historie_vysledky[[#This Row],[nar]])</f>
        <v>Šoustar Lubomír, 1941</v>
      </c>
      <c r="Q507" s="92">
        <f>IF(ISERROR(VLOOKUP(B507,jbp_bezci!B:G,4,0)),"-",IF(VLOOKUP(B507,jbp_bezci!B:G,4,0)=0,"-",VLOOKUP(B507,jbp_bezci!B:G,4,0)))</f>
        <v>1941</v>
      </c>
      <c r="R507" s="92" t="str">
        <f>IF(COUNTIF(jbp_bezci[ident],historie_vysledky[[#This Row],[ident jbp]])=1,"přihlášen","ne")</f>
        <v>přihlášen</v>
      </c>
      <c r="S507" s="93" t="str">
        <f>IF(historie_vysledky[[#This Row],[jbp_2014]]="ne","-",IF(VLOOKUP(historie_vysledky[[#This Row],[ident jbp]],jbp_bezci!B:G,5,0)=0,"-",VLOOKUP(historie_vysledky[[#This Row],[ident jbp]],jbp_bezci!B:G,5,0)))</f>
        <v>Katastrální Úřad České Budějovice</v>
      </c>
      <c r="T507" s="120">
        <f>COUNTIFS($F$4:F506,F507,$G$4:G506,G507)</f>
        <v>2</v>
      </c>
      <c r="U507" s="5"/>
      <c r="V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</row>
    <row r="508" spans="2:33" ht="15.75" x14ac:dyDescent="0.25">
      <c r="B508" s="40" t="str">
        <f>CONCATENATE(historie_vysledky[[#This Row],[rok]]," :: ",F508," :: ",G508)</f>
        <v>2012 :: Študlár Jiří :: 1976</v>
      </c>
      <c r="C508" s="115">
        <v>2012</v>
      </c>
      <c r="D508" s="43" t="s">
        <v>292</v>
      </c>
      <c r="E508" s="101"/>
      <c r="F508" s="9" t="s">
        <v>753</v>
      </c>
      <c r="G508" s="7">
        <v>1976</v>
      </c>
      <c r="H508" s="8" t="s">
        <v>79</v>
      </c>
      <c r="I508" s="98" t="str">
        <f>IF(RIGHT(LEFT(historie_vysledky[[#This Row],[prijmeni a jmeno]],SEARCH(" ",historie_vysledky[[#This Row],[prijmeni a jmeno]])-1),1)="á","Z","M")</f>
        <v>M</v>
      </c>
      <c r="J50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508" s="38"/>
      <c r="L508" s="80">
        <v>5.0347222222222217E-2</v>
      </c>
      <c r="M508" s="76">
        <v>38</v>
      </c>
      <c r="N508" s="77">
        <v>13</v>
      </c>
      <c r="O508" s="112" t="str">
        <f>LEFT(historie_vysledky[[#This Row],[prijmeni a jmeno]],1)</f>
        <v>Š</v>
      </c>
      <c r="P508" s="113" t="str">
        <f>CONCATENATE(historie_vysledky[[#This Row],[prijmeni a jmeno]],", ",historie_vysledky[[#This Row],[nar]])</f>
        <v>Študlár Jiří, 1976</v>
      </c>
      <c r="Q508" s="92" t="str">
        <f>IF(ISERROR(VLOOKUP(B508,jbp_bezci!B:G,4,0)),"-",IF(VLOOKUP(B508,jbp_bezci!B:G,4,0)=0,"-",VLOOKUP(B508,jbp_bezci!B:G,4,0)))</f>
        <v>-</v>
      </c>
      <c r="R508" s="92" t="str">
        <f>IF(COUNTIF(jbp_bezci[ident],historie_vysledky[[#This Row],[ident jbp]])=1,"přihlášen","ne")</f>
        <v>ne</v>
      </c>
      <c r="S50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08" s="120">
        <f>COUNTIFS($F$4:F507,F508,$G$4:G507,G508)</f>
        <v>0</v>
      </c>
      <c r="U508" s="5"/>
      <c r="V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</row>
    <row r="509" spans="2:33" ht="15.75" x14ac:dyDescent="0.25">
      <c r="B509" s="40" t="str">
        <f>CONCATENATE(historie_vysledky[[#This Row],[rok]]," :: ",F509," :: ",G509)</f>
        <v>2012 :: Šustr Pavel :: 1966</v>
      </c>
      <c r="C509" s="115">
        <v>2012</v>
      </c>
      <c r="D509" s="43" t="s">
        <v>292</v>
      </c>
      <c r="E509" s="101"/>
      <c r="F509" s="9" t="s">
        <v>168</v>
      </c>
      <c r="G509" s="7">
        <v>1966</v>
      </c>
      <c r="H509" s="8" t="s">
        <v>1</v>
      </c>
      <c r="I509" s="98" t="str">
        <f>IF(RIGHT(LEFT(historie_vysledky[[#This Row],[prijmeni a jmeno]],SEARCH(" ",historie_vysledky[[#This Row],[prijmeni a jmeno]])-1),1)="á","Z","M")</f>
        <v>M</v>
      </c>
      <c r="J50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509" s="38"/>
      <c r="L509" s="80">
        <v>4.4918981481481483E-2</v>
      </c>
      <c r="M509" s="76">
        <v>18</v>
      </c>
      <c r="N509" s="77">
        <v>9</v>
      </c>
      <c r="O509" s="112" t="str">
        <f>LEFT(historie_vysledky[[#This Row],[prijmeni a jmeno]],1)</f>
        <v>Š</v>
      </c>
      <c r="P509" s="113" t="str">
        <f>CONCATENATE(historie_vysledky[[#This Row],[prijmeni a jmeno]],", ",historie_vysledky[[#This Row],[nar]])</f>
        <v>Šustr Pavel, 1966</v>
      </c>
      <c r="Q509" s="92">
        <f>IF(ISERROR(VLOOKUP(B509,jbp_bezci!B:G,4,0)),"-",IF(VLOOKUP(B509,jbp_bezci!B:G,4,0)=0,"-",VLOOKUP(B509,jbp_bezci!B:G,4,0)))</f>
        <v>1966</v>
      </c>
      <c r="R509" s="92" t="str">
        <f>IF(COUNTIF(jbp_bezci[ident],historie_vysledky[[#This Row],[ident jbp]])=1,"přihlášen","ne")</f>
        <v>přihlášen</v>
      </c>
      <c r="S509" s="93" t="str">
        <f>IF(historie_vysledky[[#This Row],[jbp_2014]]="ne","-",IF(VLOOKUP(historie_vysledky[[#This Row],[ident jbp]],jbp_bezci!B:G,5,0)=0,"-",VLOOKUP(historie_vysledky[[#This Row],[ident jbp]],jbp_bezci!B:G,5,0)))</f>
        <v>Liga 2000 Tábor</v>
      </c>
      <c r="T509" s="120">
        <f>COUNTIFS($F$4:F508,F509,$G$4:G508,G509)</f>
        <v>0</v>
      </c>
      <c r="U509" s="5"/>
      <c r="V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</row>
    <row r="510" spans="2:33" ht="15.75" x14ac:dyDescent="0.25">
      <c r="B510" s="40" t="str">
        <f>CONCATENATE(historie_vysledky[[#This Row],[rok]]," :: ",F510," :: ",G510)</f>
        <v>2012 :: Teringl Radek :: 1965</v>
      </c>
      <c r="C510" s="115">
        <v>2012</v>
      </c>
      <c r="D510" s="43" t="s">
        <v>292</v>
      </c>
      <c r="E510" s="101"/>
      <c r="F510" s="9" t="s">
        <v>749</v>
      </c>
      <c r="G510" s="7">
        <v>1965</v>
      </c>
      <c r="H510" s="8" t="s">
        <v>698</v>
      </c>
      <c r="I510" s="98" t="str">
        <f>IF(RIGHT(LEFT(historie_vysledky[[#This Row],[prijmeni a jmeno]],SEARCH(" ",historie_vysledky[[#This Row],[prijmeni a jmeno]])-1),1)="á","Z","M")</f>
        <v>M</v>
      </c>
      <c r="J51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510" s="38"/>
      <c r="L510" s="80">
        <v>4.6018518518518514E-2</v>
      </c>
      <c r="M510" s="76">
        <v>22</v>
      </c>
      <c r="N510" s="77">
        <v>10</v>
      </c>
      <c r="O510" s="112" t="str">
        <f>LEFT(historie_vysledky[[#This Row],[prijmeni a jmeno]],1)</f>
        <v>T</v>
      </c>
      <c r="P510" s="113" t="str">
        <f>CONCATENATE(historie_vysledky[[#This Row],[prijmeni a jmeno]],", ",historie_vysledky[[#This Row],[nar]])</f>
        <v>Teringl Radek, 1965</v>
      </c>
      <c r="Q510" s="92" t="str">
        <f>IF(ISERROR(VLOOKUP(B510,jbp_bezci!B:G,4,0)),"-",IF(VLOOKUP(B510,jbp_bezci!B:G,4,0)=0,"-",VLOOKUP(B510,jbp_bezci!B:G,4,0)))</f>
        <v>-</v>
      </c>
      <c r="R510" s="92" t="str">
        <f>IF(COUNTIF(jbp_bezci[ident],historie_vysledky[[#This Row],[ident jbp]])=1,"přihlášen","ne")</f>
        <v>ne</v>
      </c>
      <c r="S51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10" s="120">
        <f>COUNTIFS($F$4:F509,F510,$G$4:G509,G510)</f>
        <v>0</v>
      </c>
      <c r="U510" s="5"/>
      <c r="V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</row>
    <row r="511" spans="2:33" ht="15.75" x14ac:dyDescent="0.25">
      <c r="B511" s="40" t="str">
        <f>CONCATENATE(historie_vysledky[[#This Row],[rok]]," :: ",F511," :: ",G511)</f>
        <v>2012 :: Toul Filip :: 1980</v>
      </c>
      <c r="C511" s="115">
        <v>2012</v>
      </c>
      <c r="D511" s="43" t="s">
        <v>292</v>
      </c>
      <c r="E511" s="101"/>
      <c r="F511" s="9" t="s">
        <v>748</v>
      </c>
      <c r="G511" s="7">
        <v>1980</v>
      </c>
      <c r="H511" s="8" t="s">
        <v>407</v>
      </c>
      <c r="I511" s="98" t="str">
        <f>IF(RIGHT(LEFT(historie_vysledky[[#This Row],[prijmeni a jmeno]],SEARCH(" ",historie_vysledky[[#This Row],[prijmeni a jmeno]])-1),1)="á","Z","M")</f>
        <v>M</v>
      </c>
      <c r="J51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511" s="38"/>
      <c r="L511" s="80">
        <v>4.4120370370370372E-2</v>
      </c>
      <c r="M511" s="76">
        <v>16</v>
      </c>
      <c r="N511" s="77">
        <v>9</v>
      </c>
      <c r="O511" s="112" t="str">
        <f>LEFT(historie_vysledky[[#This Row],[prijmeni a jmeno]],1)</f>
        <v>T</v>
      </c>
      <c r="P511" s="113" t="str">
        <f>CONCATENATE(historie_vysledky[[#This Row],[prijmeni a jmeno]],", ",historie_vysledky[[#This Row],[nar]])</f>
        <v>Toul Filip, 1980</v>
      </c>
      <c r="Q511" s="92" t="str">
        <f>IF(ISERROR(VLOOKUP(B511,jbp_bezci!B:G,4,0)),"-",IF(VLOOKUP(B511,jbp_bezci!B:G,4,0)=0,"-",VLOOKUP(B511,jbp_bezci!B:G,4,0)))</f>
        <v>-</v>
      </c>
      <c r="R511" s="92" t="str">
        <f>IF(COUNTIF(jbp_bezci[ident],historie_vysledky[[#This Row],[ident jbp]])=1,"přihlášen","ne")</f>
        <v>ne</v>
      </c>
      <c r="S51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11" s="120">
        <f>COUNTIFS($F$4:F510,F511,$G$4:G510,G511)</f>
        <v>0</v>
      </c>
      <c r="U511" s="5"/>
      <c r="V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</row>
    <row r="512" spans="2:33" ht="15.75" x14ac:dyDescent="0.25">
      <c r="B512" s="40" t="str">
        <f>CONCATENATE(historie_vysledky[[#This Row],[rok]]," :: ",F512," :: ",G512)</f>
        <v>2012 :: Trnka Jiří :: 1963</v>
      </c>
      <c r="C512" s="115">
        <v>2012</v>
      </c>
      <c r="D512" s="43" t="s">
        <v>292</v>
      </c>
      <c r="E512" s="101"/>
      <c r="F512" s="9" t="s">
        <v>174</v>
      </c>
      <c r="G512" s="7">
        <v>1963</v>
      </c>
      <c r="H512" s="8" t="s">
        <v>73</v>
      </c>
      <c r="I512" s="98" t="str">
        <f>IF(RIGHT(LEFT(historie_vysledky[[#This Row],[prijmeni a jmeno]],SEARCH(" ",historie_vysledky[[#This Row],[prijmeni a jmeno]])-1),1)="á","Z","M")</f>
        <v>M</v>
      </c>
      <c r="J51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512" s="38"/>
      <c r="L512" s="80">
        <v>5.1770833333333328E-2</v>
      </c>
      <c r="M512" s="76">
        <v>41</v>
      </c>
      <c r="N512" s="77">
        <v>17</v>
      </c>
      <c r="O512" s="112" t="str">
        <f>LEFT(historie_vysledky[[#This Row],[prijmeni a jmeno]],1)</f>
        <v>T</v>
      </c>
      <c r="P512" s="113" t="str">
        <f>CONCATENATE(historie_vysledky[[#This Row],[prijmeni a jmeno]],", ",historie_vysledky[[#This Row],[nar]])</f>
        <v>Trnka Jiří, 1963</v>
      </c>
      <c r="Q512" s="92">
        <f>IF(ISERROR(VLOOKUP(B512,jbp_bezci!B:G,4,0)),"-",IF(VLOOKUP(B512,jbp_bezci!B:G,4,0)=0,"-",VLOOKUP(B512,jbp_bezci!B:G,4,0)))</f>
        <v>1963</v>
      </c>
      <c r="R512" s="92" t="str">
        <f>IF(COUNTIF(jbp_bezci[ident],historie_vysledky[[#This Row],[ident jbp]])=1,"přihlášen","ne")</f>
        <v>přihlášen</v>
      </c>
      <c r="S512" s="93" t="str">
        <f>IF(historie_vysledky[[#This Row],[jbp_2014]]="ne","-",IF(VLOOKUP(historie_vysledky[[#This Row],[ident jbp]],jbp_bezci!B:G,5,0)=0,"-",VLOOKUP(historie_vysledky[[#This Row],[ident jbp]],jbp_bezci!B:G,5,0)))</f>
        <v>SKP České Budějovice</v>
      </c>
      <c r="T512" s="120">
        <f>COUNTIFS($F$4:F511,F512,$G$4:G511,G512)</f>
        <v>1</v>
      </c>
      <c r="U512" s="5"/>
      <c r="V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</row>
    <row r="513" spans="2:33" ht="15.75" x14ac:dyDescent="0.25">
      <c r="B513" s="40" t="str">
        <f>CONCATENATE(historie_vysledky[[#This Row],[rok]]," :: ",F513," :: ",G513)</f>
        <v>2012 :: Uhlíř Radek :: 1967</v>
      </c>
      <c r="C513" s="115">
        <v>2012</v>
      </c>
      <c r="D513" s="43" t="s">
        <v>292</v>
      </c>
      <c r="E513" s="101"/>
      <c r="F513" s="9" t="s">
        <v>232</v>
      </c>
      <c r="G513" s="7">
        <v>1967</v>
      </c>
      <c r="H513" s="8" t="s">
        <v>397</v>
      </c>
      <c r="I513" s="98" t="str">
        <f>IF(RIGHT(LEFT(historie_vysledky[[#This Row],[prijmeni a jmeno]],SEARCH(" ",historie_vysledky[[#This Row],[prijmeni a jmeno]])-1),1)="á","Z","M")</f>
        <v>M</v>
      </c>
      <c r="J51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513" s="38"/>
      <c r="L513" s="80">
        <v>4.1944444444444444E-2</v>
      </c>
      <c r="M513" s="76">
        <v>8</v>
      </c>
      <c r="N513" s="77">
        <v>3</v>
      </c>
      <c r="O513" s="112" t="str">
        <f>LEFT(historie_vysledky[[#This Row],[prijmeni a jmeno]],1)</f>
        <v>U</v>
      </c>
      <c r="P513" s="113" t="str">
        <f>CONCATENATE(historie_vysledky[[#This Row],[prijmeni a jmeno]],", ",historie_vysledky[[#This Row],[nar]])</f>
        <v>Uhlíř Radek, 1967</v>
      </c>
      <c r="Q513" s="92">
        <f>IF(ISERROR(VLOOKUP(B513,jbp_bezci!B:G,4,0)),"-",IF(VLOOKUP(B513,jbp_bezci!B:G,4,0)=0,"-",VLOOKUP(B513,jbp_bezci!B:G,4,0)))</f>
        <v>1967</v>
      </c>
      <c r="R513" s="92" t="str">
        <f>IF(COUNTIF(jbp_bezci[ident],historie_vysledky[[#This Row],[ident jbp]])=1,"přihlášen","ne")</f>
        <v>přihlášen</v>
      </c>
      <c r="S513" s="93" t="str">
        <f>IF(historie_vysledky[[#This Row],[jbp_2014]]="ne","-",IF(VLOOKUP(historie_vysledky[[#This Row],[ident jbp]],jbp_bezci!B:G,5,0)=0,"-",VLOOKUP(historie_vysledky[[#This Row],[ident jbp]],jbp_bezci!B:G,5,0)))</f>
        <v>TriSK České Budějovice</v>
      </c>
      <c r="T513" s="120">
        <f>COUNTIFS($F$4:F512,F513,$G$4:G512,G513)</f>
        <v>1</v>
      </c>
      <c r="U513" s="5"/>
      <c r="V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</row>
    <row r="514" spans="2:33" ht="15.75" x14ac:dyDescent="0.25">
      <c r="B514" s="40" t="str">
        <f>CONCATENATE(historie_vysledky[[#This Row],[rok]]," :: ",F514," :: ",G514)</f>
        <v>2012 :: Uhlířová Barbora :: 1968</v>
      </c>
      <c r="C514" s="115">
        <v>2012</v>
      </c>
      <c r="D514" s="43" t="s">
        <v>292</v>
      </c>
      <c r="E514" s="101"/>
      <c r="F514" s="9" t="s">
        <v>756</v>
      </c>
      <c r="G514" s="7">
        <v>1968</v>
      </c>
      <c r="H514" s="8" t="s">
        <v>395</v>
      </c>
      <c r="I514" s="98" t="str">
        <f>IF(RIGHT(LEFT(historie_vysledky[[#This Row],[prijmeni a jmeno]],SEARCH(" ",historie_vysledky[[#This Row],[prijmeni a jmeno]])-1),1)="á","Z","M")</f>
        <v>Z</v>
      </c>
      <c r="J51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514" s="38"/>
      <c r="L514" s="80">
        <v>5.9618055555555556E-2</v>
      </c>
      <c r="M514" s="76">
        <v>62</v>
      </c>
      <c r="N514" s="77">
        <v>4</v>
      </c>
      <c r="O514" s="112" t="str">
        <f>LEFT(historie_vysledky[[#This Row],[prijmeni a jmeno]],1)</f>
        <v>U</v>
      </c>
      <c r="P514" s="113" t="str">
        <f>CONCATENATE(historie_vysledky[[#This Row],[prijmeni a jmeno]],", ",historie_vysledky[[#This Row],[nar]])</f>
        <v>Uhlířová Barbora, 1968</v>
      </c>
      <c r="Q514" s="92" t="str">
        <f>IF(ISERROR(VLOOKUP(B514,jbp_bezci!B:G,4,0)),"-",IF(VLOOKUP(B514,jbp_bezci!B:G,4,0)=0,"-",VLOOKUP(B514,jbp_bezci!B:G,4,0)))</f>
        <v>-</v>
      </c>
      <c r="R514" s="92" t="str">
        <f>IF(COUNTIF(jbp_bezci[ident],historie_vysledky[[#This Row],[ident jbp]])=1,"přihlášen","ne")</f>
        <v>ne</v>
      </c>
      <c r="S51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14" s="120">
        <f>COUNTIFS($F$4:F513,F514,$G$4:G513,G514)</f>
        <v>0</v>
      </c>
      <c r="U514" s="5"/>
      <c r="V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</row>
    <row r="515" spans="2:33" ht="15.75" x14ac:dyDescent="0.25">
      <c r="B515" s="40" t="str">
        <f>CONCATENATE(historie_vysledky[[#This Row],[rok]]," :: ",F515," :: ",G515)</f>
        <v>2012 :: Váchová Edita :: 1981</v>
      </c>
      <c r="C515" s="115">
        <v>2012</v>
      </c>
      <c r="D515" s="43" t="s">
        <v>292</v>
      </c>
      <c r="E515" s="101"/>
      <c r="F515" s="9" t="s">
        <v>754</v>
      </c>
      <c r="G515" s="7">
        <v>1981</v>
      </c>
      <c r="H515" s="8" t="s">
        <v>730</v>
      </c>
      <c r="I515" s="98" t="str">
        <f>IF(RIGHT(LEFT(historie_vysledky[[#This Row],[prijmeni a jmeno]],SEARCH(" ",historie_vysledky[[#This Row],[prijmeni a jmeno]])-1),1)="á","Z","M")</f>
        <v>Z</v>
      </c>
      <c r="J51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515" s="38"/>
      <c r="L515" s="80">
        <v>5.5671296296296302E-2</v>
      </c>
      <c r="M515" s="76">
        <v>51</v>
      </c>
      <c r="N515" s="77">
        <v>2</v>
      </c>
      <c r="O515" s="112" t="str">
        <f>LEFT(historie_vysledky[[#This Row],[prijmeni a jmeno]],1)</f>
        <v>V</v>
      </c>
      <c r="P515" s="113" t="str">
        <f>CONCATENATE(historie_vysledky[[#This Row],[prijmeni a jmeno]],", ",historie_vysledky[[#This Row],[nar]])</f>
        <v>Váchová Edita, 1981</v>
      </c>
      <c r="Q515" s="92" t="str">
        <f>IF(ISERROR(VLOOKUP(B515,jbp_bezci!B:G,4,0)),"-",IF(VLOOKUP(B515,jbp_bezci!B:G,4,0)=0,"-",VLOOKUP(B515,jbp_bezci!B:G,4,0)))</f>
        <v>-</v>
      </c>
      <c r="R515" s="92" t="str">
        <f>IF(COUNTIF(jbp_bezci[ident],historie_vysledky[[#This Row],[ident jbp]])=1,"přihlášen","ne")</f>
        <v>ne</v>
      </c>
      <c r="S51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15" s="120">
        <f>COUNTIFS($F$4:F514,F515,$G$4:G514,G515)</f>
        <v>0</v>
      </c>
      <c r="U515" s="5"/>
      <c r="V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</row>
    <row r="516" spans="2:33" ht="15.75" x14ac:dyDescent="0.25">
      <c r="B516" s="40" t="str">
        <f>CONCATENATE(historie_vysledky[[#This Row],[rok]]," :: ",F516," :: ",G516)</f>
        <v>2012 :: Varga Tomáš :: 1973</v>
      </c>
      <c r="C516" s="115">
        <v>2012</v>
      </c>
      <c r="D516" s="43" t="s">
        <v>292</v>
      </c>
      <c r="E516" s="101"/>
      <c r="F516" s="9" t="s">
        <v>237</v>
      </c>
      <c r="G516" s="7">
        <v>1973</v>
      </c>
      <c r="H516" s="8" t="s">
        <v>395</v>
      </c>
      <c r="I516" s="98" t="str">
        <f>IF(RIGHT(LEFT(historie_vysledky[[#This Row],[prijmeni a jmeno]],SEARCH(" ",historie_vysledky[[#This Row],[prijmeni a jmeno]])-1),1)="á","Z","M")</f>
        <v>M</v>
      </c>
      <c r="J51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516" s="38"/>
      <c r="L516" s="80">
        <v>4.3564814814814813E-2</v>
      </c>
      <c r="M516" s="76">
        <v>13</v>
      </c>
      <c r="N516" s="77">
        <v>8</v>
      </c>
      <c r="O516" s="112" t="str">
        <f>LEFT(historie_vysledky[[#This Row],[prijmeni a jmeno]],1)</f>
        <v>V</v>
      </c>
      <c r="P516" s="113" t="str">
        <f>CONCATENATE(historie_vysledky[[#This Row],[prijmeni a jmeno]],", ",historie_vysledky[[#This Row],[nar]])</f>
        <v>Varga Tomáš, 1973</v>
      </c>
      <c r="Q516" s="92">
        <f>IF(ISERROR(VLOOKUP(B516,jbp_bezci!B:G,4,0)),"-",IF(VLOOKUP(B516,jbp_bezci!B:G,4,0)=0,"-",VLOOKUP(B516,jbp_bezci!B:G,4,0)))</f>
        <v>1973</v>
      </c>
      <c r="R516" s="92" t="str">
        <f>IF(COUNTIF(jbp_bezci[ident],historie_vysledky[[#This Row],[ident jbp]])=1,"přihlášen","ne")</f>
        <v>přihlášen</v>
      </c>
      <c r="S516" s="93" t="str">
        <f>IF(historie_vysledky[[#This Row],[jbp_2014]]="ne","-",IF(VLOOKUP(historie_vysledky[[#This Row],[ident jbp]],jbp_bezci!B:G,5,0)=0,"-",VLOOKUP(historie_vysledky[[#This Row],[ident jbp]],jbp_bezci!B:G,5,0)))</f>
        <v>Zovami</v>
      </c>
      <c r="T516" s="120">
        <f>COUNTIFS($F$4:F515,F516,$G$4:G515,G516)</f>
        <v>0</v>
      </c>
      <c r="U516" s="5"/>
      <c r="V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</row>
    <row r="517" spans="2:33" ht="15.75" x14ac:dyDescent="0.25">
      <c r="B517" s="40" t="str">
        <f>CONCATENATE(historie_vysledky[[#This Row],[rok]]," :: ",F517," :: ",G517)</f>
        <v>2012 :: Vopad Jan st. :: 1954</v>
      </c>
      <c r="C517" s="115">
        <v>2012</v>
      </c>
      <c r="D517" s="43" t="s">
        <v>292</v>
      </c>
      <c r="E517" s="101"/>
      <c r="F517" s="9" t="s">
        <v>615</v>
      </c>
      <c r="G517" s="7">
        <v>1954</v>
      </c>
      <c r="H517" s="8" t="s">
        <v>956</v>
      </c>
      <c r="I517" s="98" t="str">
        <f>IF(RIGHT(LEFT(historie_vysledky[[#This Row],[prijmeni a jmeno]],SEARCH(" ",historie_vysledky[[#This Row],[prijmeni a jmeno]])-1),1)="á","Z","M")</f>
        <v>M</v>
      </c>
      <c r="J51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517" s="38"/>
      <c r="L517" s="80">
        <v>4.6782407407407411E-2</v>
      </c>
      <c r="M517" s="76">
        <v>24</v>
      </c>
      <c r="N517" s="77">
        <v>3</v>
      </c>
      <c r="O517" s="112" t="str">
        <f>LEFT(historie_vysledky[[#This Row],[prijmeni a jmeno]],1)</f>
        <v>V</v>
      </c>
      <c r="P517" s="113" t="str">
        <f>CONCATENATE(historie_vysledky[[#This Row],[prijmeni a jmeno]],", ",historie_vysledky[[#This Row],[nar]])</f>
        <v>Vopad Jan st., 1954</v>
      </c>
      <c r="Q517" s="92" t="str">
        <f>IF(ISERROR(VLOOKUP(B517,jbp_bezci!B:G,4,0)),"-",IF(VLOOKUP(B517,jbp_bezci!B:G,4,0)=0,"-",VLOOKUP(B517,jbp_bezci!B:G,4,0)))</f>
        <v>-</v>
      </c>
      <c r="R517" s="92" t="str">
        <f>IF(COUNTIF(jbp_bezci[ident],historie_vysledky[[#This Row],[ident jbp]])=1,"přihlášen","ne")</f>
        <v>ne</v>
      </c>
      <c r="S51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17" s="120">
        <f>COUNTIFS($F$4:F516,F517,$G$4:G516,G517)</f>
        <v>1</v>
      </c>
      <c r="U517" s="5"/>
      <c r="V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</row>
    <row r="518" spans="2:33" ht="15.75" x14ac:dyDescent="0.25">
      <c r="B518" s="40" t="str">
        <f>CONCATENATE(historie_vysledky[[#This Row],[rok]]," :: ",F518," :: ",G518)</f>
        <v>2012 :: Voráček Karel :: 1962</v>
      </c>
      <c r="C518" s="115">
        <v>2012</v>
      </c>
      <c r="D518" s="43" t="s">
        <v>292</v>
      </c>
      <c r="E518" s="101"/>
      <c r="F518" s="9" t="s">
        <v>238</v>
      </c>
      <c r="G518" s="7">
        <v>1962</v>
      </c>
      <c r="H518" s="8" t="s">
        <v>79</v>
      </c>
      <c r="I518" s="98" t="str">
        <f>IF(RIGHT(LEFT(historie_vysledky[[#This Row],[prijmeni a jmeno]],SEARCH(" ",historie_vysledky[[#This Row],[prijmeni a jmeno]])-1),1)="á","Z","M")</f>
        <v>M</v>
      </c>
      <c r="J51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518" s="38"/>
      <c r="L518" s="80">
        <v>5.0648148148148144E-2</v>
      </c>
      <c r="M518" s="76">
        <v>39</v>
      </c>
      <c r="N518" s="77">
        <v>5</v>
      </c>
      <c r="O518" s="112" t="str">
        <f>LEFT(historie_vysledky[[#This Row],[prijmeni a jmeno]],1)</f>
        <v>V</v>
      </c>
      <c r="P518" s="113" t="str">
        <f>CONCATENATE(historie_vysledky[[#This Row],[prijmeni a jmeno]],", ",historie_vysledky[[#This Row],[nar]])</f>
        <v>Voráček Karel, 1962</v>
      </c>
      <c r="Q518" s="92">
        <f>IF(ISERROR(VLOOKUP(B518,jbp_bezci!B:G,4,0)),"-",IF(VLOOKUP(B518,jbp_bezci!B:G,4,0)=0,"-",VLOOKUP(B518,jbp_bezci!B:G,4,0)))</f>
        <v>1962</v>
      </c>
      <c r="R518" s="92" t="str">
        <f>IF(COUNTIF(jbp_bezci[ident],historie_vysledky[[#This Row],[ident jbp]])=1,"přihlášen","ne")</f>
        <v>přihlášen</v>
      </c>
      <c r="S518" s="93" t="str">
        <f>IF(historie_vysledky[[#This Row],[jbp_2014]]="ne","-",IF(VLOOKUP(historie_vysledky[[#This Row],[ident jbp]],jbp_bezci!B:G,5,0)=0,"-",VLOOKUP(historie_vysledky[[#This Row],[ident jbp]],jbp_bezci!B:G,5,0)))</f>
        <v>Cyklo Velešín</v>
      </c>
      <c r="T518" s="120">
        <f>COUNTIFS($F$4:F517,F518,$G$4:G517,G518)</f>
        <v>3</v>
      </c>
      <c r="U518" s="5"/>
      <c r="V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</row>
    <row r="519" spans="2:33" ht="15.75" x14ac:dyDescent="0.25">
      <c r="B519" s="40" t="str">
        <f>CONCATENATE(historie_vysledky[[#This Row],[rok]]," :: ",F519," :: ",G519)</f>
        <v>2012 :: Vorel Michal :: 1989</v>
      </c>
      <c r="C519" s="115">
        <v>2012</v>
      </c>
      <c r="D519" s="43" t="s">
        <v>292</v>
      </c>
      <c r="E519" s="101"/>
      <c r="F519" s="9" t="s">
        <v>186</v>
      </c>
      <c r="G519" s="7">
        <v>1989</v>
      </c>
      <c r="H519" s="8" t="s">
        <v>37</v>
      </c>
      <c r="I519" s="98" t="str">
        <f>IF(RIGHT(LEFT(historie_vysledky[[#This Row],[prijmeni a jmeno]],SEARCH(" ",historie_vysledky[[#This Row],[prijmeni a jmeno]])-1),1)="á","Z","M")</f>
        <v>M</v>
      </c>
      <c r="J51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519" s="38"/>
      <c r="L519" s="80">
        <v>5.4490740740740735E-2</v>
      </c>
      <c r="M519" s="76">
        <v>47</v>
      </c>
      <c r="N519" s="77">
        <v>15</v>
      </c>
      <c r="O519" s="112" t="str">
        <f>LEFT(historie_vysledky[[#This Row],[prijmeni a jmeno]],1)</f>
        <v>V</v>
      </c>
      <c r="P519" s="113" t="str">
        <f>CONCATENATE(historie_vysledky[[#This Row],[prijmeni a jmeno]],", ",historie_vysledky[[#This Row],[nar]])</f>
        <v>Vorel Michal, 1989</v>
      </c>
      <c r="Q519" s="92" t="str">
        <f>IF(ISERROR(VLOOKUP(B519,jbp_bezci!B:G,4,0)),"-",IF(VLOOKUP(B519,jbp_bezci!B:G,4,0)=0,"-",VLOOKUP(B519,jbp_bezci!B:G,4,0)))</f>
        <v>-</v>
      </c>
      <c r="R519" s="92" t="str">
        <f>IF(COUNTIF(jbp_bezci[ident],historie_vysledky[[#This Row],[ident jbp]])=1,"přihlášen","ne")</f>
        <v>ne</v>
      </c>
      <c r="S51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19" s="120">
        <f>COUNTIFS($F$4:F518,F519,$G$4:G518,G519)</f>
        <v>1</v>
      </c>
      <c r="U519" s="5"/>
      <c r="V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</row>
    <row r="520" spans="2:33" ht="15.75" x14ac:dyDescent="0.25">
      <c r="B520" s="40" t="str">
        <f>CONCATENATE(historie_vysledky[[#This Row],[rok]]," :: ",F520," :: ",G520)</f>
        <v>2012 :: Vorlová Dana :: 1962</v>
      </c>
      <c r="C520" s="115">
        <v>2012</v>
      </c>
      <c r="D520" s="43" t="s">
        <v>292</v>
      </c>
      <c r="E520" s="101"/>
      <c r="F520" s="9" t="s">
        <v>187</v>
      </c>
      <c r="G520" s="7">
        <v>1962</v>
      </c>
      <c r="H520" s="8" t="s">
        <v>37</v>
      </c>
      <c r="I520" s="98" t="str">
        <f>IF(RIGHT(LEFT(historie_vysledky[[#This Row],[prijmeni a jmeno]],SEARCH(" ",historie_vysledky[[#This Row],[prijmeni a jmeno]])-1),1)="á","Z","M")</f>
        <v>Z</v>
      </c>
      <c r="J52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520" s="38"/>
      <c r="L520" s="80">
        <v>5.5868055555555553E-2</v>
      </c>
      <c r="M520" s="76">
        <v>53</v>
      </c>
      <c r="N520" s="77">
        <v>3</v>
      </c>
      <c r="O520" s="112" t="str">
        <f>LEFT(historie_vysledky[[#This Row],[prijmeni a jmeno]],1)</f>
        <v>V</v>
      </c>
      <c r="P520" s="113" t="str">
        <f>CONCATENATE(historie_vysledky[[#This Row],[prijmeni a jmeno]],", ",historie_vysledky[[#This Row],[nar]])</f>
        <v>Vorlová Dana, 1962</v>
      </c>
      <c r="Q520" s="92" t="str">
        <f>IF(ISERROR(VLOOKUP(B520,jbp_bezci!B:G,4,0)),"-",IF(VLOOKUP(B520,jbp_bezci!B:G,4,0)=0,"-",VLOOKUP(B520,jbp_bezci!B:G,4,0)))</f>
        <v>-</v>
      </c>
      <c r="R520" s="92" t="str">
        <f>IF(COUNTIF(jbp_bezci[ident],historie_vysledky[[#This Row],[ident jbp]])=1,"přihlášen","ne")</f>
        <v>ne</v>
      </c>
      <c r="S52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20" s="120">
        <f>COUNTIFS($F$4:F519,F520,$G$4:G519,G520)</f>
        <v>1</v>
      </c>
      <c r="U520" s="5"/>
      <c r="V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</row>
    <row r="521" spans="2:33" ht="15.75" x14ac:dyDescent="0.25">
      <c r="B521" s="40" t="str">
        <f>CONCATENATE(historie_vysledky[[#This Row],[rok]]," :: ",F521," :: ",G521)</f>
        <v>2012 :: Zíma Josef :: 1965</v>
      </c>
      <c r="C521" s="115">
        <v>2012</v>
      </c>
      <c r="D521" s="43" t="s">
        <v>292</v>
      </c>
      <c r="E521" s="101"/>
      <c r="F521" s="9" t="s">
        <v>261</v>
      </c>
      <c r="G521" s="7">
        <v>1965</v>
      </c>
      <c r="H521" s="8" t="s">
        <v>414</v>
      </c>
      <c r="I521" s="98" t="str">
        <f>IF(RIGHT(LEFT(historie_vysledky[[#This Row],[prijmeni a jmeno]],SEARCH(" ",historie_vysledky[[#This Row],[prijmeni a jmeno]])-1),1)="á","Z","M")</f>
        <v>M</v>
      </c>
      <c r="J52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521" s="38"/>
      <c r="L521" s="80">
        <v>4.9733796296296297E-2</v>
      </c>
      <c r="M521" s="76">
        <v>34</v>
      </c>
      <c r="N521" s="77">
        <v>15</v>
      </c>
      <c r="O521" s="112" t="str">
        <f>LEFT(historie_vysledky[[#This Row],[prijmeni a jmeno]],1)</f>
        <v>Z</v>
      </c>
      <c r="P521" s="113" t="str">
        <f>CONCATENATE(historie_vysledky[[#This Row],[prijmeni a jmeno]],", ",historie_vysledky[[#This Row],[nar]])</f>
        <v>Zíma Josef, 1965</v>
      </c>
      <c r="Q521" s="92">
        <f>IF(ISERROR(VLOOKUP(B521,jbp_bezci!B:G,4,0)),"-",IF(VLOOKUP(B521,jbp_bezci!B:G,4,0)=0,"-",VLOOKUP(B521,jbp_bezci!B:G,4,0)))</f>
        <v>1965</v>
      </c>
      <c r="R521" s="92" t="str">
        <f>IF(COUNTIF(jbp_bezci[ident],historie_vysledky[[#This Row],[ident jbp]])=1,"přihlášen","ne")</f>
        <v>přihlášen</v>
      </c>
      <c r="S521" s="93" t="str">
        <f>IF(historie_vysledky[[#This Row],[jbp_2014]]="ne","-",IF(VLOOKUP(historie_vysledky[[#This Row],[ident jbp]],jbp_bezci!B:G,5,0)=0,"-",VLOOKUP(historie_vysledky[[#This Row],[ident jbp]],jbp_bezci!B:G,5,0)))</f>
        <v>BH Triatlon České Budějovice</v>
      </c>
      <c r="T521" s="120">
        <f>COUNTIFS($F$4:F520,F521,$G$4:G520,G521)</f>
        <v>0</v>
      </c>
      <c r="U521" s="5"/>
      <c r="V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</row>
    <row r="522" spans="2:33" ht="15.75" x14ac:dyDescent="0.25">
      <c r="B522" s="40" t="str">
        <f>CONCATENATE(historie_vysledky[[#This Row],[rok]]," :: ",F522," :: ",G522)</f>
        <v>2012 :: Flašár Jan :: 1986</v>
      </c>
      <c r="C522" s="115">
        <v>2012</v>
      </c>
      <c r="D522" s="43" t="s">
        <v>410</v>
      </c>
      <c r="E522" s="101"/>
      <c r="F522" s="9" t="s">
        <v>614</v>
      </c>
      <c r="G522" s="7">
        <v>1986</v>
      </c>
      <c r="H522" s="9" t="s">
        <v>1115</v>
      </c>
      <c r="I522" s="98" t="str">
        <f>IF(RIGHT(LEFT(historie_vysledky[[#This Row],[prijmeni a jmeno]],SEARCH(" ",historie_vysledky[[#This Row],[prijmeni a jmeno]])-1),1)="á","Z","M")</f>
        <v>M</v>
      </c>
      <c r="J52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22" s="38"/>
      <c r="L522" s="80">
        <v>4.3981481481481481E-4</v>
      </c>
      <c r="M522" s="76"/>
      <c r="N522" s="77">
        <v>1</v>
      </c>
      <c r="O522" s="112" t="str">
        <f>LEFT(historie_vysledky[[#This Row],[prijmeni a jmeno]],1)</f>
        <v>F</v>
      </c>
      <c r="P522" s="113" t="str">
        <f>CONCATENATE(historie_vysledky[[#This Row],[prijmeni a jmeno]],", ",historie_vysledky[[#This Row],[nar]])</f>
        <v>Flašár Jan, 1986</v>
      </c>
      <c r="Q522" s="92" t="str">
        <f>IF(ISERROR(VLOOKUP(B522,jbp_bezci!B:G,4,0)),"-",IF(VLOOKUP(B522,jbp_bezci!B:G,4,0)=0,"-",VLOOKUP(B522,jbp_bezci!B:G,4,0)))</f>
        <v>-</v>
      </c>
      <c r="R522" s="92" t="str">
        <f>IF(COUNTIF(jbp_bezci[ident],historie_vysledky[[#This Row],[ident jbp]])=1,"přihlášen","ne")</f>
        <v>ne</v>
      </c>
      <c r="S52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22" s="120">
        <f>COUNTIFS($F$4:F521,F522,$G$4:G521,G522)</f>
        <v>2</v>
      </c>
      <c r="U522" s="5"/>
      <c r="V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</row>
    <row r="523" spans="2:33" ht="15.75" x14ac:dyDescent="0.25">
      <c r="B523" s="40" t="str">
        <f>CONCATENATE(historie_vysledky[[#This Row],[rok]]," :: ",F523," :: ",G523)</f>
        <v>2012 :: Gazda Jiří :: 1991</v>
      </c>
      <c r="C523" s="115">
        <v>2012</v>
      </c>
      <c r="D523" s="43" t="s">
        <v>410</v>
      </c>
      <c r="E523" s="101"/>
      <c r="F523" s="9" t="s">
        <v>463</v>
      </c>
      <c r="G523" s="7">
        <v>1991</v>
      </c>
      <c r="H523" s="8" t="s">
        <v>632</v>
      </c>
      <c r="I523" s="98" t="str">
        <f>IF(RIGHT(LEFT(historie_vysledky[[#This Row],[prijmeni a jmeno]],SEARCH(" ",historie_vysledky[[#This Row],[prijmeni a jmeno]])-1),1)="á","Z","M")</f>
        <v>M</v>
      </c>
      <c r="J52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23" s="38"/>
      <c r="L523" s="80">
        <v>4.4675925925925921E-4</v>
      </c>
      <c r="M523" s="76"/>
      <c r="N523" s="77">
        <v>2</v>
      </c>
      <c r="O523" s="112" t="str">
        <f>LEFT(historie_vysledky[[#This Row],[prijmeni a jmeno]],1)</f>
        <v>G</v>
      </c>
      <c r="P523" s="113" t="str">
        <f>CONCATENATE(historie_vysledky[[#This Row],[prijmeni a jmeno]],", ",historie_vysledky[[#This Row],[nar]])</f>
        <v>Gazda Jiří, 1991</v>
      </c>
      <c r="Q523" s="92" t="str">
        <f>IF(ISERROR(VLOOKUP(B523,jbp_bezci!B:G,4,0)),"-",IF(VLOOKUP(B523,jbp_bezci!B:G,4,0)=0,"-",VLOOKUP(B523,jbp_bezci!B:G,4,0)))</f>
        <v>-</v>
      </c>
      <c r="R523" s="92" t="str">
        <f>IF(COUNTIF(jbp_bezci[ident],historie_vysledky[[#This Row],[ident jbp]])=1,"přihlášen","ne")</f>
        <v>ne</v>
      </c>
      <c r="S52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23" s="120">
        <f>COUNTIFS($F$4:F522,F523,$G$4:G522,G523)</f>
        <v>2</v>
      </c>
      <c r="U523" s="5"/>
      <c r="V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</row>
    <row r="524" spans="2:33" ht="15.75" x14ac:dyDescent="0.25">
      <c r="B524" s="63" t="str">
        <f>CONCATENATE(historie_vysledky[[#This Row],[rok]]," :: ",F524," :: ",G524)</f>
        <v>2013 :: Bárta Filip :: 2000</v>
      </c>
      <c r="C524" s="115">
        <v>2013</v>
      </c>
      <c r="D524" s="43" t="s">
        <v>293</v>
      </c>
      <c r="E524" s="101"/>
      <c r="F524" s="9" t="s">
        <v>337</v>
      </c>
      <c r="G524" s="7">
        <v>2000</v>
      </c>
      <c r="H524" s="8" t="s">
        <v>392</v>
      </c>
      <c r="I524" s="98" t="str">
        <f>IF(RIGHT(LEFT(historie_vysledky[[#This Row],[prijmeni a jmeno]],SEARCH(" ",historie_vysledky[[#This Row],[prijmeni a jmeno]])-1),1)="á","Z","M")</f>
        <v>M</v>
      </c>
      <c r="J52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24" s="38"/>
      <c r="L524" s="80">
        <v>1.7488425925925925E-2</v>
      </c>
      <c r="M524" s="76">
        <v>9</v>
      </c>
      <c r="N524" s="77">
        <v>8</v>
      </c>
      <c r="O524" s="112" t="str">
        <f>LEFT(historie_vysledky[[#This Row],[prijmeni a jmeno]],1)</f>
        <v>B</v>
      </c>
      <c r="P524" s="113" t="str">
        <f>CONCATENATE(historie_vysledky[[#This Row],[prijmeni a jmeno]],", ",historie_vysledky[[#This Row],[nar]])</f>
        <v>Bárta Filip, 2000</v>
      </c>
      <c r="Q524" s="92" t="str">
        <f>IF(ISERROR(VLOOKUP(B524,jbp_bezci!B:G,4,0)),"-",IF(VLOOKUP(B524,jbp_bezci!B:G,4,0)=0,"-",VLOOKUP(B524,jbp_bezci!B:G,4,0)))</f>
        <v>-</v>
      </c>
      <c r="R524" s="92" t="str">
        <f>IF(COUNTIF(jbp_bezci[ident],historie_vysledky[[#This Row],[ident jbp]])=1,"přihlášen","ne")</f>
        <v>ne</v>
      </c>
      <c r="S52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24" s="120">
        <f>COUNTIFS($F$4:F523,F524,$G$4:G523,G524)</f>
        <v>1</v>
      </c>
      <c r="U524" s="5"/>
      <c r="V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</row>
    <row r="525" spans="2:33" ht="15.75" x14ac:dyDescent="0.25">
      <c r="B525" s="63" t="str">
        <f>CONCATENATE(historie_vysledky[[#This Row],[rok]]," :: ",F525," :: ",G525)</f>
        <v>2013 :: Barták Jiří :: 2000</v>
      </c>
      <c r="C525" s="115">
        <v>2013</v>
      </c>
      <c r="D525" s="43" t="s">
        <v>293</v>
      </c>
      <c r="E525" s="101"/>
      <c r="F525" s="9" t="s">
        <v>344</v>
      </c>
      <c r="G525" s="7">
        <v>2000</v>
      </c>
      <c r="H525" s="8" t="s">
        <v>453</v>
      </c>
      <c r="I525" s="98" t="str">
        <f>IF(RIGHT(LEFT(historie_vysledky[[#This Row],[prijmeni a jmeno]],SEARCH(" ",historie_vysledky[[#This Row],[prijmeni a jmeno]])-1),1)="á","Z","M")</f>
        <v>M</v>
      </c>
      <c r="J52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25" s="38"/>
      <c r="L525" s="80">
        <v>2.0081018518518519E-2</v>
      </c>
      <c r="M525" s="76">
        <v>14</v>
      </c>
      <c r="N525" s="77">
        <v>12</v>
      </c>
      <c r="O525" s="112" t="str">
        <f>LEFT(historie_vysledky[[#This Row],[prijmeni a jmeno]],1)</f>
        <v>B</v>
      </c>
      <c r="P525" s="113" t="str">
        <f>CONCATENATE(historie_vysledky[[#This Row],[prijmeni a jmeno]],", ",historie_vysledky[[#This Row],[nar]])</f>
        <v>Barták Jiří, 2000</v>
      </c>
      <c r="Q525" s="92" t="str">
        <f>IF(ISERROR(VLOOKUP(B525,jbp_bezci!B:G,4,0)),"-",IF(VLOOKUP(B525,jbp_bezci!B:G,4,0)=0,"-",VLOOKUP(B525,jbp_bezci!B:G,4,0)))</f>
        <v>-</v>
      </c>
      <c r="R525" s="92" t="str">
        <f>IF(COUNTIF(jbp_bezci[ident],historie_vysledky[[#This Row],[ident jbp]])=1,"přihlášen","ne")</f>
        <v>ne</v>
      </c>
      <c r="S52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25" s="120">
        <f>COUNTIFS($F$4:F524,F525,$G$4:G524,G525)</f>
        <v>3</v>
      </c>
      <c r="U525" s="5"/>
      <c r="V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</row>
    <row r="526" spans="2:33" ht="15.75" x14ac:dyDescent="0.25">
      <c r="B526" s="63" t="str">
        <f>CONCATENATE(historie_vysledky[[#This Row],[rok]]," :: ",F526," :: ",G526)</f>
        <v>2013 :: Budil Roman :: 1997</v>
      </c>
      <c r="C526" s="115">
        <v>2013</v>
      </c>
      <c r="D526" s="43" t="s">
        <v>293</v>
      </c>
      <c r="E526" s="101"/>
      <c r="F526" s="9" t="s">
        <v>266</v>
      </c>
      <c r="G526" s="7">
        <v>1997</v>
      </c>
      <c r="H526" s="8" t="s">
        <v>348</v>
      </c>
      <c r="I526" s="98" t="str">
        <f>IF(RIGHT(LEFT(historie_vysledky[[#This Row],[prijmeni a jmeno]],SEARCH(" ",historie_vysledky[[#This Row],[prijmeni a jmeno]])-1),1)="á","Z","M")</f>
        <v>M</v>
      </c>
      <c r="J52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26" s="38"/>
      <c r="L526" s="80" t="s">
        <v>326</v>
      </c>
      <c r="M526" s="76" t="s">
        <v>326</v>
      </c>
      <c r="N526" s="77" t="s">
        <v>326</v>
      </c>
      <c r="O526" s="112" t="str">
        <f>LEFT(historie_vysledky[[#This Row],[prijmeni a jmeno]],1)</f>
        <v>B</v>
      </c>
      <c r="P526" s="113" t="str">
        <f>CONCATENATE(historie_vysledky[[#This Row],[prijmeni a jmeno]],", ",historie_vysledky[[#This Row],[nar]])</f>
        <v>Budil Roman, 1997</v>
      </c>
      <c r="Q526" s="92" t="str">
        <f>IF(ISERROR(VLOOKUP(B526,jbp_bezci!B:G,4,0)),"-",IF(VLOOKUP(B526,jbp_bezci!B:G,4,0)=0,"-",VLOOKUP(B526,jbp_bezci!B:G,4,0)))</f>
        <v>-</v>
      </c>
      <c r="R526" s="92" t="str">
        <f>IF(COUNTIF(jbp_bezci[ident],historie_vysledky[[#This Row],[ident jbp]])=1,"přihlášen","ne")</f>
        <v>ne</v>
      </c>
      <c r="S52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26" s="120">
        <f>COUNTIFS($F$4:F525,F526,$G$4:G525,G526)</f>
        <v>0</v>
      </c>
      <c r="U526" s="5"/>
      <c r="V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</row>
    <row r="527" spans="2:33" ht="15.75" x14ac:dyDescent="0.25">
      <c r="B527" s="63" t="str">
        <f>CONCATENATE(historie_vysledky[[#This Row],[rok]]," :: ",F527," :: ",G527)</f>
        <v>2013 :: Čutka Václav :: 1991</v>
      </c>
      <c r="C527" s="115">
        <v>2013</v>
      </c>
      <c r="D527" s="43" t="s">
        <v>293</v>
      </c>
      <c r="E527" s="101"/>
      <c r="F527" s="9" t="s">
        <v>334</v>
      </c>
      <c r="G527" s="7">
        <v>1991</v>
      </c>
      <c r="H527" s="8" t="s">
        <v>328</v>
      </c>
      <c r="I527" s="98" t="str">
        <f>IF(RIGHT(LEFT(historie_vysledky[[#This Row],[prijmeni a jmeno]],SEARCH(" ",historie_vysledky[[#This Row],[prijmeni a jmeno]])-1),1)="á","Z","M")</f>
        <v>M</v>
      </c>
      <c r="J52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27" s="38"/>
      <c r="L527" s="80">
        <v>1.5439814814814816E-2</v>
      </c>
      <c r="M527" s="76">
        <v>6</v>
      </c>
      <c r="N527" s="77">
        <v>6</v>
      </c>
      <c r="O527" s="112" t="str">
        <f>LEFT(historie_vysledky[[#This Row],[prijmeni a jmeno]],1)</f>
        <v>Č</v>
      </c>
      <c r="P527" s="113" t="str">
        <f>CONCATENATE(historie_vysledky[[#This Row],[prijmeni a jmeno]],", ",historie_vysledky[[#This Row],[nar]])</f>
        <v>Čutka Václav, 1991</v>
      </c>
      <c r="Q527" s="92" t="str">
        <f>IF(ISERROR(VLOOKUP(B527,jbp_bezci!B:G,4,0)),"-",IF(VLOOKUP(B527,jbp_bezci!B:G,4,0)=0,"-",VLOOKUP(B527,jbp_bezci!B:G,4,0)))</f>
        <v>-</v>
      </c>
      <c r="R527" s="92" t="str">
        <f>IF(COUNTIF(jbp_bezci[ident],historie_vysledky[[#This Row],[ident jbp]])=1,"přihlášen","ne")</f>
        <v>ne</v>
      </c>
      <c r="S52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27" s="120">
        <f>COUNTIFS($F$4:F526,F527,$G$4:G526,G527)</f>
        <v>4</v>
      </c>
      <c r="U527" s="5"/>
      <c r="V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</row>
    <row r="528" spans="2:33" ht="15.75" x14ac:dyDescent="0.25">
      <c r="B528" s="63" t="str">
        <f>CONCATENATE(historie_vysledky[[#This Row],[rok]]," :: ",F528," :: ",G528)</f>
        <v>2013 :: Franková Aneta :: 1996</v>
      </c>
      <c r="C528" s="115">
        <v>2013</v>
      </c>
      <c r="D528" s="43" t="s">
        <v>293</v>
      </c>
      <c r="E528" s="101"/>
      <c r="F528" s="9" t="s">
        <v>335</v>
      </c>
      <c r="G528" s="7">
        <v>1996</v>
      </c>
      <c r="H528" s="8" t="s">
        <v>392</v>
      </c>
      <c r="I528" s="98" t="str">
        <f>IF(RIGHT(LEFT(historie_vysledky[[#This Row],[prijmeni a jmeno]],SEARCH(" ",historie_vysledky[[#This Row],[prijmeni a jmeno]])-1),1)="á","Z","M")</f>
        <v>Z</v>
      </c>
      <c r="J52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28" s="38"/>
      <c r="L528" s="80">
        <v>1.6354166666666666E-2</v>
      </c>
      <c r="M528" s="76">
        <v>7</v>
      </c>
      <c r="N528" s="77">
        <v>1</v>
      </c>
      <c r="O528" s="112" t="str">
        <f>LEFT(historie_vysledky[[#This Row],[prijmeni a jmeno]],1)</f>
        <v>F</v>
      </c>
      <c r="P528" s="113" t="str">
        <f>CONCATENATE(historie_vysledky[[#This Row],[prijmeni a jmeno]],", ",historie_vysledky[[#This Row],[nar]])</f>
        <v>Franková Aneta, 1996</v>
      </c>
      <c r="Q528" s="92" t="str">
        <f>IF(ISERROR(VLOOKUP(B528,jbp_bezci!B:G,4,0)),"-",IF(VLOOKUP(B528,jbp_bezci!B:G,4,0)=0,"-",VLOOKUP(B528,jbp_bezci!B:G,4,0)))</f>
        <v>-</v>
      </c>
      <c r="R528" s="92" t="str">
        <f>IF(COUNTIF(jbp_bezci[ident],historie_vysledky[[#This Row],[ident jbp]])=1,"přihlášen","ne")</f>
        <v>ne</v>
      </c>
      <c r="S52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28" s="120">
        <f>COUNTIFS($F$4:F527,F528,$G$4:G527,G528)</f>
        <v>0</v>
      </c>
      <c r="U528" s="11"/>
      <c r="V528" s="11"/>
      <c r="X528" s="5"/>
      <c r="Y528" s="5"/>
      <c r="Z528" s="5"/>
      <c r="AA528" s="5"/>
      <c r="AB528" s="5"/>
      <c r="AC528" s="5"/>
      <c r="AD528" s="5"/>
      <c r="AE528" s="5"/>
      <c r="AF528" s="5"/>
      <c r="AG528" s="5"/>
    </row>
    <row r="529" spans="2:33" ht="15.75" x14ac:dyDescent="0.25">
      <c r="B529" s="63" t="str">
        <f>CONCATENATE(historie_vysledky[[#This Row],[rok]]," :: ",F529," :: ",G529)</f>
        <v>2013 :: Habara Jaromír :: 1974</v>
      </c>
      <c r="C529" s="115">
        <v>2013</v>
      </c>
      <c r="D529" s="43" t="s">
        <v>293</v>
      </c>
      <c r="E529" s="101"/>
      <c r="F529" s="15" t="s">
        <v>99</v>
      </c>
      <c r="G529" s="7">
        <v>1974</v>
      </c>
      <c r="H529" s="8" t="s">
        <v>391</v>
      </c>
      <c r="I529" s="98" t="str">
        <f>IF(RIGHT(LEFT(historie_vysledky[[#This Row],[prijmeni a jmeno]],SEARCH(" ",historie_vysledky[[#This Row],[prijmeni a jmeno]])-1),1)="á","Z","M")</f>
        <v>M</v>
      </c>
      <c r="J52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29" s="38"/>
      <c r="L529" s="80" t="s">
        <v>326</v>
      </c>
      <c r="M529" s="76" t="s">
        <v>326</v>
      </c>
      <c r="N529" s="77" t="s">
        <v>326</v>
      </c>
      <c r="O529" s="112" t="str">
        <f>LEFT(historie_vysledky[[#This Row],[prijmeni a jmeno]],1)</f>
        <v>H</v>
      </c>
      <c r="P529" s="113" t="str">
        <f>CONCATENATE(historie_vysledky[[#This Row],[prijmeni a jmeno]],", ",historie_vysledky[[#This Row],[nar]])</f>
        <v>Habara Jaromír, 1974</v>
      </c>
      <c r="Q529" s="92">
        <f>IF(ISERROR(VLOOKUP(B529,jbp_bezci!B:G,4,0)),"-",IF(VLOOKUP(B529,jbp_bezci!B:G,4,0)=0,"-",VLOOKUP(B529,jbp_bezci!B:G,4,0)))</f>
        <v>1974</v>
      </c>
      <c r="R529" s="92" t="str">
        <f>IF(COUNTIF(jbp_bezci[ident],historie_vysledky[[#This Row],[ident jbp]])=1,"přihlášen","ne")</f>
        <v>přihlášen</v>
      </c>
      <c r="S529" s="93" t="str">
        <f>IF(historie_vysledky[[#This Row],[jbp_2014]]="ne","-",IF(VLOOKUP(historie_vysledky[[#This Row],[ident jbp]],jbp_bezci!B:G,5,0)=0,"-",VLOOKUP(historie_vysledky[[#This Row],[ident jbp]],jbp_bezci!B:G,5,0)))</f>
        <v>Veselí nad Lužnicí</v>
      </c>
      <c r="T529" s="120">
        <f>COUNTIFS($F$4:F528,F529,$G$4:G528,G529)</f>
        <v>0</v>
      </c>
      <c r="U529" s="11"/>
      <c r="V529" s="11"/>
      <c r="W529" s="11"/>
      <c r="X529" s="5"/>
      <c r="Y529" s="5"/>
      <c r="Z529" s="5"/>
      <c r="AA529" s="5"/>
      <c r="AB529" s="5"/>
      <c r="AC529" s="5"/>
      <c r="AD529" s="5"/>
      <c r="AE529" s="5"/>
      <c r="AF529" s="5"/>
      <c r="AG529" s="5"/>
    </row>
    <row r="530" spans="2:33" ht="15.75" x14ac:dyDescent="0.25">
      <c r="B530" s="63" t="str">
        <f>CONCATENATE(historie_vysledky[[#This Row],[rok]]," :: ",F530," :: ",G530)</f>
        <v>2013 :: Chýna Radek :: 1992</v>
      </c>
      <c r="C530" s="115">
        <v>2013</v>
      </c>
      <c r="D530" s="43" t="s">
        <v>293</v>
      </c>
      <c r="E530" s="101"/>
      <c r="F530" s="9" t="s">
        <v>327</v>
      </c>
      <c r="G530" s="7">
        <v>1992</v>
      </c>
      <c r="H530" s="8" t="s">
        <v>328</v>
      </c>
      <c r="I530" s="98" t="str">
        <f>IF(RIGHT(LEFT(historie_vysledky[[#This Row],[prijmeni a jmeno]],SEARCH(" ",historie_vysledky[[#This Row],[prijmeni a jmeno]])-1),1)="á","Z","M")</f>
        <v>M</v>
      </c>
      <c r="J53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30" s="38"/>
      <c r="L530" s="80">
        <v>1.3912037037037037E-2</v>
      </c>
      <c r="M530" s="76">
        <v>2</v>
      </c>
      <c r="N530" s="77">
        <v>2</v>
      </c>
      <c r="O530" s="112" t="str">
        <f>LEFT(historie_vysledky[[#This Row],[prijmeni a jmeno]],1)</f>
        <v>C</v>
      </c>
      <c r="P530" s="113" t="str">
        <f>CONCATENATE(historie_vysledky[[#This Row],[prijmeni a jmeno]],", ",historie_vysledky[[#This Row],[nar]])</f>
        <v>Chýna Radek, 1992</v>
      </c>
      <c r="Q530" s="92" t="str">
        <f>IF(ISERROR(VLOOKUP(B530,jbp_bezci!B:G,4,0)),"-",IF(VLOOKUP(B530,jbp_bezci!B:G,4,0)=0,"-",VLOOKUP(B530,jbp_bezci!B:G,4,0)))</f>
        <v>-</v>
      </c>
      <c r="R530" s="92" t="str">
        <f>IF(COUNTIF(jbp_bezci[ident],historie_vysledky[[#This Row],[ident jbp]])=1,"přihlášen","ne")</f>
        <v>ne</v>
      </c>
      <c r="S53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30" s="120">
        <f>COUNTIFS($F$4:F529,F530,$G$4:G529,G530)</f>
        <v>3</v>
      </c>
      <c r="U530" s="11"/>
      <c r="V530" s="11"/>
      <c r="W530" s="11"/>
      <c r="X530" s="5"/>
      <c r="Y530" s="5"/>
      <c r="Z530" s="5"/>
      <c r="AA530" s="5"/>
      <c r="AB530" s="5"/>
      <c r="AC530" s="5"/>
      <c r="AD530" s="5"/>
      <c r="AE530" s="5"/>
      <c r="AF530" s="5"/>
      <c r="AG530" s="5"/>
    </row>
    <row r="531" spans="2:33" ht="15.75" x14ac:dyDescent="0.25">
      <c r="B531" s="63" t="str">
        <f>CONCATENATE(historie_vysledky[[#This Row],[rok]]," :: ",F531," :: ",G531)</f>
        <v>2013 :: Kopačková Kateřina :: 2001</v>
      </c>
      <c r="C531" s="115">
        <v>2013</v>
      </c>
      <c r="D531" s="43" t="s">
        <v>293</v>
      </c>
      <c r="E531" s="101"/>
      <c r="F531" s="9" t="s">
        <v>340</v>
      </c>
      <c r="G531" s="7">
        <v>2001</v>
      </c>
      <c r="H531" s="8" t="s">
        <v>304</v>
      </c>
      <c r="I531" s="98" t="str">
        <f>IF(RIGHT(LEFT(historie_vysledky[[#This Row],[prijmeni a jmeno]],SEARCH(" ",historie_vysledky[[#This Row],[prijmeni a jmeno]])-1),1)="á","Z","M")</f>
        <v>Z</v>
      </c>
      <c r="J53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31" s="38"/>
      <c r="L531" s="80">
        <v>1.7719907407407406E-2</v>
      </c>
      <c r="M531" s="76">
        <v>11</v>
      </c>
      <c r="N531" s="77">
        <v>2</v>
      </c>
      <c r="O531" s="112" t="str">
        <f>LEFT(historie_vysledky[[#This Row],[prijmeni a jmeno]],1)</f>
        <v>K</v>
      </c>
      <c r="P531" s="113" t="str">
        <f>CONCATENATE(historie_vysledky[[#This Row],[prijmeni a jmeno]],", ",historie_vysledky[[#This Row],[nar]])</f>
        <v>Kopačková Kateřina, 2001</v>
      </c>
      <c r="Q531" s="92" t="str">
        <f>IF(ISERROR(VLOOKUP(B531,jbp_bezci!B:G,4,0)),"-",IF(VLOOKUP(B531,jbp_bezci!B:G,4,0)=0,"-",VLOOKUP(B531,jbp_bezci!B:G,4,0)))</f>
        <v>-</v>
      </c>
      <c r="R531" s="92" t="str">
        <f>IF(COUNTIF(jbp_bezci[ident],historie_vysledky[[#This Row],[ident jbp]])=1,"přihlášen","ne")</f>
        <v>ne</v>
      </c>
      <c r="S53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31" s="120">
        <f>COUNTIFS($F$4:F530,F531,$G$4:G530,G531)</f>
        <v>3</v>
      </c>
      <c r="U531" s="11"/>
      <c r="V531" s="11"/>
      <c r="W531" s="11"/>
      <c r="X531" s="5"/>
      <c r="Y531" s="5"/>
      <c r="Z531" s="5"/>
      <c r="AA531" s="5"/>
      <c r="AB531" s="5"/>
      <c r="AC531" s="5"/>
      <c r="AD531" s="5"/>
      <c r="AE531" s="5"/>
      <c r="AF531" s="5"/>
      <c r="AG531" s="5"/>
    </row>
    <row r="532" spans="2:33" ht="15.75" x14ac:dyDescent="0.25">
      <c r="B532" s="63" t="str">
        <f>CONCATENATE(historie_vysledky[[#This Row],[rok]]," :: ",F532," :: ",G532)</f>
        <v>2013 :: Kozlík Ladislav :: 1996</v>
      </c>
      <c r="C532" s="115">
        <v>2013</v>
      </c>
      <c r="D532" s="43" t="s">
        <v>293</v>
      </c>
      <c r="E532" s="101"/>
      <c r="F532" s="9" t="s">
        <v>347</v>
      </c>
      <c r="G532" s="7">
        <v>1996</v>
      </c>
      <c r="H532" s="8" t="s">
        <v>451</v>
      </c>
      <c r="I532" s="98" t="str">
        <f>IF(RIGHT(LEFT(historie_vysledky[[#This Row],[prijmeni a jmeno]],SEARCH(" ",historie_vysledky[[#This Row],[prijmeni a jmeno]])-1),1)="á","Z","M")</f>
        <v>M</v>
      </c>
      <c r="J53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32" s="38"/>
      <c r="L532" s="80" t="s">
        <v>326</v>
      </c>
      <c r="M532" s="76" t="s">
        <v>326</v>
      </c>
      <c r="N532" s="77" t="s">
        <v>326</v>
      </c>
      <c r="O532" s="112" t="str">
        <f>LEFT(historie_vysledky[[#This Row],[prijmeni a jmeno]],1)</f>
        <v>K</v>
      </c>
      <c r="P532" s="113" t="str">
        <f>CONCATENATE(historie_vysledky[[#This Row],[prijmeni a jmeno]],", ",historie_vysledky[[#This Row],[nar]])</f>
        <v>Kozlík Ladislav, 1996</v>
      </c>
      <c r="Q532" s="92" t="str">
        <f>IF(ISERROR(VLOOKUP(B532,jbp_bezci!B:G,4,0)),"-",IF(VLOOKUP(B532,jbp_bezci!B:G,4,0)=0,"-",VLOOKUP(B532,jbp_bezci!B:G,4,0)))</f>
        <v>-</v>
      </c>
      <c r="R532" s="92" t="str">
        <f>IF(COUNTIF(jbp_bezci[ident],historie_vysledky[[#This Row],[ident jbp]])=1,"přihlášen","ne")</f>
        <v>ne</v>
      </c>
      <c r="S53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32" s="120">
        <f>COUNTIFS($F$4:F531,F532,$G$4:G531,G532)</f>
        <v>2</v>
      </c>
      <c r="U532" s="11"/>
      <c r="V532" s="11"/>
      <c r="W532" s="11"/>
      <c r="X532" s="5"/>
      <c r="Y532" s="5"/>
      <c r="Z532" s="5"/>
      <c r="AA532" s="5"/>
      <c r="AB532" s="5"/>
      <c r="AC532" s="5"/>
      <c r="AD532" s="5"/>
      <c r="AE532" s="5"/>
      <c r="AF532" s="5"/>
      <c r="AG532" s="5"/>
    </row>
    <row r="533" spans="2:33" ht="15.75" x14ac:dyDescent="0.25">
      <c r="B533" s="63" t="str">
        <f>CONCATENATE(historie_vysledky[[#This Row],[rok]]," :: ",F533," :: ",G533)</f>
        <v>2013 :: Lukš Václav :: 1973</v>
      </c>
      <c r="C533" s="115">
        <v>2013</v>
      </c>
      <c r="D533" s="43" t="s">
        <v>293</v>
      </c>
      <c r="E533" s="101"/>
      <c r="F533" s="9" t="s">
        <v>332</v>
      </c>
      <c r="G533" s="7">
        <v>1973</v>
      </c>
      <c r="H533" s="8" t="s">
        <v>333</v>
      </c>
      <c r="I533" s="98" t="str">
        <f>IF(RIGHT(LEFT(historie_vysledky[[#This Row],[prijmeni a jmeno]],SEARCH(" ",historie_vysledky[[#This Row],[prijmeni a jmeno]])-1),1)="á","Z","M")</f>
        <v>M</v>
      </c>
      <c r="J53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33" s="38"/>
      <c r="L533" s="80">
        <v>1.4965277777777779E-2</v>
      </c>
      <c r="M533" s="76">
        <v>5</v>
      </c>
      <c r="N533" s="77">
        <v>5</v>
      </c>
      <c r="O533" s="112" t="str">
        <f>LEFT(historie_vysledky[[#This Row],[prijmeni a jmeno]],1)</f>
        <v>L</v>
      </c>
      <c r="P533" s="113" t="str">
        <f>CONCATENATE(historie_vysledky[[#This Row],[prijmeni a jmeno]],", ",historie_vysledky[[#This Row],[nar]])</f>
        <v>Lukš Václav, 1973</v>
      </c>
      <c r="Q533" s="92" t="str">
        <f>IF(ISERROR(VLOOKUP(B533,jbp_bezci!B:G,4,0)),"-",IF(VLOOKUP(B533,jbp_bezci!B:G,4,0)=0,"-",VLOOKUP(B533,jbp_bezci!B:G,4,0)))</f>
        <v>-</v>
      </c>
      <c r="R533" s="92" t="str">
        <f>IF(COUNTIF(jbp_bezci[ident],historie_vysledky[[#This Row],[ident jbp]])=1,"přihlášen","ne")</f>
        <v>ne</v>
      </c>
      <c r="S53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33" s="120">
        <f>COUNTIFS($F$4:F532,F533,$G$4:G532,G533)</f>
        <v>0</v>
      </c>
      <c r="U533" s="11"/>
      <c r="V533" s="11"/>
      <c r="W533" s="11"/>
      <c r="X533" s="5"/>
      <c r="Y533" s="5"/>
      <c r="Z533" s="5"/>
      <c r="AA533" s="5"/>
      <c r="AB533" s="5"/>
      <c r="AC533" s="5"/>
      <c r="AD533" s="5"/>
      <c r="AE533" s="5"/>
      <c r="AF533" s="5"/>
      <c r="AG533" s="5"/>
    </row>
    <row r="534" spans="2:33" ht="15.75" x14ac:dyDescent="0.25">
      <c r="B534" s="63" t="str">
        <f>CONCATENATE(historie_vysledky[[#This Row],[rok]]," :: ",F534," :: ",G534)</f>
        <v>2013 :: Mikšl Rostislav :: 1972</v>
      </c>
      <c r="C534" s="115">
        <v>2013</v>
      </c>
      <c r="D534" s="43" t="s">
        <v>293</v>
      </c>
      <c r="E534" s="101"/>
      <c r="F534" s="9" t="s">
        <v>142</v>
      </c>
      <c r="G534" s="7">
        <v>1972</v>
      </c>
      <c r="H534" s="8" t="s">
        <v>997</v>
      </c>
      <c r="I534" s="98" t="str">
        <f>IF(RIGHT(LEFT(historie_vysledky[[#This Row],[prijmeni a jmeno]],SEARCH(" ",historie_vysledky[[#This Row],[prijmeni a jmeno]])-1),1)="á","Z","M")</f>
        <v>M</v>
      </c>
      <c r="J53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34" s="38"/>
      <c r="L534" s="80">
        <v>2.011574074074074E-2</v>
      </c>
      <c r="M534" s="76">
        <v>15</v>
      </c>
      <c r="N534" s="77">
        <v>13</v>
      </c>
      <c r="O534" s="112" t="str">
        <f>LEFT(historie_vysledky[[#This Row],[prijmeni a jmeno]],1)</f>
        <v>M</v>
      </c>
      <c r="P534" s="113" t="str">
        <f>CONCATENATE(historie_vysledky[[#This Row],[prijmeni a jmeno]],", ",historie_vysledky[[#This Row],[nar]])</f>
        <v>Mikšl Rostislav, 1972</v>
      </c>
      <c r="Q534" s="92">
        <f>IF(ISERROR(VLOOKUP(B534,jbp_bezci!B:G,4,0)),"-",IF(VLOOKUP(B534,jbp_bezci!B:G,4,0)=0,"-",VLOOKUP(B534,jbp_bezci!B:G,4,0)))</f>
        <v>1972</v>
      </c>
      <c r="R534" s="92" t="str">
        <f>IF(COUNTIF(jbp_bezci[ident],historie_vysledky[[#This Row],[ident jbp]])=1,"přihlášen","ne")</f>
        <v>přihlášen</v>
      </c>
      <c r="S534" s="93" t="str">
        <f>IF(historie_vysledky[[#This Row],[jbp_2014]]="ne","-",IF(VLOOKUP(historie_vysledky[[#This Row],[ident jbp]],jbp_bezci!B:G,5,0)=0,"-",VLOOKUP(historie_vysledky[[#This Row],[ident jbp]],jbp_bezci!B:G,5,0)))</f>
        <v>King team</v>
      </c>
      <c r="T534" s="120">
        <f>COUNTIFS($F$4:F533,F534,$G$4:G533,G534)</f>
        <v>2</v>
      </c>
      <c r="U534" s="11"/>
      <c r="V534" s="11"/>
      <c r="W534" s="11"/>
      <c r="X534" s="5"/>
      <c r="Y534" s="5"/>
      <c r="Z534" s="5"/>
      <c r="AA534" s="5"/>
      <c r="AB534" s="5"/>
      <c r="AC534" s="5"/>
      <c r="AD534" s="5"/>
      <c r="AE534" s="5"/>
      <c r="AF534" s="5"/>
      <c r="AG534" s="5"/>
    </row>
    <row r="535" spans="2:33" ht="15.75" x14ac:dyDescent="0.25">
      <c r="B535" s="63" t="str">
        <f>CONCATENATE(historie_vysledky[[#This Row],[rok]]," :: ",F535," :: ",G535)</f>
        <v>2013 :: Mražík Karel :: 1959</v>
      </c>
      <c r="C535" s="115">
        <v>2013</v>
      </c>
      <c r="D535" s="43" t="s">
        <v>293</v>
      </c>
      <c r="E535" s="101"/>
      <c r="F535" s="9" t="s">
        <v>341</v>
      </c>
      <c r="G535" s="7">
        <v>1959</v>
      </c>
      <c r="H535" s="8" t="s">
        <v>342</v>
      </c>
      <c r="I535" s="98" t="str">
        <f>IF(RIGHT(LEFT(historie_vysledky[[#This Row],[prijmeni a jmeno]],SEARCH(" ",historie_vysledky[[#This Row],[prijmeni a jmeno]])-1),1)="á","Z","M")</f>
        <v>M</v>
      </c>
      <c r="J53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35" s="38"/>
      <c r="L535" s="80">
        <v>1.8460648148148146E-2</v>
      </c>
      <c r="M535" s="76">
        <v>12</v>
      </c>
      <c r="N535" s="77">
        <v>10</v>
      </c>
      <c r="O535" s="112" t="str">
        <f>LEFT(historie_vysledky[[#This Row],[prijmeni a jmeno]],1)</f>
        <v>M</v>
      </c>
      <c r="P535" s="113" t="str">
        <f>CONCATENATE(historie_vysledky[[#This Row],[prijmeni a jmeno]],", ",historie_vysledky[[#This Row],[nar]])</f>
        <v>Mražík Karel, 1959</v>
      </c>
      <c r="Q535" s="92" t="str">
        <f>IF(ISERROR(VLOOKUP(B535,jbp_bezci!B:G,4,0)),"-",IF(VLOOKUP(B535,jbp_bezci!B:G,4,0)=0,"-",VLOOKUP(B535,jbp_bezci!B:G,4,0)))</f>
        <v>-</v>
      </c>
      <c r="R535" s="92" t="str">
        <f>IF(COUNTIF(jbp_bezci[ident],historie_vysledky[[#This Row],[ident jbp]])=1,"přihlášen","ne")</f>
        <v>ne</v>
      </c>
      <c r="S53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35" s="120">
        <f>COUNTIFS($F$4:F534,F535,$G$4:G534,G535)</f>
        <v>3</v>
      </c>
      <c r="U535" s="11"/>
      <c r="V535" s="11"/>
      <c r="W535" s="11"/>
      <c r="X535" s="5"/>
      <c r="Y535" s="5"/>
      <c r="Z535" s="5"/>
      <c r="AA535" s="5"/>
      <c r="AB535" s="5"/>
      <c r="AC535" s="5"/>
      <c r="AD535" s="5"/>
      <c r="AE535" s="5"/>
      <c r="AF535" s="5"/>
      <c r="AG535" s="5"/>
    </row>
    <row r="536" spans="2:33" ht="15.75" x14ac:dyDescent="0.25">
      <c r="B536" s="63" t="str">
        <f>CONCATENATE(historie_vysledky[[#This Row],[rok]]," :: ",F536," :: ",G536)</f>
        <v>2013 :: Papoušek Petr :: 1994</v>
      </c>
      <c r="C536" s="115">
        <v>2013</v>
      </c>
      <c r="D536" s="43" t="s">
        <v>293</v>
      </c>
      <c r="E536" s="101"/>
      <c r="F536" s="9" t="s">
        <v>331</v>
      </c>
      <c r="G536" s="7">
        <v>1994</v>
      </c>
      <c r="H536" s="8" t="s">
        <v>328</v>
      </c>
      <c r="I536" s="98" t="str">
        <f>IF(RIGHT(LEFT(historie_vysledky[[#This Row],[prijmeni a jmeno]],SEARCH(" ",historie_vysledky[[#This Row],[prijmeni a jmeno]])-1),1)="á","Z","M")</f>
        <v>M</v>
      </c>
      <c r="J53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36" s="38"/>
      <c r="L536" s="80">
        <v>1.4768518518518519E-2</v>
      </c>
      <c r="M536" s="76">
        <v>4</v>
      </c>
      <c r="N536" s="77">
        <v>4</v>
      </c>
      <c r="O536" s="112" t="str">
        <f>LEFT(historie_vysledky[[#This Row],[prijmeni a jmeno]],1)</f>
        <v>P</v>
      </c>
      <c r="P536" s="113" t="str">
        <f>CONCATENATE(historie_vysledky[[#This Row],[prijmeni a jmeno]],", ",historie_vysledky[[#This Row],[nar]])</f>
        <v>Papoušek Petr, 1994</v>
      </c>
      <c r="Q536" s="92" t="str">
        <f>IF(ISERROR(VLOOKUP(B536,jbp_bezci!B:G,4,0)),"-",IF(VLOOKUP(B536,jbp_bezci!B:G,4,0)=0,"-",VLOOKUP(B536,jbp_bezci!B:G,4,0)))</f>
        <v>-</v>
      </c>
      <c r="R536" s="92" t="str">
        <f>IF(COUNTIF(jbp_bezci[ident],historie_vysledky[[#This Row],[ident jbp]])=1,"přihlášen","ne")</f>
        <v>ne</v>
      </c>
      <c r="S53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36" s="120">
        <f>COUNTIFS($F$4:F535,F536,$G$4:G535,G536)</f>
        <v>1</v>
      </c>
      <c r="U536" s="11"/>
      <c r="V536" s="11"/>
      <c r="W536" s="11"/>
      <c r="X536" s="5"/>
      <c r="Y536" s="5"/>
      <c r="Z536" s="5"/>
      <c r="AA536" s="5"/>
      <c r="AB536" s="5"/>
      <c r="AC536" s="5"/>
      <c r="AD536" s="5"/>
      <c r="AE536" s="5"/>
      <c r="AF536" s="5"/>
      <c r="AG536" s="5"/>
    </row>
    <row r="537" spans="2:33" ht="15.75" x14ac:dyDescent="0.25">
      <c r="B537" s="63" t="str">
        <f>CONCATENATE(historie_vysledky[[#This Row],[rok]]," :: ",F537," :: ",G537)</f>
        <v>2013 :: Růžička Karel :: 1952</v>
      </c>
      <c r="C537" s="115">
        <v>2013</v>
      </c>
      <c r="D537" s="43" t="s">
        <v>293</v>
      </c>
      <c r="E537" s="101"/>
      <c r="F537" s="9" t="s">
        <v>346</v>
      </c>
      <c r="G537" s="7">
        <v>1952</v>
      </c>
      <c r="H537" s="8" t="s">
        <v>79</v>
      </c>
      <c r="I537" s="98" t="str">
        <f>IF(RIGHT(LEFT(historie_vysledky[[#This Row],[prijmeni a jmeno]],SEARCH(" ",historie_vysledky[[#This Row],[prijmeni a jmeno]])-1),1)="á","Z","M")</f>
        <v>M</v>
      </c>
      <c r="J53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37" s="38"/>
      <c r="L537" s="80">
        <v>2.0821759259259259E-2</v>
      </c>
      <c r="M537" s="76">
        <v>16</v>
      </c>
      <c r="N537" s="77">
        <v>14</v>
      </c>
      <c r="O537" s="112" t="str">
        <f>LEFT(historie_vysledky[[#This Row],[prijmeni a jmeno]],1)</f>
        <v>R</v>
      </c>
      <c r="P537" s="113" t="str">
        <f>CONCATENATE(historie_vysledky[[#This Row],[prijmeni a jmeno]],", ",historie_vysledky[[#This Row],[nar]])</f>
        <v>Růžička Karel, 1952</v>
      </c>
      <c r="Q537" s="92" t="str">
        <f>IF(ISERROR(VLOOKUP(B537,jbp_bezci!B:G,4,0)),"-",IF(VLOOKUP(B537,jbp_bezci!B:G,4,0)=0,"-",VLOOKUP(B537,jbp_bezci!B:G,4,0)))</f>
        <v>-</v>
      </c>
      <c r="R537" s="92" t="str">
        <f>IF(COUNTIF(jbp_bezci[ident],historie_vysledky[[#This Row],[ident jbp]])=1,"přihlášen","ne")</f>
        <v>ne</v>
      </c>
      <c r="S53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37" s="120">
        <f>COUNTIFS($F$4:F536,F537,$G$4:G536,G537)</f>
        <v>1</v>
      </c>
      <c r="U537" s="11"/>
      <c r="V537" s="11"/>
      <c r="W537" s="11"/>
      <c r="X537" s="5"/>
      <c r="Y537" s="5"/>
      <c r="Z537" s="5"/>
      <c r="AA537" s="5"/>
      <c r="AB537" s="5"/>
      <c r="AC537" s="5"/>
      <c r="AD537" s="5"/>
      <c r="AE537" s="5"/>
      <c r="AF537" s="5"/>
      <c r="AG537" s="5"/>
    </row>
    <row r="538" spans="2:33" ht="15.75" x14ac:dyDescent="0.25">
      <c r="B538" s="63" t="str">
        <f>CONCATENATE(historie_vysledky[[#This Row],[rok]]," :: ",F538," :: ",G538)</f>
        <v>2013 :: Staněk Martin :: 1989</v>
      </c>
      <c r="C538" s="115">
        <v>2013</v>
      </c>
      <c r="D538" s="43" t="s">
        <v>293</v>
      </c>
      <c r="E538" s="101"/>
      <c r="F538" s="9" t="s">
        <v>343</v>
      </c>
      <c r="G538" s="7">
        <v>1989</v>
      </c>
      <c r="H538" s="8" t="s">
        <v>304</v>
      </c>
      <c r="I538" s="98" t="str">
        <f>IF(RIGHT(LEFT(historie_vysledky[[#This Row],[prijmeni a jmeno]],SEARCH(" ",historie_vysledky[[#This Row],[prijmeni a jmeno]])-1),1)="á","Z","M")</f>
        <v>M</v>
      </c>
      <c r="J53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38" s="38"/>
      <c r="L538" s="80">
        <v>1.9178240740740742E-2</v>
      </c>
      <c r="M538" s="76">
        <v>13</v>
      </c>
      <c r="N538" s="77">
        <v>11</v>
      </c>
      <c r="O538" s="112" t="str">
        <f>LEFT(historie_vysledky[[#This Row],[prijmeni a jmeno]],1)</f>
        <v>S</v>
      </c>
      <c r="P538" s="113" t="str">
        <f>CONCATENATE(historie_vysledky[[#This Row],[prijmeni a jmeno]],", ",historie_vysledky[[#This Row],[nar]])</f>
        <v>Staněk Martin, 1989</v>
      </c>
      <c r="Q538" s="92" t="str">
        <f>IF(ISERROR(VLOOKUP(B538,jbp_bezci!B:G,4,0)),"-",IF(VLOOKUP(B538,jbp_bezci!B:G,4,0)=0,"-",VLOOKUP(B538,jbp_bezci!B:G,4,0)))</f>
        <v>-</v>
      </c>
      <c r="R538" s="92" t="str">
        <f>IF(COUNTIF(jbp_bezci[ident],historie_vysledky[[#This Row],[ident jbp]])=1,"přihlášen","ne")</f>
        <v>ne</v>
      </c>
      <c r="S53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38" s="120">
        <f>COUNTIFS($F$4:F537,F538,$G$4:G537,G538)</f>
        <v>1</v>
      </c>
      <c r="U538" s="11"/>
      <c r="V538" s="11"/>
      <c r="W538" s="11"/>
      <c r="X538" s="5"/>
      <c r="Y538" s="5"/>
      <c r="Z538" s="5"/>
      <c r="AA538" s="5"/>
      <c r="AB538" s="5"/>
      <c r="AC538" s="5"/>
      <c r="AD538" s="5"/>
      <c r="AE538" s="5"/>
      <c r="AF538" s="5"/>
      <c r="AG538" s="5"/>
    </row>
    <row r="539" spans="2:33" ht="15.75" x14ac:dyDescent="0.25">
      <c r="B539" s="63" t="str">
        <f>CONCATENATE(historie_vysledky[[#This Row],[rok]]," :: ",F539," :: ",G539)</f>
        <v>2013 :: Steinbauer Jiří :: 1973</v>
      </c>
      <c r="C539" s="115">
        <v>2013</v>
      </c>
      <c r="D539" s="43" t="s">
        <v>293</v>
      </c>
      <c r="E539" s="101"/>
      <c r="F539" s="9" t="s">
        <v>329</v>
      </c>
      <c r="G539" s="7">
        <v>1973</v>
      </c>
      <c r="H539" s="8" t="s">
        <v>330</v>
      </c>
      <c r="I539" s="98" t="str">
        <f>IF(RIGHT(LEFT(historie_vysledky[[#This Row],[prijmeni a jmeno]],SEARCH(" ",historie_vysledky[[#This Row],[prijmeni a jmeno]])-1),1)="á","Z","M")</f>
        <v>M</v>
      </c>
      <c r="J53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39" s="38"/>
      <c r="L539" s="80">
        <v>1.4224537037037037E-2</v>
      </c>
      <c r="M539" s="76">
        <v>3</v>
      </c>
      <c r="N539" s="77">
        <v>3</v>
      </c>
      <c r="O539" s="112" t="str">
        <f>LEFT(historie_vysledky[[#This Row],[prijmeni a jmeno]],1)</f>
        <v>S</v>
      </c>
      <c r="P539" s="113" t="str">
        <f>CONCATENATE(historie_vysledky[[#This Row],[prijmeni a jmeno]],", ",historie_vysledky[[#This Row],[nar]])</f>
        <v>Steinbauer Jiří, 1973</v>
      </c>
      <c r="Q539" s="92" t="str">
        <f>IF(ISERROR(VLOOKUP(B539,jbp_bezci!B:G,4,0)),"-",IF(VLOOKUP(B539,jbp_bezci!B:G,4,0)=0,"-",VLOOKUP(B539,jbp_bezci!B:G,4,0)))</f>
        <v>-</v>
      </c>
      <c r="R539" s="92" t="str">
        <f>IF(COUNTIF(jbp_bezci[ident],historie_vysledky[[#This Row],[ident jbp]])=1,"přihlášen","ne")</f>
        <v>ne</v>
      </c>
      <c r="S53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39" s="120">
        <f>COUNTIFS($F$4:F538,F539,$G$4:G538,G539)</f>
        <v>0</v>
      </c>
      <c r="U539" s="11"/>
      <c r="V539" s="11"/>
      <c r="W539" s="11"/>
      <c r="X539" s="5"/>
      <c r="Y539" s="5"/>
      <c r="Z539" s="5"/>
      <c r="AA539" s="5"/>
      <c r="AB539" s="5"/>
      <c r="AC539" s="5"/>
      <c r="AD539" s="5"/>
      <c r="AE539" s="5"/>
      <c r="AF539" s="5"/>
      <c r="AG539" s="5"/>
    </row>
    <row r="540" spans="2:33" ht="15.75" x14ac:dyDescent="0.25">
      <c r="B540" s="63" t="str">
        <f>CONCATENATE(historie_vysledky[[#This Row],[rok]]," :: ",F540," :: ",G540)</f>
        <v>2013 :: Stejskal Filip :: 2003</v>
      </c>
      <c r="C540" s="115">
        <v>2013</v>
      </c>
      <c r="D540" s="43" t="s">
        <v>293</v>
      </c>
      <c r="E540" s="101"/>
      <c r="F540" s="9" t="s">
        <v>336</v>
      </c>
      <c r="G540" s="7">
        <v>2003</v>
      </c>
      <c r="H540" s="9" t="s">
        <v>1115</v>
      </c>
      <c r="I540" s="98" t="str">
        <f>IF(RIGHT(LEFT(historie_vysledky[[#This Row],[prijmeni a jmeno]],SEARCH(" ",historie_vysledky[[#This Row],[prijmeni a jmeno]])-1),1)="á","Z","M")</f>
        <v>M</v>
      </c>
      <c r="J54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40" s="38"/>
      <c r="L540" s="80">
        <v>1.6620370370370372E-2</v>
      </c>
      <c r="M540" s="76">
        <v>8</v>
      </c>
      <c r="N540" s="77">
        <v>7</v>
      </c>
      <c r="O540" s="112" t="str">
        <f>LEFT(historie_vysledky[[#This Row],[prijmeni a jmeno]],1)</f>
        <v>S</v>
      </c>
      <c r="P540" s="113" t="str">
        <f>CONCATENATE(historie_vysledky[[#This Row],[prijmeni a jmeno]],", ",historie_vysledky[[#This Row],[nar]])</f>
        <v>Stejskal Filip, 2003</v>
      </c>
      <c r="Q540" s="92" t="str">
        <f>IF(ISERROR(VLOOKUP(B540,jbp_bezci!B:G,4,0)),"-",IF(VLOOKUP(B540,jbp_bezci!B:G,4,0)=0,"-",VLOOKUP(B540,jbp_bezci!B:G,4,0)))</f>
        <v>-</v>
      </c>
      <c r="R540" s="92" t="str">
        <f>IF(COUNTIF(jbp_bezci[ident],historie_vysledky[[#This Row],[ident jbp]])=1,"přihlášen","ne")</f>
        <v>ne</v>
      </c>
      <c r="S54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40" s="120">
        <f>COUNTIFS($F$4:F539,F540,$G$4:G539,G540)</f>
        <v>2</v>
      </c>
      <c r="U540" s="11"/>
      <c r="V540" s="11"/>
      <c r="W540" s="11"/>
      <c r="X540" s="5"/>
      <c r="Y540" s="5"/>
      <c r="Z540" s="5"/>
      <c r="AA540" s="5"/>
      <c r="AB540" s="5"/>
      <c r="AC540" s="5"/>
      <c r="AD540" s="5"/>
      <c r="AE540" s="5"/>
      <c r="AF540" s="5"/>
      <c r="AG540" s="5"/>
    </row>
    <row r="541" spans="2:33" ht="15.75" x14ac:dyDescent="0.25">
      <c r="B541" s="63" t="str">
        <f>CONCATENATE(historie_vysledky[[#This Row],[rok]]," :: ",F541," :: ",G541)</f>
        <v>2013 :: Szábo Miloš :: 1981</v>
      </c>
      <c r="C541" s="115">
        <v>2013</v>
      </c>
      <c r="D541" s="43" t="s">
        <v>293</v>
      </c>
      <c r="E541" s="101"/>
      <c r="F541" s="9" t="s">
        <v>229</v>
      </c>
      <c r="G541" s="7">
        <v>1981</v>
      </c>
      <c r="H541" s="8" t="s">
        <v>72</v>
      </c>
      <c r="I541" s="98" t="str">
        <f>IF(RIGHT(LEFT(historie_vysledky[[#This Row],[prijmeni a jmeno]],SEARCH(" ",historie_vysledky[[#This Row],[prijmeni a jmeno]])-1),1)="á","Z","M")</f>
        <v>M</v>
      </c>
      <c r="J54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41" s="38"/>
      <c r="L541" s="80">
        <v>1.2662037037037039E-2</v>
      </c>
      <c r="M541" s="76">
        <v>1</v>
      </c>
      <c r="N541" s="77">
        <v>1</v>
      </c>
      <c r="O541" s="112" t="str">
        <f>LEFT(historie_vysledky[[#This Row],[prijmeni a jmeno]],1)</f>
        <v>S</v>
      </c>
      <c r="P541" s="113" t="str">
        <f>CONCATENATE(historie_vysledky[[#This Row],[prijmeni a jmeno]],", ",historie_vysledky[[#This Row],[nar]])</f>
        <v>Szábo Miloš, 1981</v>
      </c>
      <c r="Q541" s="92">
        <f>IF(ISERROR(VLOOKUP(B541,jbp_bezci!B:G,4,0)),"-",IF(VLOOKUP(B541,jbp_bezci!B:G,4,0)=0,"-",VLOOKUP(B541,jbp_bezci!B:G,4,0)))</f>
        <v>1981</v>
      </c>
      <c r="R541" s="92" t="str">
        <f>IF(COUNTIF(jbp_bezci[ident],historie_vysledky[[#This Row],[ident jbp]])=1,"přihlášen","ne")</f>
        <v>přihlášen</v>
      </c>
      <c r="S541" s="93" t="str">
        <f>IF(historie_vysledky[[#This Row],[jbp_2014]]="ne","-",IF(VLOOKUP(historie_vysledky[[#This Row],[ident jbp]],jbp_bezci!B:G,5,0)=0,"-",VLOOKUP(historie_vysledky[[#This Row],[ident jbp]],jbp_bezci!B:G,5,0)))</f>
        <v>Discoworld</v>
      </c>
      <c r="T541" s="120">
        <f>COUNTIFS($F$4:F540,F541,$G$4:G540,G541)</f>
        <v>3</v>
      </c>
      <c r="U541" s="11"/>
      <c r="V541" s="11"/>
      <c r="W541" s="11"/>
      <c r="X541" s="5"/>
      <c r="Y541" s="5"/>
      <c r="Z541" s="5"/>
      <c r="AA541" s="5"/>
      <c r="AB541" s="5"/>
      <c r="AC541" s="5"/>
      <c r="AD541" s="5"/>
      <c r="AE541" s="5"/>
      <c r="AF541" s="5"/>
      <c r="AG541" s="5"/>
    </row>
    <row r="542" spans="2:33" ht="15.75" x14ac:dyDescent="0.25">
      <c r="B542" s="63" t="str">
        <f>CONCATENATE(historie_vysledky[[#This Row],[rok]]," :: ",F542," :: ",G542)</f>
        <v>2013 :: Šiška Petr :: 1964</v>
      </c>
      <c r="C542" s="115">
        <v>2013</v>
      </c>
      <c r="D542" s="43" t="s">
        <v>293</v>
      </c>
      <c r="E542" s="101"/>
      <c r="F542" s="9" t="s">
        <v>338</v>
      </c>
      <c r="G542" s="7">
        <v>1964</v>
      </c>
      <c r="H542" s="8" t="s">
        <v>339</v>
      </c>
      <c r="I542" s="98" t="str">
        <f>IF(RIGHT(LEFT(historie_vysledky[[#This Row],[prijmeni a jmeno]],SEARCH(" ",historie_vysledky[[#This Row],[prijmeni a jmeno]])-1),1)="á","Z","M")</f>
        <v>M</v>
      </c>
      <c r="J54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42" s="38"/>
      <c r="L542" s="80">
        <v>1.7534722222222222E-2</v>
      </c>
      <c r="M542" s="76">
        <v>10</v>
      </c>
      <c r="N542" s="77">
        <v>9</v>
      </c>
      <c r="O542" s="112" t="str">
        <f>LEFT(historie_vysledky[[#This Row],[prijmeni a jmeno]],1)</f>
        <v>Š</v>
      </c>
      <c r="P542" s="113" t="str">
        <f>CONCATENATE(historie_vysledky[[#This Row],[prijmeni a jmeno]],", ",historie_vysledky[[#This Row],[nar]])</f>
        <v>Šiška Petr, 1964</v>
      </c>
      <c r="Q542" s="92" t="str">
        <f>IF(ISERROR(VLOOKUP(B542,jbp_bezci!B:G,4,0)),"-",IF(VLOOKUP(B542,jbp_bezci!B:G,4,0)=0,"-",VLOOKUP(B542,jbp_bezci!B:G,4,0)))</f>
        <v>-</v>
      </c>
      <c r="R542" s="92" t="str">
        <f>IF(COUNTIF(jbp_bezci[ident],historie_vysledky[[#This Row],[ident jbp]])=1,"přihlášen","ne")</f>
        <v>ne</v>
      </c>
      <c r="S54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42" s="120">
        <f>COUNTIFS($F$4:F541,F542,$G$4:G541,G542)</f>
        <v>0</v>
      </c>
      <c r="U542" s="11"/>
      <c r="V542" s="11"/>
      <c r="W542" s="11"/>
      <c r="X542" s="5"/>
      <c r="Y542" s="5"/>
      <c r="Z542" s="5"/>
      <c r="AA542" s="5"/>
      <c r="AB542" s="5"/>
      <c r="AC542" s="5"/>
      <c r="AD542" s="5"/>
      <c r="AE542" s="5"/>
      <c r="AF542" s="5"/>
      <c r="AG542" s="5"/>
    </row>
    <row r="543" spans="2:33" ht="15.75" x14ac:dyDescent="0.25">
      <c r="B543" s="63" t="str">
        <f>CONCATENATE(historie_vysledky[[#This Row],[rok]]," :: ",F543," :: ",G543)</f>
        <v>2013 :: Zoubková Eva :: 1976</v>
      </c>
      <c r="C543" s="115">
        <v>2013</v>
      </c>
      <c r="D543" s="43" t="s">
        <v>293</v>
      </c>
      <c r="E543" s="101"/>
      <c r="F543" s="9" t="s">
        <v>241</v>
      </c>
      <c r="G543" s="7">
        <v>1976</v>
      </c>
      <c r="H543" s="8" t="s">
        <v>395</v>
      </c>
      <c r="I543" s="98" t="str">
        <f>IF(RIGHT(LEFT(historie_vysledky[[#This Row],[prijmeni a jmeno]],SEARCH(" ",historie_vysledky[[#This Row],[prijmeni a jmeno]])-1),1)="á","Z","M")</f>
        <v>Z</v>
      </c>
      <c r="J54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543" s="38"/>
      <c r="L543" s="80">
        <v>2.2800925925925929E-2</v>
      </c>
      <c r="M543" s="76">
        <v>17</v>
      </c>
      <c r="N543" s="77">
        <v>3</v>
      </c>
      <c r="O543" s="112" t="str">
        <f>LEFT(historie_vysledky[[#This Row],[prijmeni a jmeno]],1)</f>
        <v>Z</v>
      </c>
      <c r="P543" s="113" t="str">
        <f>CONCATENATE(historie_vysledky[[#This Row],[prijmeni a jmeno]],", ",historie_vysledky[[#This Row],[nar]])</f>
        <v>Zoubková Eva, 1976</v>
      </c>
      <c r="Q543" s="92" t="str">
        <f>IF(ISERROR(VLOOKUP(B543,jbp_bezci!B:G,4,0)),"-",IF(VLOOKUP(B543,jbp_bezci!B:G,4,0)=0,"-",VLOOKUP(B543,jbp_bezci!B:G,4,0)))</f>
        <v>-</v>
      </c>
      <c r="R543" s="92" t="str">
        <f>IF(COUNTIF(jbp_bezci[ident],historie_vysledky[[#This Row],[ident jbp]])=1,"přihlášen","ne")</f>
        <v>ne</v>
      </c>
      <c r="S54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43" s="120">
        <f>COUNTIFS($F$4:F542,F543,$G$4:G542,G543)</f>
        <v>1</v>
      </c>
      <c r="U543" s="11"/>
      <c r="V543" s="11"/>
      <c r="W543" s="11"/>
      <c r="X543" s="5"/>
      <c r="Y543" s="5"/>
      <c r="Z543" s="5"/>
      <c r="AA543" s="5"/>
      <c r="AB543" s="5"/>
      <c r="AC543" s="5"/>
      <c r="AD543" s="5"/>
      <c r="AE543" s="5"/>
      <c r="AF543" s="5"/>
      <c r="AG543" s="5"/>
    </row>
    <row r="544" spans="2:33" ht="15.75" x14ac:dyDescent="0.25">
      <c r="B544" s="63" t="str">
        <f>CONCATENATE(historie_vysledky[[#This Row],[rok]]," :: ",F544," :: ",G544)</f>
        <v>2013 :: Balláková Barbora :: 2003</v>
      </c>
      <c r="C544" s="115">
        <v>2013</v>
      </c>
      <c r="D544" s="43" t="s">
        <v>411</v>
      </c>
      <c r="E544" s="101"/>
      <c r="F544" s="9" t="s">
        <v>362</v>
      </c>
      <c r="G544" s="7">
        <v>2003</v>
      </c>
      <c r="H544" s="8" t="s">
        <v>451</v>
      </c>
      <c r="I544" s="98" t="str">
        <f>IF(RIGHT(LEFT(historie_vysledky[[#This Row],[prijmeni a jmeno]],SEARCH(" ",historie_vysledky[[#This Row],[prijmeni a jmeno]])-1),1)="á","Z","M")</f>
        <v>Z</v>
      </c>
      <c r="J54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544" s="38"/>
      <c r="L544" s="80">
        <v>8.564814814814815E-4</v>
      </c>
      <c r="M544" s="76"/>
      <c r="N544" s="77">
        <v>1</v>
      </c>
      <c r="O544" s="112" t="str">
        <f>LEFT(historie_vysledky[[#This Row],[prijmeni a jmeno]],1)</f>
        <v>B</v>
      </c>
      <c r="P544" s="113" t="str">
        <f>CONCATENATE(historie_vysledky[[#This Row],[prijmeni a jmeno]],", ",historie_vysledky[[#This Row],[nar]])</f>
        <v>Balláková Barbora, 2003</v>
      </c>
      <c r="Q544" s="92" t="str">
        <f>IF(ISERROR(VLOOKUP(B544,jbp_bezci!B:G,4,0)),"-",IF(VLOOKUP(B544,jbp_bezci!B:G,4,0)=0,"-",VLOOKUP(B544,jbp_bezci!B:G,4,0)))</f>
        <v>-</v>
      </c>
      <c r="R544" s="92" t="str">
        <f>IF(COUNTIF(jbp_bezci[ident],historie_vysledky[[#This Row],[ident jbp]])=1,"přihlášen","ne")</f>
        <v>ne</v>
      </c>
      <c r="S54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44" s="120">
        <f>COUNTIFS($F$4:F543,F544,$G$4:G543,G544)</f>
        <v>1</v>
      </c>
      <c r="U544" s="11"/>
      <c r="V544" s="11"/>
      <c r="W544" s="11"/>
      <c r="X544" s="5"/>
      <c r="Y544" s="5"/>
      <c r="Z544" s="5"/>
      <c r="AA544" s="5"/>
      <c r="AB544" s="5"/>
      <c r="AC544" s="5"/>
      <c r="AD544" s="5"/>
      <c r="AE544" s="5"/>
      <c r="AF544" s="5"/>
      <c r="AG544" s="5"/>
    </row>
    <row r="545" spans="2:33" ht="15.75" x14ac:dyDescent="0.25">
      <c r="B545" s="63" t="str">
        <f>CONCATENATE(historie_vysledky[[#This Row],[rok]]," :: ",F545," :: ",G545)</f>
        <v>2013 :: Bárta Filip :: 2000</v>
      </c>
      <c r="C545" s="115">
        <v>2013</v>
      </c>
      <c r="D545" s="43" t="s">
        <v>411</v>
      </c>
      <c r="E545" s="101"/>
      <c r="F545" s="9" t="s">
        <v>337</v>
      </c>
      <c r="G545" s="7">
        <v>2000</v>
      </c>
      <c r="H545" s="8" t="s">
        <v>392</v>
      </c>
      <c r="I545" s="98" t="str">
        <f>IF(RIGHT(LEFT(historie_vysledky[[#This Row],[prijmeni a jmeno]],SEARCH(" ",historie_vysledky[[#This Row],[prijmeni a jmeno]])-1),1)="á","Z","M")</f>
        <v>M</v>
      </c>
      <c r="J54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545" s="38"/>
      <c r="L545" s="80">
        <v>1.0995370370370371E-3</v>
      </c>
      <c r="M545" s="76"/>
      <c r="N545" s="77">
        <v>1</v>
      </c>
      <c r="O545" s="112" t="str">
        <f>LEFT(historie_vysledky[[#This Row],[prijmeni a jmeno]],1)</f>
        <v>B</v>
      </c>
      <c r="P545" s="113" t="str">
        <f>CONCATENATE(historie_vysledky[[#This Row],[prijmeni a jmeno]],", ",historie_vysledky[[#This Row],[nar]])</f>
        <v>Bárta Filip, 2000</v>
      </c>
      <c r="Q545" s="92" t="str">
        <f>IF(ISERROR(VLOOKUP(B545,jbp_bezci!B:G,4,0)),"-",IF(VLOOKUP(B545,jbp_bezci!B:G,4,0)=0,"-",VLOOKUP(B545,jbp_bezci!B:G,4,0)))</f>
        <v>-</v>
      </c>
      <c r="R545" s="92" t="str">
        <f>IF(COUNTIF(jbp_bezci[ident],historie_vysledky[[#This Row],[ident jbp]])=1,"přihlášen","ne")</f>
        <v>ne</v>
      </c>
      <c r="S54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45" s="120">
        <f>COUNTIFS($F$4:F544,F545,$G$4:G544,G545)</f>
        <v>2</v>
      </c>
      <c r="U545" s="11"/>
      <c r="V545" s="11"/>
      <c r="W545" s="11"/>
      <c r="X545" s="5"/>
      <c r="Y545" s="5"/>
      <c r="Z545" s="5"/>
      <c r="AA545" s="5"/>
      <c r="AB545" s="5"/>
      <c r="AC545" s="5"/>
      <c r="AD545" s="5"/>
      <c r="AE545" s="5"/>
      <c r="AF545" s="5"/>
      <c r="AG545" s="5"/>
    </row>
    <row r="546" spans="2:33" ht="15.75" x14ac:dyDescent="0.25">
      <c r="B546" s="63" t="str">
        <f>CONCATENATE(historie_vysledky[[#This Row],[rok]]," :: ",F546," :: ",G546)</f>
        <v>2013 :: Barták Ondřej :: 2006</v>
      </c>
      <c r="C546" s="115">
        <v>2013</v>
      </c>
      <c r="D546" s="43" t="s">
        <v>411</v>
      </c>
      <c r="E546" s="101"/>
      <c r="F546" s="9" t="s">
        <v>359</v>
      </c>
      <c r="G546" s="7">
        <v>2006</v>
      </c>
      <c r="H546" s="8" t="s">
        <v>451</v>
      </c>
      <c r="I546" s="98" t="str">
        <f>IF(RIGHT(LEFT(historie_vysledky[[#This Row],[prijmeni a jmeno]],SEARCH(" ",historie_vysledky[[#This Row],[prijmeni a jmeno]])-1),1)="á","Z","M")</f>
        <v>M</v>
      </c>
      <c r="J54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546" s="38"/>
      <c r="L546" s="80">
        <v>4.3981481481481481E-4</v>
      </c>
      <c r="M546" s="76"/>
      <c r="N546" s="77">
        <v>2</v>
      </c>
      <c r="O546" s="112" t="str">
        <f>LEFT(historie_vysledky[[#This Row],[prijmeni a jmeno]],1)</f>
        <v>B</v>
      </c>
      <c r="P546" s="113" t="str">
        <f>CONCATENATE(historie_vysledky[[#This Row],[prijmeni a jmeno]],", ",historie_vysledky[[#This Row],[nar]])</f>
        <v>Barták Ondřej, 2006</v>
      </c>
      <c r="Q546" s="92" t="str">
        <f>IF(ISERROR(VLOOKUP(B546,jbp_bezci!B:G,4,0)),"-",IF(VLOOKUP(B546,jbp_bezci!B:G,4,0)=0,"-",VLOOKUP(B546,jbp_bezci!B:G,4,0)))</f>
        <v>-</v>
      </c>
      <c r="R546" s="92" t="str">
        <f>IF(COUNTIF(jbp_bezci[ident],historie_vysledky[[#This Row],[ident jbp]])=1,"přihlášen","ne")</f>
        <v>ne</v>
      </c>
      <c r="S54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46" s="120">
        <f>COUNTIFS($F$4:F545,F546,$G$4:G545,G546)</f>
        <v>3</v>
      </c>
      <c r="U546" s="11"/>
      <c r="V546" s="11"/>
      <c r="W546" s="11"/>
      <c r="X546" s="5"/>
      <c r="Y546" s="5"/>
      <c r="Z546" s="5"/>
      <c r="AA546" s="5"/>
      <c r="AB546" s="5"/>
      <c r="AC546" s="5"/>
      <c r="AD546" s="5"/>
      <c r="AE546" s="5"/>
      <c r="AF546" s="5"/>
      <c r="AG546" s="5"/>
    </row>
    <row r="547" spans="2:33" ht="15.75" x14ac:dyDescent="0.25">
      <c r="B547" s="63" t="str">
        <f>CONCATENATE(historie_vysledky[[#This Row],[rok]]," :: ",F547," :: ",G547)</f>
        <v>2013 :: Bazsová Eliška :: 2007</v>
      </c>
      <c r="C547" s="115">
        <v>2013</v>
      </c>
      <c r="D547" s="43" t="s">
        <v>411</v>
      </c>
      <c r="E547" s="101"/>
      <c r="F547" s="9" t="s">
        <v>356</v>
      </c>
      <c r="G547" s="7">
        <v>2007</v>
      </c>
      <c r="H547" s="8" t="s">
        <v>357</v>
      </c>
      <c r="I547" s="98" t="str">
        <f>IF(RIGHT(LEFT(historie_vysledky[[#This Row],[prijmeni a jmeno]],SEARCH(" ",historie_vysledky[[#This Row],[prijmeni a jmeno]])-1),1)="á","Z","M")</f>
        <v>Z</v>
      </c>
      <c r="J54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547" s="38"/>
      <c r="L547" s="80">
        <v>5.2083333333333333E-4</v>
      </c>
      <c r="M547" s="76"/>
      <c r="N547" s="77">
        <v>1</v>
      </c>
      <c r="O547" s="112" t="str">
        <f>LEFT(historie_vysledky[[#This Row],[prijmeni a jmeno]],1)</f>
        <v>B</v>
      </c>
      <c r="P547" s="113" t="str">
        <f>CONCATENATE(historie_vysledky[[#This Row],[prijmeni a jmeno]],", ",historie_vysledky[[#This Row],[nar]])</f>
        <v>Bazsová Eliška, 2007</v>
      </c>
      <c r="Q547" s="92" t="str">
        <f>IF(ISERROR(VLOOKUP(B547,jbp_bezci!B:G,4,0)),"-",IF(VLOOKUP(B547,jbp_bezci!B:G,4,0)=0,"-",VLOOKUP(B547,jbp_bezci!B:G,4,0)))</f>
        <v>-</v>
      </c>
      <c r="R547" s="92" t="str">
        <f>IF(COUNTIF(jbp_bezci[ident],historie_vysledky[[#This Row],[ident jbp]])=1,"přihlášen","ne")</f>
        <v>ne</v>
      </c>
      <c r="S54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47" s="120">
        <f>COUNTIFS($F$4:F546,F547,$G$4:G546,G547)</f>
        <v>0</v>
      </c>
      <c r="U547" s="11"/>
      <c r="V547" s="11"/>
      <c r="W547" s="11"/>
      <c r="X547" s="5"/>
      <c r="Y547" s="5"/>
      <c r="Z547" s="5"/>
      <c r="AA547" s="5"/>
      <c r="AB547" s="5"/>
      <c r="AC547" s="5"/>
      <c r="AD547" s="5"/>
      <c r="AE547" s="5"/>
      <c r="AF547" s="5"/>
      <c r="AG547" s="5"/>
    </row>
    <row r="548" spans="2:33" ht="15.75" x14ac:dyDescent="0.25">
      <c r="B548" s="63" t="str">
        <f>CONCATENATE(historie_vysledky[[#This Row],[rok]]," :: ",F548," :: ",G548)</f>
        <v>2013 :: Beňo Pavel :: 2005</v>
      </c>
      <c r="C548" s="115">
        <v>2013</v>
      </c>
      <c r="D548" s="43" t="s">
        <v>411</v>
      </c>
      <c r="E548" s="101"/>
      <c r="F548" s="9" t="s">
        <v>371</v>
      </c>
      <c r="G548" s="7">
        <v>2005</v>
      </c>
      <c r="H548" s="8" t="s">
        <v>372</v>
      </c>
      <c r="I548" s="98" t="str">
        <f>IF(RIGHT(LEFT(historie_vysledky[[#This Row],[prijmeni a jmeno]],SEARCH(" ",historie_vysledky[[#This Row],[prijmeni a jmeno]])-1),1)="á","Z","M")</f>
        <v>M</v>
      </c>
      <c r="J54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548" s="38"/>
      <c r="L548" s="80">
        <v>1.3078703703703705E-3</v>
      </c>
      <c r="M548" s="76"/>
      <c r="N548" s="77">
        <v>7</v>
      </c>
      <c r="O548" s="112" t="str">
        <f>LEFT(historie_vysledky[[#This Row],[prijmeni a jmeno]],1)</f>
        <v>B</v>
      </c>
      <c r="P548" s="113" t="str">
        <f>CONCATENATE(historie_vysledky[[#This Row],[prijmeni a jmeno]],", ",historie_vysledky[[#This Row],[nar]])</f>
        <v>Beňo Pavel, 2005</v>
      </c>
      <c r="Q548" s="92" t="str">
        <f>IF(ISERROR(VLOOKUP(B548,jbp_bezci!B:G,4,0)),"-",IF(VLOOKUP(B548,jbp_bezci!B:G,4,0)=0,"-",VLOOKUP(B548,jbp_bezci!B:G,4,0)))</f>
        <v>-</v>
      </c>
      <c r="R548" s="92" t="str">
        <f>IF(COUNTIF(jbp_bezci[ident],historie_vysledky[[#This Row],[ident jbp]])=1,"přihlášen","ne")</f>
        <v>ne</v>
      </c>
      <c r="S54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48" s="120">
        <f>COUNTIFS($F$4:F547,F548,$G$4:G547,G548)</f>
        <v>0</v>
      </c>
      <c r="U548" s="11"/>
      <c r="V548" s="11"/>
      <c r="W548" s="11"/>
      <c r="X548" s="5"/>
      <c r="Y548" s="5"/>
      <c r="Z548" s="5"/>
      <c r="AA548" s="5"/>
      <c r="AB548" s="5"/>
      <c r="AC548" s="5"/>
      <c r="AD548" s="5"/>
      <c r="AE548" s="5"/>
      <c r="AF548" s="5"/>
      <c r="AG548" s="5"/>
    </row>
    <row r="549" spans="2:33" ht="15.75" x14ac:dyDescent="0.25">
      <c r="B549" s="63" t="str">
        <f>CONCATENATE(historie_vysledky[[#This Row],[rok]]," :: ",F549," :: ",G549)</f>
        <v>2013 :: Beňová Kristýna :: 2001</v>
      </c>
      <c r="C549" s="115">
        <v>2013</v>
      </c>
      <c r="D549" s="43" t="s">
        <v>411</v>
      </c>
      <c r="E549" s="101"/>
      <c r="F549" s="9" t="s">
        <v>377</v>
      </c>
      <c r="G549" s="7">
        <v>2001</v>
      </c>
      <c r="H549" s="8" t="s">
        <v>372</v>
      </c>
      <c r="I549" s="98" t="str">
        <f>IF(RIGHT(LEFT(historie_vysledky[[#This Row],[prijmeni a jmeno]],SEARCH(" ",historie_vysledky[[#This Row],[prijmeni a jmeno]])-1),1)="á","Z","M")</f>
        <v>Z</v>
      </c>
      <c r="J54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549" s="38"/>
      <c r="L549" s="80">
        <v>1.7592592592592592E-3</v>
      </c>
      <c r="M549" s="76"/>
      <c r="N549" s="77">
        <v>4</v>
      </c>
      <c r="O549" s="112" t="str">
        <f>LEFT(historie_vysledky[[#This Row],[prijmeni a jmeno]],1)</f>
        <v>B</v>
      </c>
      <c r="P549" s="113" t="str">
        <f>CONCATENATE(historie_vysledky[[#This Row],[prijmeni a jmeno]],", ",historie_vysledky[[#This Row],[nar]])</f>
        <v>Beňová Kristýna, 2001</v>
      </c>
      <c r="Q549" s="92" t="str">
        <f>IF(ISERROR(VLOOKUP(B549,jbp_bezci!B:G,4,0)),"-",IF(VLOOKUP(B549,jbp_bezci!B:G,4,0)=0,"-",VLOOKUP(B549,jbp_bezci!B:G,4,0)))</f>
        <v>-</v>
      </c>
      <c r="R549" s="92" t="str">
        <f>IF(COUNTIF(jbp_bezci[ident],historie_vysledky[[#This Row],[ident jbp]])=1,"přihlášen","ne")</f>
        <v>ne</v>
      </c>
      <c r="S54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49" s="120">
        <f>COUNTIFS($F$4:F548,F549,$G$4:G548,G549)</f>
        <v>0</v>
      </c>
      <c r="U549" s="11"/>
      <c r="V549" s="11"/>
      <c r="W549" s="11"/>
      <c r="X549" s="5"/>
      <c r="Y549" s="5"/>
      <c r="Z549" s="5"/>
      <c r="AA549" s="5"/>
      <c r="AB549" s="5"/>
      <c r="AC549" s="5"/>
      <c r="AD549" s="5"/>
      <c r="AE549" s="5"/>
      <c r="AF549" s="5"/>
      <c r="AG549" s="5"/>
    </row>
    <row r="550" spans="2:33" ht="15.75" x14ac:dyDescent="0.25">
      <c r="B550" s="63" t="str">
        <f>CONCATENATE(historie_vysledky[[#This Row],[rok]]," :: ",F550," :: ",G550)</f>
        <v>2013 :: Cipín Petr :: 1995</v>
      </c>
      <c r="C550" s="115">
        <v>2013</v>
      </c>
      <c r="D550" s="43" t="s">
        <v>411</v>
      </c>
      <c r="E550" s="101"/>
      <c r="F550" s="9" t="s">
        <v>387</v>
      </c>
      <c r="G550" s="7">
        <v>1995</v>
      </c>
      <c r="H550" s="9" t="s">
        <v>1115</v>
      </c>
      <c r="I550" s="98" t="str">
        <f>IF(RIGHT(LEFT(historie_vysledky[[#This Row],[prijmeni a jmeno]],SEARCH(" ",historie_vysledky[[#This Row],[prijmeni a jmeno]])-1),1)="á","Z","M")</f>
        <v>M</v>
      </c>
      <c r="J55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17 - 18</v>
      </c>
      <c r="K550" s="38"/>
      <c r="L550" s="80">
        <v>4.5601851851851853E-3</v>
      </c>
      <c r="M550" s="76"/>
      <c r="N550" s="77">
        <v>2</v>
      </c>
      <c r="O550" s="112" t="str">
        <f>LEFT(historie_vysledky[[#This Row],[prijmeni a jmeno]],1)</f>
        <v>C</v>
      </c>
      <c r="P550" s="113" t="str">
        <f>CONCATENATE(historie_vysledky[[#This Row],[prijmeni a jmeno]],", ",historie_vysledky[[#This Row],[nar]])</f>
        <v>Cipín Petr, 1995</v>
      </c>
      <c r="Q550" s="92" t="str">
        <f>IF(ISERROR(VLOOKUP(B550,jbp_bezci!B:G,4,0)),"-",IF(VLOOKUP(B550,jbp_bezci!B:G,4,0)=0,"-",VLOOKUP(B550,jbp_bezci!B:G,4,0)))</f>
        <v>-</v>
      </c>
      <c r="R550" s="92" t="str">
        <f>IF(COUNTIF(jbp_bezci[ident],historie_vysledky[[#This Row],[ident jbp]])=1,"přihlášen","ne")</f>
        <v>ne</v>
      </c>
      <c r="S55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50" s="120">
        <f>COUNTIFS($F$4:F549,F550,$G$4:G549,G550)</f>
        <v>2</v>
      </c>
      <c r="U550" s="11"/>
      <c r="V550" s="11"/>
      <c r="W550" s="11"/>
      <c r="X550" s="5"/>
      <c r="Y550" s="5"/>
      <c r="Z550" s="5"/>
      <c r="AA550" s="5"/>
      <c r="AB550" s="5"/>
      <c r="AC550" s="5"/>
      <c r="AD550" s="5"/>
      <c r="AE550" s="5"/>
      <c r="AF550" s="5"/>
      <c r="AG550" s="5"/>
    </row>
    <row r="551" spans="2:33" ht="15.75" x14ac:dyDescent="0.25">
      <c r="B551" s="63" t="str">
        <f>CONCATENATE(historie_vysledky[[#This Row],[rok]]," :: ",F551," :: ",G551)</f>
        <v>2013 :: Faltusová Lenka :: 1999</v>
      </c>
      <c r="C551" s="115">
        <v>2013</v>
      </c>
      <c r="D551" s="43" t="s">
        <v>411</v>
      </c>
      <c r="E551" s="101"/>
      <c r="F551" s="9" t="s">
        <v>384</v>
      </c>
      <c r="G551" s="7">
        <v>1999</v>
      </c>
      <c r="H551" s="8" t="s">
        <v>392</v>
      </c>
      <c r="I551" s="98" t="str">
        <f>IF(RIGHT(LEFT(historie_vysledky[[#This Row],[prijmeni a jmeno]],SEARCH(" ",historie_vysledky[[#This Row],[prijmeni a jmeno]])-1),1)="á","Z","M")</f>
        <v>Z</v>
      </c>
      <c r="J55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551" s="38"/>
      <c r="L551" s="80">
        <v>1.1458333333333333E-3</v>
      </c>
      <c r="M551" s="76"/>
      <c r="N551" s="77">
        <v>2</v>
      </c>
      <c r="O551" s="112" t="str">
        <f>LEFT(historie_vysledky[[#This Row],[prijmeni a jmeno]],1)</f>
        <v>F</v>
      </c>
      <c r="P551" s="113" t="str">
        <f>CONCATENATE(historie_vysledky[[#This Row],[prijmeni a jmeno]],", ",historie_vysledky[[#This Row],[nar]])</f>
        <v>Faltusová Lenka, 1999</v>
      </c>
      <c r="Q551" s="92" t="str">
        <f>IF(ISERROR(VLOOKUP(B551,jbp_bezci!B:G,4,0)),"-",IF(VLOOKUP(B551,jbp_bezci!B:G,4,0)=0,"-",VLOOKUP(B551,jbp_bezci!B:G,4,0)))</f>
        <v>-</v>
      </c>
      <c r="R551" s="92" t="str">
        <f>IF(COUNTIF(jbp_bezci[ident],historie_vysledky[[#This Row],[ident jbp]])=1,"přihlášen","ne")</f>
        <v>ne</v>
      </c>
      <c r="S55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51" s="120">
        <f>COUNTIFS($F$4:F550,F551,$G$4:G550,G551)</f>
        <v>1</v>
      </c>
      <c r="U551" s="11"/>
      <c r="V551" s="11"/>
      <c r="W551" s="11"/>
      <c r="X551" s="5"/>
      <c r="Y551" s="5"/>
      <c r="Z551" s="5"/>
      <c r="AA551" s="5"/>
      <c r="AB551" s="5"/>
      <c r="AC551" s="5"/>
      <c r="AD551" s="5"/>
      <c r="AE551" s="5"/>
      <c r="AF551" s="5"/>
      <c r="AG551" s="5"/>
    </row>
    <row r="552" spans="2:33" ht="15.75" x14ac:dyDescent="0.25">
      <c r="B552" s="63" t="str">
        <f>CONCATENATE(historie_vysledky[[#This Row],[rok]]," :: ",F552," :: ",G552)</f>
        <v>2013 :: Faltusová Lenka :: 1999</v>
      </c>
      <c r="C552" s="115">
        <v>2013</v>
      </c>
      <c r="D552" s="43" t="s">
        <v>411</v>
      </c>
      <c r="E552" s="101"/>
      <c r="F552" s="9" t="s">
        <v>384</v>
      </c>
      <c r="G552" s="7">
        <v>1999</v>
      </c>
      <c r="H552" s="8" t="s">
        <v>392</v>
      </c>
      <c r="I552" s="98" t="str">
        <f>IF(RIGHT(LEFT(historie_vysledky[[#This Row],[prijmeni a jmeno]],SEARCH(" ",historie_vysledky[[#This Row],[prijmeni a jmeno]])-1),1)="á","Z","M")</f>
        <v>Z</v>
      </c>
      <c r="J552" s="78" t="s">
        <v>401</v>
      </c>
      <c r="K552" s="38"/>
      <c r="L552" s="80">
        <v>3.6805555555555554E-3</v>
      </c>
      <c r="M552" s="76"/>
      <c r="N552" s="77">
        <v>2</v>
      </c>
      <c r="O552" s="112" t="str">
        <f>LEFT(historie_vysledky[[#This Row],[prijmeni a jmeno]],1)</f>
        <v>F</v>
      </c>
      <c r="P552" s="113" t="str">
        <f>CONCATENATE(historie_vysledky[[#This Row],[prijmeni a jmeno]],", ",historie_vysledky[[#This Row],[nar]])</f>
        <v>Faltusová Lenka, 1999</v>
      </c>
      <c r="Q552" s="92" t="str">
        <f>IF(ISERROR(VLOOKUP(B552,jbp_bezci!B:G,4,0)),"-",IF(VLOOKUP(B552,jbp_bezci!B:G,4,0)=0,"-",VLOOKUP(B552,jbp_bezci!B:G,4,0)))</f>
        <v>-</v>
      </c>
      <c r="R552" s="92" t="str">
        <f>IF(COUNTIF(jbp_bezci[ident],historie_vysledky[[#This Row],[ident jbp]])=1,"přihlášen","ne")</f>
        <v>ne</v>
      </c>
      <c r="S55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52" s="120">
        <f>COUNTIFS($F$4:F551,F552,$G$4:G551,G552)</f>
        <v>2</v>
      </c>
      <c r="U552" s="11"/>
      <c r="V552" s="11"/>
      <c r="W552" s="11"/>
      <c r="X552" s="5"/>
      <c r="Y552" s="5"/>
      <c r="Z552" s="5"/>
      <c r="AA552" s="5"/>
      <c r="AB552" s="5"/>
      <c r="AC552" s="5"/>
      <c r="AD552" s="5"/>
      <c r="AE552" s="5"/>
      <c r="AF552" s="5"/>
      <c r="AG552" s="5"/>
    </row>
    <row r="553" spans="2:33" ht="15.75" x14ac:dyDescent="0.25">
      <c r="B553" s="63" t="str">
        <f>CONCATENATE(historie_vysledky[[#This Row],[rok]]," :: ",F553," :: ",G553)</f>
        <v>2013 :: Franková Aneta :: 1996</v>
      </c>
      <c r="C553" s="115">
        <v>2013</v>
      </c>
      <c r="D553" s="43" t="s">
        <v>411</v>
      </c>
      <c r="E553" s="101"/>
      <c r="F553" s="9" t="s">
        <v>335</v>
      </c>
      <c r="G553" s="7">
        <v>1996</v>
      </c>
      <c r="H553" s="8" t="s">
        <v>392</v>
      </c>
      <c r="I553" s="98" t="str">
        <f>IF(RIGHT(LEFT(historie_vysledky[[#This Row],[prijmeni a jmeno]],SEARCH(" ",historie_vysledky[[#This Row],[prijmeni a jmeno]])-1),1)="á","Z","M")</f>
        <v>Z</v>
      </c>
      <c r="J55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17 - 18</v>
      </c>
      <c r="K553" s="38"/>
      <c r="L553" s="80">
        <v>4.6759259259259263E-3</v>
      </c>
      <c r="M553" s="76"/>
      <c r="N553" s="77">
        <v>1</v>
      </c>
      <c r="O553" s="112" t="str">
        <f>LEFT(historie_vysledky[[#This Row],[prijmeni a jmeno]],1)</f>
        <v>F</v>
      </c>
      <c r="P553" s="113" t="str">
        <f>CONCATENATE(historie_vysledky[[#This Row],[prijmeni a jmeno]],", ",historie_vysledky[[#This Row],[nar]])</f>
        <v>Franková Aneta, 1996</v>
      </c>
      <c r="Q553" s="92" t="str">
        <f>IF(ISERROR(VLOOKUP(B553,jbp_bezci!B:G,4,0)),"-",IF(VLOOKUP(B553,jbp_bezci!B:G,4,0)=0,"-",VLOOKUP(B553,jbp_bezci!B:G,4,0)))</f>
        <v>-</v>
      </c>
      <c r="R553" s="92" t="str">
        <f>IF(COUNTIF(jbp_bezci[ident],historie_vysledky[[#This Row],[ident jbp]])=1,"přihlášen","ne")</f>
        <v>ne</v>
      </c>
      <c r="S55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53" s="120">
        <f>COUNTIFS($F$4:F552,F553,$G$4:G552,G553)</f>
        <v>1</v>
      </c>
      <c r="U553" s="11"/>
      <c r="V553" s="11"/>
      <c r="W553" s="11"/>
      <c r="X553" s="5"/>
      <c r="Y553" s="5"/>
      <c r="Z553" s="5"/>
      <c r="AA553" s="5"/>
      <c r="AB553" s="5"/>
      <c r="AC553" s="5"/>
      <c r="AD553" s="5"/>
      <c r="AE553" s="5"/>
      <c r="AF553" s="5"/>
      <c r="AG553" s="5"/>
    </row>
    <row r="554" spans="2:33" ht="15.75" x14ac:dyDescent="0.25">
      <c r="B554" s="63" t="str">
        <f>CONCATENATE(historie_vysledky[[#This Row],[rok]]," :: ",F554," :: ",G554)</f>
        <v>2013 :: Gazda Maxmilián :: 2002</v>
      </c>
      <c r="C554" s="115">
        <v>2013</v>
      </c>
      <c r="D554" s="43" t="s">
        <v>411</v>
      </c>
      <c r="E554" s="101"/>
      <c r="F554" s="9" t="s">
        <v>382</v>
      </c>
      <c r="G554" s="7">
        <v>2002</v>
      </c>
      <c r="H554" s="8" t="s">
        <v>304</v>
      </c>
      <c r="I554" s="98" t="str">
        <f>IF(RIGHT(LEFT(historie_vysledky[[#This Row],[prijmeni a jmeno]],SEARCH(" ",historie_vysledky[[#This Row],[prijmeni a jmeno]])-1),1)="á","Z","M")</f>
        <v>M</v>
      </c>
      <c r="J55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554" s="38"/>
      <c r="L554" s="80">
        <v>1.6319444444444445E-3</v>
      </c>
      <c r="M554" s="76"/>
      <c r="N554" s="77">
        <v>5</v>
      </c>
      <c r="O554" s="112" t="str">
        <f>LEFT(historie_vysledky[[#This Row],[prijmeni a jmeno]],1)</f>
        <v>G</v>
      </c>
      <c r="P554" s="113" t="str">
        <f>CONCATENATE(historie_vysledky[[#This Row],[prijmeni a jmeno]],", ",historie_vysledky[[#This Row],[nar]])</f>
        <v>Gazda Maxmilián, 2002</v>
      </c>
      <c r="Q554" s="92" t="str">
        <f>IF(ISERROR(VLOOKUP(B554,jbp_bezci!B:G,4,0)),"-",IF(VLOOKUP(B554,jbp_bezci!B:G,4,0)=0,"-",VLOOKUP(B554,jbp_bezci!B:G,4,0)))</f>
        <v>-</v>
      </c>
      <c r="R554" s="92" t="str">
        <f>IF(COUNTIF(jbp_bezci[ident],historie_vysledky[[#This Row],[ident jbp]])=1,"přihlášen","ne")</f>
        <v>ne</v>
      </c>
      <c r="S55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54" s="120">
        <f>COUNTIFS($F$4:F553,F554,$G$4:G553,G554)</f>
        <v>4</v>
      </c>
      <c r="U554" s="11"/>
      <c r="V554" s="11"/>
      <c r="W554" s="11"/>
      <c r="X554" s="5"/>
      <c r="Y554" s="5"/>
      <c r="Z554" s="5"/>
      <c r="AA554" s="5"/>
      <c r="AB554" s="5"/>
      <c r="AC554" s="5"/>
      <c r="AD554" s="5"/>
      <c r="AE554" s="5"/>
      <c r="AF554" s="5"/>
      <c r="AG554" s="5"/>
    </row>
    <row r="555" spans="2:33" ht="15.75" x14ac:dyDescent="0.25">
      <c r="B555" s="63" t="str">
        <f>CONCATENATE(historie_vysledky[[#This Row],[rok]]," :: ",F555," :: ",G555)</f>
        <v>2013 :: Gloza Kryštof :: 2009</v>
      </c>
      <c r="C555" s="115">
        <v>2013</v>
      </c>
      <c r="D555" s="43" t="s">
        <v>411</v>
      </c>
      <c r="E555" s="101"/>
      <c r="F555" s="9" t="s">
        <v>353</v>
      </c>
      <c r="G555" s="7">
        <v>2009</v>
      </c>
      <c r="H555" s="8" t="s">
        <v>354</v>
      </c>
      <c r="I555" s="98" t="str">
        <f>IF(RIGHT(LEFT(historie_vysledky[[#This Row],[prijmeni a jmeno]],SEARCH(" ",historie_vysledky[[#This Row],[prijmeni a jmeno]])-1),1)="á","Z","M")</f>
        <v>M</v>
      </c>
      <c r="J55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00 - 04</v>
      </c>
      <c r="K555" s="38"/>
      <c r="L555" s="80">
        <v>9.3750000000000007E-4</v>
      </c>
      <c r="M555" s="76"/>
      <c r="N555" s="77">
        <v>2</v>
      </c>
      <c r="O555" s="112" t="str">
        <f>LEFT(historie_vysledky[[#This Row],[prijmeni a jmeno]],1)</f>
        <v>G</v>
      </c>
      <c r="P555" s="113" t="str">
        <f>CONCATENATE(historie_vysledky[[#This Row],[prijmeni a jmeno]],", ",historie_vysledky[[#This Row],[nar]])</f>
        <v>Gloza Kryštof, 2009</v>
      </c>
      <c r="Q555" s="92" t="str">
        <f>IF(ISERROR(VLOOKUP(B555,jbp_bezci!B:G,4,0)),"-",IF(VLOOKUP(B555,jbp_bezci!B:G,4,0)=0,"-",VLOOKUP(B555,jbp_bezci!B:G,4,0)))</f>
        <v>-</v>
      </c>
      <c r="R555" s="92" t="str">
        <f>IF(COUNTIF(jbp_bezci[ident],historie_vysledky[[#This Row],[ident jbp]])=1,"přihlášen","ne")</f>
        <v>ne</v>
      </c>
      <c r="S55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55" s="120">
        <f>COUNTIFS($F$4:F554,F555,$G$4:G554,G555)</f>
        <v>0</v>
      </c>
      <c r="U555" s="11"/>
      <c r="V555" s="11"/>
      <c r="W555" s="11"/>
      <c r="X555" s="5"/>
      <c r="Y555" s="5"/>
      <c r="Z555" s="5"/>
      <c r="AA555" s="5"/>
      <c r="AB555" s="5"/>
      <c r="AC555" s="5"/>
      <c r="AD555" s="5"/>
      <c r="AE555" s="5"/>
      <c r="AF555" s="5"/>
      <c r="AG555" s="5"/>
    </row>
    <row r="556" spans="2:33" ht="15.75" x14ac:dyDescent="0.25">
      <c r="B556" s="63" t="str">
        <f>CONCATENATE(historie_vysledky[[#This Row],[rok]]," :: ",F556," :: ",G556)</f>
        <v>2013 :: Gloza Ondřej :: 2002</v>
      </c>
      <c r="C556" s="115">
        <v>2013</v>
      </c>
      <c r="D556" s="43" t="s">
        <v>411</v>
      </c>
      <c r="E556" s="101"/>
      <c r="F556" s="9" t="s">
        <v>378</v>
      </c>
      <c r="G556" s="7">
        <v>2002</v>
      </c>
      <c r="H556" s="8" t="s">
        <v>367</v>
      </c>
      <c r="I556" s="98" t="str">
        <f>IF(RIGHT(LEFT(historie_vysledky[[#This Row],[prijmeni a jmeno]],SEARCH(" ",historie_vysledky[[#This Row],[prijmeni a jmeno]])-1),1)="á","Z","M")</f>
        <v>M</v>
      </c>
      <c r="J55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556" s="38"/>
      <c r="L556" s="80">
        <v>1.2962962962962963E-3</v>
      </c>
      <c r="M556" s="76"/>
      <c r="N556" s="77">
        <v>1</v>
      </c>
      <c r="O556" s="112" t="str">
        <f>LEFT(historie_vysledky[[#This Row],[prijmeni a jmeno]],1)</f>
        <v>G</v>
      </c>
      <c r="P556" s="113" t="str">
        <f>CONCATENATE(historie_vysledky[[#This Row],[prijmeni a jmeno]],", ",historie_vysledky[[#This Row],[nar]])</f>
        <v>Gloza Ondřej, 2002</v>
      </c>
      <c r="Q556" s="92" t="str">
        <f>IF(ISERROR(VLOOKUP(B556,jbp_bezci!B:G,4,0)),"-",IF(VLOOKUP(B556,jbp_bezci!B:G,4,0)=0,"-",VLOOKUP(B556,jbp_bezci!B:G,4,0)))</f>
        <v>-</v>
      </c>
      <c r="R556" s="92" t="str">
        <f>IF(COUNTIF(jbp_bezci[ident],historie_vysledky[[#This Row],[ident jbp]])=1,"přihlášen","ne")</f>
        <v>ne</v>
      </c>
      <c r="S55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56" s="120">
        <f>COUNTIFS($F$4:F555,F556,$G$4:G555,G556)</f>
        <v>0</v>
      </c>
      <c r="U556" s="11"/>
      <c r="V556" s="11"/>
      <c r="W556" s="11"/>
      <c r="X556" s="5"/>
      <c r="Y556" s="5"/>
      <c r="Z556" s="5"/>
      <c r="AA556" s="5"/>
      <c r="AB556" s="5"/>
      <c r="AC556" s="5"/>
      <c r="AD556" s="5"/>
      <c r="AE556" s="5"/>
      <c r="AF556" s="5"/>
      <c r="AG556" s="5"/>
    </row>
    <row r="557" spans="2:33" ht="15.75" x14ac:dyDescent="0.25">
      <c r="B557" s="63" t="str">
        <f>CONCATENATE(historie_vysledky[[#This Row],[rok]]," :: ",F557," :: ",G557)</f>
        <v>2013 :: Gribbin Daniel :: 2003</v>
      </c>
      <c r="C557" s="115">
        <v>2013</v>
      </c>
      <c r="D557" s="43" t="s">
        <v>411</v>
      </c>
      <c r="E557" s="101"/>
      <c r="F557" s="9" t="s">
        <v>369</v>
      </c>
      <c r="G557" s="7">
        <v>2003</v>
      </c>
      <c r="H557" s="9" t="s">
        <v>1115</v>
      </c>
      <c r="I557" s="98" t="str">
        <f>IF(RIGHT(LEFT(historie_vysledky[[#This Row],[prijmeni a jmeno]],SEARCH(" ",historie_vysledky[[#This Row],[prijmeni a jmeno]])-1),1)="á","Z","M")</f>
        <v>M</v>
      </c>
      <c r="J55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557" s="38"/>
      <c r="L557" s="80">
        <v>8.7962962962962962E-4</v>
      </c>
      <c r="M557" s="76"/>
      <c r="N557" s="77">
        <v>5</v>
      </c>
      <c r="O557" s="112" t="str">
        <f>LEFT(historie_vysledky[[#This Row],[prijmeni a jmeno]],1)</f>
        <v>G</v>
      </c>
      <c r="P557" s="113" t="str">
        <f>CONCATENATE(historie_vysledky[[#This Row],[prijmeni a jmeno]],", ",historie_vysledky[[#This Row],[nar]])</f>
        <v>Gribbin Daniel, 2003</v>
      </c>
      <c r="Q557" s="92" t="str">
        <f>IF(ISERROR(VLOOKUP(B557,jbp_bezci!B:G,4,0)),"-",IF(VLOOKUP(B557,jbp_bezci!B:G,4,0)=0,"-",VLOOKUP(B557,jbp_bezci!B:G,4,0)))</f>
        <v>-</v>
      </c>
      <c r="R557" s="92" t="str">
        <f>IF(COUNTIF(jbp_bezci[ident],historie_vysledky[[#This Row],[ident jbp]])=1,"přihlášen","ne")</f>
        <v>ne</v>
      </c>
      <c r="S55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57" s="120">
        <f>COUNTIFS($F$4:F556,F557,$G$4:G556,G557)</f>
        <v>0</v>
      </c>
      <c r="U557" s="11"/>
      <c r="V557" s="11"/>
      <c r="W557" s="11"/>
      <c r="X557" s="5"/>
      <c r="Y557" s="5"/>
      <c r="Z557" s="5"/>
      <c r="AA557" s="5"/>
      <c r="AB557" s="5"/>
      <c r="AC557" s="5"/>
      <c r="AD557" s="5"/>
      <c r="AE557" s="5"/>
      <c r="AF557" s="5"/>
      <c r="AG557" s="5"/>
    </row>
    <row r="558" spans="2:33" ht="15.75" x14ac:dyDescent="0.25">
      <c r="B558" s="63" t="str">
        <f>CONCATENATE(historie_vysledky[[#This Row],[rok]]," :: ",F558," :: ",G558)</f>
        <v>2013 :: Kozlík Ladislav :: 1996</v>
      </c>
      <c r="C558" s="115">
        <v>2013</v>
      </c>
      <c r="D558" s="43" t="s">
        <v>411</v>
      </c>
      <c r="E558" s="101"/>
      <c r="F558" s="9" t="s">
        <v>347</v>
      </c>
      <c r="G558" s="7">
        <v>1996</v>
      </c>
      <c r="H558" s="8" t="s">
        <v>451</v>
      </c>
      <c r="I558" s="98" t="str">
        <f>IF(RIGHT(LEFT(historie_vysledky[[#This Row],[prijmeni a jmeno]],SEARCH(" ",historie_vysledky[[#This Row],[prijmeni a jmeno]])-1),1)="á","Z","M")</f>
        <v>M</v>
      </c>
      <c r="J55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17 - 18</v>
      </c>
      <c r="K558" s="38"/>
      <c r="L558" s="80">
        <v>4.409722222222222E-3</v>
      </c>
      <c r="M558" s="76"/>
      <c r="N558" s="77">
        <v>1</v>
      </c>
      <c r="O558" s="112" t="str">
        <f>LEFT(historie_vysledky[[#This Row],[prijmeni a jmeno]],1)</f>
        <v>K</v>
      </c>
      <c r="P558" s="113" t="str">
        <f>CONCATENATE(historie_vysledky[[#This Row],[prijmeni a jmeno]],", ",historie_vysledky[[#This Row],[nar]])</f>
        <v>Kozlík Ladislav, 1996</v>
      </c>
      <c r="Q558" s="92" t="str">
        <f>IF(ISERROR(VLOOKUP(B558,jbp_bezci!B:G,4,0)),"-",IF(VLOOKUP(B558,jbp_bezci!B:G,4,0)=0,"-",VLOOKUP(B558,jbp_bezci!B:G,4,0)))</f>
        <v>-</v>
      </c>
      <c r="R558" s="92" t="str">
        <f>IF(COUNTIF(jbp_bezci[ident],historie_vysledky[[#This Row],[ident jbp]])=1,"přihlášen","ne")</f>
        <v>ne</v>
      </c>
      <c r="S55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58" s="120">
        <f>COUNTIFS($F$4:F557,F558,$G$4:G557,G558)</f>
        <v>3</v>
      </c>
      <c r="U558" s="11"/>
      <c r="V558" s="11"/>
      <c r="W558" s="11"/>
      <c r="X558" s="5"/>
      <c r="Y558" s="5"/>
      <c r="Z558" s="5"/>
      <c r="AA558" s="5"/>
      <c r="AB558" s="5"/>
      <c r="AC558" s="5"/>
      <c r="AD558" s="5"/>
      <c r="AE558" s="5"/>
      <c r="AF558" s="5"/>
      <c r="AG558" s="5"/>
    </row>
    <row r="559" spans="2:33" ht="15.75" x14ac:dyDescent="0.25">
      <c r="B559" s="63" t="str">
        <f>CONCATENATE(historie_vysledky[[#This Row],[rok]]," :: ",F559," :: ",G559)</f>
        <v>2013 :: Kubský Jan :: 2002</v>
      </c>
      <c r="C559" s="115">
        <v>2013</v>
      </c>
      <c r="D559" s="43" t="s">
        <v>411</v>
      </c>
      <c r="E559" s="101"/>
      <c r="F559" s="9" t="s">
        <v>379</v>
      </c>
      <c r="G559" s="7">
        <v>2002</v>
      </c>
      <c r="H559" s="8" t="s">
        <v>367</v>
      </c>
      <c r="I559" s="98" t="str">
        <f>IF(RIGHT(LEFT(historie_vysledky[[#This Row],[prijmeni a jmeno]],SEARCH(" ",historie_vysledky[[#This Row],[prijmeni a jmeno]])-1),1)="á","Z","M")</f>
        <v>M</v>
      </c>
      <c r="J55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559" s="38"/>
      <c r="L559" s="80">
        <v>1.3425925925925925E-3</v>
      </c>
      <c r="M559" s="76"/>
      <c r="N559" s="77">
        <v>2</v>
      </c>
      <c r="O559" s="112" t="str">
        <f>LEFT(historie_vysledky[[#This Row],[prijmeni a jmeno]],1)</f>
        <v>K</v>
      </c>
      <c r="P559" s="113" t="str">
        <f>CONCATENATE(historie_vysledky[[#This Row],[prijmeni a jmeno]],", ",historie_vysledky[[#This Row],[nar]])</f>
        <v>Kubský Jan, 2002</v>
      </c>
      <c r="Q559" s="92" t="str">
        <f>IF(ISERROR(VLOOKUP(B559,jbp_bezci!B:G,4,0)),"-",IF(VLOOKUP(B559,jbp_bezci!B:G,4,0)=0,"-",VLOOKUP(B559,jbp_bezci!B:G,4,0)))</f>
        <v>-</v>
      </c>
      <c r="R559" s="92" t="str">
        <f>IF(COUNTIF(jbp_bezci[ident],historie_vysledky[[#This Row],[ident jbp]])=1,"přihlášen","ne")</f>
        <v>ne</v>
      </c>
      <c r="S55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59" s="120">
        <f>COUNTIFS($F$4:F558,F559,$G$4:G558,G559)</f>
        <v>0</v>
      </c>
      <c r="U559" s="11"/>
      <c r="V559" s="11"/>
      <c r="W559" s="11"/>
      <c r="X559" s="5"/>
      <c r="Y559" s="5"/>
      <c r="Z559" s="5"/>
      <c r="AA559" s="5"/>
      <c r="AB559" s="5"/>
      <c r="AC559" s="5"/>
      <c r="AD559" s="5"/>
      <c r="AE559" s="5"/>
      <c r="AF559" s="5"/>
      <c r="AG559" s="5"/>
    </row>
    <row r="560" spans="2:33" ht="15.75" x14ac:dyDescent="0.25">
      <c r="B560" s="63" t="str">
        <f>CONCATENATE(historie_vysledky[[#This Row],[rok]]," :: ",F560," :: ",G560)</f>
        <v>2013 :: Matuš Antonín :: 2004</v>
      </c>
      <c r="C560" s="115">
        <v>2013</v>
      </c>
      <c r="D560" s="43" t="s">
        <v>411</v>
      </c>
      <c r="E560" s="101"/>
      <c r="F560" s="9" t="s">
        <v>368</v>
      </c>
      <c r="G560" s="7">
        <v>2004</v>
      </c>
      <c r="H560" s="8" t="s">
        <v>451</v>
      </c>
      <c r="I560" s="98" t="str">
        <f>IF(RIGHT(LEFT(historie_vysledky[[#This Row],[prijmeni a jmeno]],SEARCH(" ",historie_vysledky[[#This Row],[prijmeni a jmeno]])-1),1)="á","Z","M")</f>
        <v>M</v>
      </c>
      <c r="J56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560" s="38"/>
      <c r="L560" s="80">
        <v>8.449074074074075E-4</v>
      </c>
      <c r="M560" s="76"/>
      <c r="N560" s="77">
        <v>3</v>
      </c>
      <c r="O560" s="112" t="str">
        <f>LEFT(historie_vysledky[[#This Row],[prijmeni a jmeno]],1)</f>
        <v>M</v>
      </c>
      <c r="P560" s="113" t="str">
        <f>CONCATENATE(historie_vysledky[[#This Row],[prijmeni a jmeno]],", ",historie_vysledky[[#This Row],[nar]])</f>
        <v>Matuš Antonín, 2004</v>
      </c>
      <c r="Q560" s="92" t="str">
        <f>IF(ISERROR(VLOOKUP(B560,jbp_bezci!B:G,4,0)),"-",IF(VLOOKUP(B560,jbp_bezci!B:G,4,0)=0,"-",VLOOKUP(B560,jbp_bezci!B:G,4,0)))</f>
        <v>-</v>
      </c>
      <c r="R560" s="92" t="str">
        <f>IF(COUNTIF(jbp_bezci[ident],historie_vysledky[[#This Row],[ident jbp]])=1,"přihlášen","ne")</f>
        <v>ne</v>
      </c>
      <c r="S56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60" s="120">
        <f>COUNTIFS($F$4:F559,F560,$G$4:G559,G560)</f>
        <v>0</v>
      </c>
      <c r="U560" s="11"/>
      <c r="V560" s="11"/>
      <c r="W560" s="11"/>
      <c r="X560" s="5"/>
      <c r="Y560" s="5"/>
      <c r="Z560" s="5"/>
      <c r="AA560" s="5"/>
      <c r="AB560" s="5"/>
      <c r="AC560" s="5"/>
      <c r="AD560" s="5"/>
      <c r="AE560" s="5"/>
      <c r="AF560" s="5"/>
      <c r="AG560" s="5"/>
    </row>
    <row r="561" spans="2:33" ht="15.75" x14ac:dyDescent="0.25">
      <c r="B561" s="63" t="str">
        <f>CONCATENATE(historie_vysledky[[#This Row],[rok]]," :: ",F561," :: ",G561)</f>
        <v>2013 :: Matuš Kryštof :: 2011</v>
      </c>
      <c r="C561" s="115">
        <v>2013</v>
      </c>
      <c r="D561" s="43" t="s">
        <v>411</v>
      </c>
      <c r="E561" s="101"/>
      <c r="F561" s="9" t="s">
        <v>355</v>
      </c>
      <c r="G561" s="7">
        <v>2011</v>
      </c>
      <c r="H561" s="8" t="s">
        <v>342</v>
      </c>
      <c r="I561" s="98" t="str">
        <f>IF(RIGHT(LEFT(historie_vysledky[[#This Row],[prijmeni a jmeno]],SEARCH(" ",historie_vysledky[[#This Row],[prijmeni a jmeno]])-1),1)="á","Z","M")</f>
        <v>M</v>
      </c>
      <c r="J56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00 - 04</v>
      </c>
      <c r="K561" s="38"/>
      <c r="L561" s="80">
        <v>1.689814814814815E-3</v>
      </c>
      <c r="M561" s="76"/>
      <c r="N561" s="77">
        <v>3</v>
      </c>
      <c r="O561" s="112" t="str">
        <f>LEFT(historie_vysledky[[#This Row],[prijmeni a jmeno]],1)</f>
        <v>M</v>
      </c>
      <c r="P561" s="113" t="str">
        <f>CONCATENATE(historie_vysledky[[#This Row],[prijmeni a jmeno]],", ",historie_vysledky[[#This Row],[nar]])</f>
        <v>Matuš Kryštof, 2011</v>
      </c>
      <c r="Q561" s="92" t="str">
        <f>IF(ISERROR(VLOOKUP(B561,jbp_bezci!B:G,4,0)),"-",IF(VLOOKUP(B561,jbp_bezci!B:G,4,0)=0,"-",VLOOKUP(B561,jbp_bezci!B:G,4,0)))</f>
        <v>-</v>
      </c>
      <c r="R561" s="92" t="str">
        <f>IF(COUNTIF(jbp_bezci[ident],historie_vysledky[[#This Row],[ident jbp]])=1,"přihlášen","ne")</f>
        <v>ne</v>
      </c>
      <c r="S56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61" s="120">
        <f>COUNTIFS($F$4:F560,F561,$G$4:G560,G561)</f>
        <v>0</v>
      </c>
      <c r="U561" s="11"/>
      <c r="V561" s="11"/>
      <c r="W561" s="11"/>
      <c r="X561" s="5"/>
      <c r="Y561" s="5"/>
      <c r="Z561" s="5"/>
      <c r="AA561" s="5"/>
      <c r="AB561" s="5"/>
      <c r="AC561" s="5"/>
      <c r="AD561" s="5"/>
      <c r="AE561" s="5"/>
      <c r="AF561" s="5"/>
      <c r="AG561" s="5"/>
    </row>
    <row r="562" spans="2:33" ht="15.75" x14ac:dyDescent="0.25">
      <c r="B562" s="63" t="str">
        <f>CONCATENATE(historie_vysledky[[#This Row],[rok]]," :: ",F562," :: ",G562)</f>
        <v>2013 :: Matušová Amálie :: 2002</v>
      </c>
      <c r="C562" s="115">
        <v>2013</v>
      </c>
      <c r="D562" s="43" t="s">
        <v>411</v>
      </c>
      <c r="E562" s="101"/>
      <c r="F562" s="9" t="s">
        <v>375</v>
      </c>
      <c r="G562" s="7">
        <v>2002</v>
      </c>
      <c r="H562" s="8" t="s">
        <v>396</v>
      </c>
      <c r="I562" s="98" t="str">
        <f>IF(RIGHT(LEFT(historie_vysledky[[#This Row],[prijmeni a jmeno]],SEARCH(" ",historie_vysledky[[#This Row],[prijmeni a jmeno]])-1),1)="á","Z","M")</f>
        <v>Z</v>
      </c>
      <c r="J56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562" s="38"/>
      <c r="L562" s="80">
        <v>1.5856481481481479E-3</v>
      </c>
      <c r="M562" s="76"/>
      <c r="N562" s="77">
        <v>3</v>
      </c>
      <c r="O562" s="112" t="str">
        <f>LEFT(historie_vysledky[[#This Row],[prijmeni a jmeno]],1)</f>
        <v>M</v>
      </c>
      <c r="P562" s="113" t="str">
        <f>CONCATENATE(historie_vysledky[[#This Row],[prijmeni a jmeno]],", ",historie_vysledky[[#This Row],[nar]])</f>
        <v>Matušová Amálie, 2002</v>
      </c>
      <c r="Q562" s="92" t="str">
        <f>IF(ISERROR(VLOOKUP(B562,jbp_bezci!B:G,4,0)),"-",IF(VLOOKUP(B562,jbp_bezci!B:G,4,0)=0,"-",VLOOKUP(B562,jbp_bezci!B:G,4,0)))</f>
        <v>-</v>
      </c>
      <c r="R562" s="92" t="str">
        <f>IF(COUNTIF(jbp_bezci[ident],historie_vysledky[[#This Row],[ident jbp]])=1,"přihlášen","ne")</f>
        <v>ne</v>
      </c>
      <c r="S56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62" s="120">
        <f>COUNTIFS($F$4:F561,F562,$G$4:G561,G562)</f>
        <v>0</v>
      </c>
      <c r="U562" s="11"/>
      <c r="V562" s="11"/>
      <c r="W562" s="11"/>
      <c r="X562" s="5"/>
      <c r="Y562" s="5"/>
      <c r="Z562" s="5"/>
      <c r="AA562" s="5"/>
      <c r="AB562" s="5"/>
      <c r="AC562" s="5"/>
      <c r="AD562" s="5"/>
      <c r="AE562" s="5"/>
      <c r="AF562" s="5"/>
      <c r="AG562" s="5"/>
    </row>
    <row r="563" spans="2:33" ht="15.75" x14ac:dyDescent="0.25">
      <c r="B563" s="63" t="str">
        <f>CONCATENATE(historie_vysledky[[#This Row],[rok]]," :: ",F563," :: ",G563)</f>
        <v>2013 :: Micka Jan :: 1999</v>
      </c>
      <c r="C563" s="115">
        <v>2013</v>
      </c>
      <c r="D563" s="43" t="s">
        <v>411</v>
      </c>
      <c r="E563" s="101"/>
      <c r="F563" s="9" t="s">
        <v>385</v>
      </c>
      <c r="G563" s="7">
        <v>1999</v>
      </c>
      <c r="H563" s="8" t="s">
        <v>367</v>
      </c>
      <c r="I563" s="98" t="str">
        <f>IF(RIGHT(LEFT(historie_vysledky[[#This Row],[prijmeni a jmeno]],SEARCH(" ",historie_vysledky[[#This Row],[prijmeni a jmeno]])-1),1)="á","Z","M")</f>
        <v>M</v>
      </c>
      <c r="J56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563" s="38"/>
      <c r="L563" s="80">
        <v>1.1226851851851851E-3</v>
      </c>
      <c r="M563" s="76"/>
      <c r="N563" s="77">
        <v>2</v>
      </c>
      <c r="O563" s="112" t="str">
        <f>LEFT(historie_vysledky[[#This Row],[prijmeni a jmeno]],1)</f>
        <v>M</v>
      </c>
      <c r="P563" s="113" t="str">
        <f>CONCATENATE(historie_vysledky[[#This Row],[prijmeni a jmeno]],", ",historie_vysledky[[#This Row],[nar]])</f>
        <v>Micka Jan, 1999</v>
      </c>
      <c r="Q563" s="92" t="str">
        <f>IF(ISERROR(VLOOKUP(B563,jbp_bezci!B:G,4,0)),"-",IF(VLOOKUP(B563,jbp_bezci!B:G,4,0)=0,"-",VLOOKUP(B563,jbp_bezci!B:G,4,0)))</f>
        <v>-</v>
      </c>
      <c r="R563" s="92" t="str">
        <f>IF(COUNTIF(jbp_bezci[ident],historie_vysledky[[#This Row],[ident jbp]])=1,"přihlášen","ne")</f>
        <v>ne</v>
      </c>
      <c r="S56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63" s="120">
        <f>COUNTIFS($F$4:F562,F563,$G$4:G562,G563)</f>
        <v>0</v>
      </c>
      <c r="U563" s="11"/>
      <c r="V563" s="11"/>
      <c r="W563" s="11"/>
      <c r="X563" s="5"/>
      <c r="Y563" s="5"/>
      <c r="Z563" s="5"/>
      <c r="AA563" s="5"/>
      <c r="AB563" s="5"/>
      <c r="AC563" s="5"/>
      <c r="AD563" s="5"/>
      <c r="AE563" s="5"/>
      <c r="AF563" s="5"/>
      <c r="AG563" s="5"/>
    </row>
    <row r="564" spans="2:33" ht="15.75" x14ac:dyDescent="0.25">
      <c r="B564" s="63" t="str">
        <f>CONCATENATE(historie_vysledky[[#This Row],[rok]]," :: ",F564," :: ",G564)</f>
        <v>2013 :: Micková Tereza :: 2001</v>
      </c>
      <c r="C564" s="115">
        <v>2013</v>
      </c>
      <c r="D564" s="43" t="s">
        <v>411</v>
      </c>
      <c r="E564" s="101"/>
      <c r="F564" s="9" t="s">
        <v>373</v>
      </c>
      <c r="G564" s="7">
        <v>2001</v>
      </c>
      <c r="H564" s="8" t="s">
        <v>367</v>
      </c>
      <c r="I564" s="98" t="str">
        <f>IF(RIGHT(LEFT(historie_vysledky[[#This Row],[prijmeni a jmeno]],SEARCH(" ",historie_vysledky[[#This Row],[prijmeni a jmeno]])-1),1)="á","Z","M")</f>
        <v>Z</v>
      </c>
      <c r="J56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564" s="38"/>
      <c r="L564" s="80">
        <v>1.2847222222222223E-3</v>
      </c>
      <c r="M564" s="76"/>
      <c r="N564" s="77">
        <v>1</v>
      </c>
      <c r="O564" s="112" t="str">
        <f>LEFT(historie_vysledky[[#This Row],[prijmeni a jmeno]],1)</f>
        <v>M</v>
      </c>
      <c r="P564" s="113" t="str">
        <f>CONCATENATE(historie_vysledky[[#This Row],[prijmeni a jmeno]],", ",historie_vysledky[[#This Row],[nar]])</f>
        <v>Micková Tereza, 2001</v>
      </c>
      <c r="Q564" s="92" t="str">
        <f>IF(ISERROR(VLOOKUP(B564,jbp_bezci!B:G,4,0)),"-",IF(VLOOKUP(B564,jbp_bezci!B:G,4,0)=0,"-",VLOOKUP(B564,jbp_bezci!B:G,4,0)))</f>
        <v>-</v>
      </c>
      <c r="R564" s="92" t="str">
        <f>IF(COUNTIF(jbp_bezci[ident],historie_vysledky[[#This Row],[ident jbp]])=1,"přihlášen","ne")</f>
        <v>ne</v>
      </c>
      <c r="S56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64" s="120">
        <f>COUNTIFS($F$4:F563,F564,$G$4:G563,G564)</f>
        <v>1</v>
      </c>
      <c r="U564" s="11"/>
      <c r="V564" s="11"/>
      <c r="W564" s="11"/>
      <c r="X564" s="5"/>
      <c r="Y564" s="5"/>
      <c r="Z564" s="5"/>
      <c r="AA564" s="5"/>
      <c r="AB564" s="5"/>
      <c r="AC564" s="5"/>
      <c r="AD564" s="5"/>
      <c r="AE564" s="5"/>
      <c r="AF564" s="5"/>
      <c r="AG564" s="5"/>
    </row>
    <row r="565" spans="2:33" ht="15.75" x14ac:dyDescent="0.25">
      <c r="B565" s="63" t="str">
        <f>CONCATENATE(historie_vysledky[[#This Row],[rok]]," :: ",F565," :: ",G565)</f>
        <v>2013 :: Mikšl Martin :: 2006</v>
      </c>
      <c r="C565" s="115">
        <v>2013</v>
      </c>
      <c r="D565" s="43" t="s">
        <v>411</v>
      </c>
      <c r="E565" s="101"/>
      <c r="F565" s="9" t="s">
        <v>361</v>
      </c>
      <c r="G565" s="7">
        <v>2006</v>
      </c>
      <c r="H565" s="8" t="s">
        <v>998</v>
      </c>
      <c r="I565" s="98" t="str">
        <f>IF(RIGHT(LEFT(historie_vysledky[[#This Row],[prijmeni a jmeno]],SEARCH(" ",historie_vysledky[[#This Row],[prijmeni a jmeno]])-1),1)="á","Z","M")</f>
        <v>M</v>
      </c>
      <c r="J56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565" s="38"/>
      <c r="L565" s="80">
        <v>4.7453703703703704E-4</v>
      </c>
      <c r="M565" s="76"/>
      <c r="N565" s="77">
        <v>4</v>
      </c>
      <c r="O565" s="112" t="str">
        <f>LEFT(historie_vysledky[[#This Row],[prijmeni a jmeno]],1)</f>
        <v>M</v>
      </c>
      <c r="P565" s="113" t="str">
        <f>CONCATENATE(historie_vysledky[[#This Row],[prijmeni a jmeno]],", ",historie_vysledky[[#This Row],[nar]])</f>
        <v>Mikšl Martin, 2006</v>
      </c>
      <c r="Q565" s="92" t="str">
        <f>IF(ISERROR(VLOOKUP(B565,jbp_bezci!B:G,4,0)),"-",IF(VLOOKUP(B565,jbp_bezci!B:G,4,0)=0,"-",VLOOKUP(B565,jbp_bezci!B:G,4,0)))</f>
        <v>-</v>
      </c>
      <c r="R565" s="92" t="str">
        <f>IF(COUNTIF(jbp_bezci[ident],historie_vysledky[[#This Row],[ident jbp]])=1,"přihlášen","ne")</f>
        <v>ne</v>
      </c>
      <c r="S56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65" s="120">
        <f>COUNTIFS($F$4:F564,F565,$G$4:G564,G565)</f>
        <v>1</v>
      </c>
      <c r="U565" s="11"/>
      <c r="V565" s="11"/>
      <c r="W565" s="11"/>
      <c r="X565" s="5"/>
      <c r="Y565" s="5"/>
      <c r="Z565" s="5"/>
      <c r="AA565" s="5"/>
      <c r="AB565" s="5"/>
      <c r="AC565" s="5"/>
      <c r="AD565" s="5"/>
      <c r="AE565" s="5"/>
      <c r="AF565" s="5"/>
      <c r="AG565" s="5"/>
    </row>
    <row r="566" spans="2:33" ht="15.75" x14ac:dyDescent="0.25">
      <c r="B566" s="63" t="str">
        <f>CONCATENATE(historie_vysledky[[#This Row],[rok]]," :: ",F566," :: ",G566)</f>
        <v>2013 :: Mikšl Rostislav :: 2005</v>
      </c>
      <c r="C566" s="115">
        <v>2013</v>
      </c>
      <c r="D566" s="43" t="s">
        <v>411</v>
      </c>
      <c r="E566" s="101"/>
      <c r="F566" s="9" t="s">
        <v>142</v>
      </c>
      <c r="G566" s="7">
        <v>2005</v>
      </c>
      <c r="H566" s="8" t="s">
        <v>998</v>
      </c>
      <c r="I566" s="98" t="str">
        <f>IF(RIGHT(LEFT(historie_vysledky[[#This Row],[prijmeni a jmeno]],SEARCH(" ",historie_vysledky[[#This Row],[prijmeni a jmeno]])-1),1)="á","Z","M")</f>
        <v>M</v>
      </c>
      <c r="J56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566" s="38"/>
      <c r="L566" s="80">
        <v>8.564814814814815E-4</v>
      </c>
      <c r="M566" s="76"/>
      <c r="N566" s="77">
        <v>4</v>
      </c>
      <c r="O566" s="112" t="str">
        <f>LEFT(historie_vysledky[[#This Row],[prijmeni a jmeno]],1)</f>
        <v>M</v>
      </c>
      <c r="P566" s="113" t="str">
        <f>CONCATENATE(historie_vysledky[[#This Row],[prijmeni a jmeno]],", ",historie_vysledky[[#This Row],[nar]])</f>
        <v>Mikšl Rostislav, 2005</v>
      </c>
      <c r="Q566" s="92" t="str">
        <f>IF(ISERROR(VLOOKUP(B566,jbp_bezci!B:G,4,0)),"-",IF(VLOOKUP(B566,jbp_bezci!B:G,4,0)=0,"-",VLOOKUP(B566,jbp_bezci!B:G,4,0)))</f>
        <v>-</v>
      </c>
      <c r="R566" s="92" t="str">
        <f>IF(COUNTIF(jbp_bezci[ident],historie_vysledky[[#This Row],[ident jbp]])=1,"přihlášen","ne")</f>
        <v>ne</v>
      </c>
      <c r="S56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66" s="120">
        <f>COUNTIFS($F$4:F565,F566,$G$4:G565,G566)</f>
        <v>3</v>
      </c>
      <c r="U566" s="11"/>
      <c r="V566" s="11"/>
      <c r="W566" s="11"/>
      <c r="X566" s="5"/>
      <c r="Y566" s="5"/>
      <c r="Z566" s="5"/>
      <c r="AA566" s="5"/>
      <c r="AB566" s="5"/>
      <c r="AC566" s="5"/>
      <c r="AD566" s="5"/>
      <c r="AE566" s="5"/>
      <c r="AF566" s="5"/>
      <c r="AG566" s="5"/>
    </row>
    <row r="567" spans="2:33" ht="15.75" x14ac:dyDescent="0.25">
      <c r="B567" s="63" t="str">
        <f>CONCATENATE(historie_vysledky[[#This Row],[rok]]," :: ",F567," :: ",G567)</f>
        <v>2013 :: Mrzena Pavel :: 2003</v>
      </c>
      <c r="C567" s="115">
        <v>2013</v>
      </c>
      <c r="D567" s="43" t="s">
        <v>411</v>
      </c>
      <c r="E567" s="101"/>
      <c r="F567" s="9" t="s">
        <v>366</v>
      </c>
      <c r="G567" s="7">
        <v>2003</v>
      </c>
      <c r="H567" s="8" t="s">
        <v>367</v>
      </c>
      <c r="I567" s="98" t="str">
        <f>IF(RIGHT(LEFT(historie_vysledky[[#This Row],[prijmeni a jmeno]],SEARCH(" ",historie_vysledky[[#This Row],[prijmeni a jmeno]])-1),1)="á","Z","M")</f>
        <v>M</v>
      </c>
      <c r="J56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567" s="38"/>
      <c r="L567" s="80">
        <v>7.7546296296296304E-4</v>
      </c>
      <c r="M567" s="76"/>
      <c r="N567" s="77">
        <v>1</v>
      </c>
      <c r="O567" s="112" t="str">
        <f>LEFT(historie_vysledky[[#This Row],[prijmeni a jmeno]],1)</f>
        <v>M</v>
      </c>
      <c r="P567" s="113" t="str">
        <f>CONCATENATE(historie_vysledky[[#This Row],[prijmeni a jmeno]],", ",historie_vysledky[[#This Row],[nar]])</f>
        <v>Mrzena Pavel, 2003</v>
      </c>
      <c r="Q567" s="92" t="str">
        <f>IF(ISERROR(VLOOKUP(B567,jbp_bezci!B:G,4,0)),"-",IF(VLOOKUP(B567,jbp_bezci!B:G,4,0)=0,"-",VLOOKUP(B567,jbp_bezci!B:G,4,0)))</f>
        <v>-</v>
      </c>
      <c r="R567" s="92" t="str">
        <f>IF(COUNTIF(jbp_bezci[ident],historie_vysledky[[#This Row],[ident jbp]])=1,"přihlášen","ne")</f>
        <v>ne</v>
      </c>
      <c r="S56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67" s="120">
        <f>COUNTIFS($F$4:F566,F567,$G$4:G566,G567)</f>
        <v>0</v>
      </c>
      <c r="U567" s="11"/>
      <c r="V567" s="11"/>
      <c r="W567" s="11"/>
      <c r="X567" s="5"/>
      <c r="Y567" s="5"/>
      <c r="Z567" s="5"/>
      <c r="AA567" s="5"/>
      <c r="AB567" s="5"/>
      <c r="AC567" s="5"/>
      <c r="AD567" s="5"/>
      <c r="AE567" s="5"/>
      <c r="AF567" s="5"/>
      <c r="AG567" s="5"/>
    </row>
    <row r="568" spans="2:33" ht="15.75" x14ac:dyDescent="0.25">
      <c r="B568" s="63" t="str">
        <f>CONCATENATE(historie_vysledky[[#This Row],[rok]]," :: ",F568," :: ",G568)</f>
        <v>2013 :: Novák Martin :: 2005</v>
      </c>
      <c r="C568" s="115">
        <v>2013</v>
      </c>
      <c r="D568" s="43" t="s">
        <v>411</v>
      </c>
      <c r="E568" s="101"/>
      <c r="F568" s="9" t="s">
        <v>370</v>
      </c>
      <c r="G568" s="7">
        <v>2005</v>
      </c>
      <c r="H568" s="8" t="s">
        <v>451</v>
      </c>
      <c r="I568" s="98" t="str">
        <f>IF(RIGHT(LEFT(historie_vysledky[[#This Row],[prijmeni a jmeno]],SEARCH(" ",historie_vysledky[[#This Row],[prijmeni a jmeno]])-1),1)="á","Z","M")</f>
        <v>M</v>
      </c>
      <c r="J56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568" s="38"/>
      <c r="L568" s="80">
        <v>1.1342592592592591E-3</v>
      </c>
      <c r="M568" s="76"/>
      <c r="N568" s="77">
        <v>6</v>
      </c>
      <c r="O568" s="112" t="str">
        <f>LEFT(historie_vysledky[[#This Row],[prijmeni a jmeno]],1)</f>
        <v>N</v>
      </c>
      <c r="P568" s="113" t="str">
        <f>CONCATENATE(historie_vysledky[[#This Row],[prijmeni a jmeno]],", ",historie_vysledky[[#This Row],[nar]])</f>
        <v>Novák Martin, 2005</v>
      </c>
      <c r="Q568" s="92" t="str">
        <f>IF(ISERROR(VLOOKUP(B568,jbp_bezci!B:G,4,0)),"-",IF(VLOOKUP(B568,jbp_bezci!B:G,4,0)=0,"-",VLOOKUP(B568,jbp_bezci!B:G,4,0)))</f>
        <v>-</v>
      </c>
      <c r="R568" s="92" t="str">
        <f>IF(COUNTIF(jbp_bezci[ident],historie_vysledky[[#This Row],[ident jbp]])=1,"přihlášen","ne")</f>
        <v>ne</v>
      </c>
      <c r="S56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68" s="120">
        <f>COUNTIFS($F$4:F567,F568,$G$4:G567,G568)</f>
        <v>1</v>
      </c>
      <c r="U568" s="11"/>
      <c r="V568" s="11"/>
      <c r="W568" s="11"/>
      <c r="X568" s="5"/>
      <c r="Y568" s="5"/>
      <c r="Z568" s="5"/>
      <c r="AA568" s="5"/>
      <c r="AB568" s="5"/>
      <c r="AC568" s="5"/>
      <c r="AD568" s="5"/>
      <c r="AE568" s="5"/>
      <c r="AF568" s="5"/>
      <c r="AG568" s="5"/>
    </row>
    <row r="569" spans="2:33" ht="15.75" x14ac:dyDescent="0.25">
      <c r="B569" s="63" t="str">
        <f>CONCATENATE(historie_vysledky[[#This Row],[rok]]," :: ",F569," :: ",G569)</f>
        <v>2013 :: Novák Michal :: 2006</v>
      </c>
      <c r="C569" s="115">
        <v>2013</v>
      </c>
      <c r="D569" s="43" t="s">
        <v>411</v>
      </c>
      <c r="E569" s="101"/>
      <c r="F569" s="9" t="s">
        <v>358</v>
      </c>
      <c r="G569" s="7">
        <v>2006</v>
      </c>
      <c r="H569" s="8" t="s">
        <v>451</v>
      </c>
      <c r="I569" s="98" t="str">
        <f>IF(RIGHT(LEFT(historie_vysledky[[#This Row],[prijmeni a jmeno]],SEARCH(" ",historie_vysledky[[#This Row],[prijmeni a jmeno]])-1),1)="á","Z","M")</f>
        <v>M</v>
      </c>
      <c r="J56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569" s="38"/>
      <c r="L569" s="80">
        <v>4.1666666666666669E-4</v>
      </c>
      <c r="M569" s="76"/>
      <c r="N569" s="77">
        <v>1</v>
      </c>
      <c r="O569" s="112" t="str">
        <f>LEFT(historie_vysledky[[#This Row],[prijmeni a jmeno]],1)</f>
        <v>N</v>
      </c>
      <c r="P569" s="113" t="str">
        <f>CONCATENATE(historie_vysledky[[#This Row],[prijmeni a jmeno]],", ",historie_vysledky[[#This Row],[nar]])</f>
        <v>Novák Michal, 2006</v>
      </c>
      <c r="Q569" s="92" t="str">
        <f>IF(ISERROR(VLOOKUP(B569,jbp_bezci!B:G,4,0)),"-",IF(VLOOKUP(B569,jbp_bezci!B:G,4,0)=0,"-",VLOOKUP(B569,jbp_bezci!B:G,4,0)))</f>
        <v>-</v>
      </c>
      <c r="R569" s="92" t="str">
        <f>IF(COUNTIF(jbp_bezci[ident],historie_vysledky[[#This Row],[ident jbp]])=1,"přihlášen","ne")</f>
        <v>ne</v>
      </c>
      <c r="S56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69" s="120">
        <f>COUNTIFS($F$4:F568,F569,$G$4:G568,G569)</f>
        <v>1</v>
      </c>
      <c r="U569" s="11"/>
      <c r="V569" s="11"/>
      <c r="W569" s="11"/>
      <c r="X569" s="5"/>
      <c r="Y569" s="5"/>
      <c r="Z569" s="5"/>
      <c r="AA569" s="5"/>
      <c r="AB569" s="5"/>
      <c r="AC569" s="5"/>
      <c r="AD569" s="5"/>
      <c r="AE569" s="5"/>
      <c r="AF569" s="5"/>
      <c r="AG569" s="5"/>
    </row>
    <row r="570" spans="2:33" ht="15.75" x14ac:dyDescent="0.25">
      <c r="B570" s="63" t="str">
        <f>CONCATENATE(historie_vysledky[[#This Row],[rok]]," :: ",F570," :: ",G570)</f>
        <v>2013 :: Nováková Kateřina :: 2009</v>
      </c>
      <c r="C570" s="115">
        <v>2013</v>
      </c>
      <c r="D570" s="43" t="s">
        <v>411</v>
      </c>
      <c r="E570" s="101"/>
      <c r="F570" s="9" t="s">
        <v>349</v>
      </c>
      <c r="G570" s="7">
        <v>2009</v>
      </c>
      <c r="H570" s="8" t="s">
        <v>350</v>
      </c>
      <c r="I570" s="98" t="str">
        <f>IF(RIGHT(LEFT(historie_vysledky[[#This Row],[prijmeni a jmeno]],SEARCH(" ",historie_vysledky[[#This Row],[prijmeni a jmeno]])-1),1)="á","Z","M")</f>
        <v>Z</v>
      </c>
      <c r="J57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00 - 04</v>
      </c>
      <c r="K570" s="38"/>
      <c r="L570" s="80">
        <v>6.9444444444444447E-4</v>
      </c>
      <c r="M570" s="76"/>
      <c r="N570" s="77">
        <v>1</v>
      </c>
      <c r="O570" s="112" t="str">
        <f>LEFT(historie_vysledky[[#This Row],[prijmeni a jmeno]],1)</f>
        <v>N</v>
      </c>
      <c r="P570" s="113" t="str">
        <f>CONCATENATE(historie_vysledky[[#This Row],[prijmeni a jmeno]],", ",historie_vysledky[[#This Row],[nar]])</f>
        <v>Nováková Kateřina, 2009</v>
      </c>
      <c r="Q570" s="92" t="str">
        <f>IF(ISERROR(VLOOKUP(B570,jbp_bezci!B:G,4,0)),"-",IF(VLOOKUP(B570,jbp_bezci!B:G,4,0)=0,"-",VLOOKUP(B570,jbp_bezci!B:G,4,0)))</f>
        <v>-</v>
      </c>
      <c r="R570" s="92" t="str">
        <f>IF(COUNTIF(jbp_bezci[ident],historie_vysledky[[#This Row],[ident jbp]])=1,"přihlášen","ne")</f>
        <v>ne</v>
      </c>
      <c r="S57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70" s="120">
        <f>COUNTIFS($F$4:F569,F570,$G$4:G569,G570)</f>
        <v>0</v>
      </c>
      <c r="U570" s="11"/>
      <c r="V570" s="11"/>
      <c r="W570" s="11"/>
      <c r="X570" s="5"/>
      <c r="Y570" s="5"/>
      <c r="Z570" s="5"/>
      <c r="AA570" s="5"/>
      <c r="AB570" s="5"/>
      <c r="AC570" s="5"/>
      <c r="AD570" s="5"/>
      <c r="AE570" s="5"/>
      <c r="AF570" s="5"/>
      <c r="AG570" s="5"/>
    </row>
    <row r="571" spans="2:33" ht="15.75" x14ac:dyDescent="0.25">
      <c r="B571" s="63" t="str">
        <f>CONCATENATE(historie_vysledky[[#This Row],[rok]]," :: ",F571," :: ",G571)</f>
        <v>2013 :: Purkrábek Lukáš :: 2009</v>
      </c>
      <c r="C571" s="115">
        <v>2013</v>
      </c>
      <c r="D571" s="43" t="s">
        <v>411</v>
      </c>
      <c r="E571" s="101"/>
      <c r="F571" s="9" t="s">
        <v>351</v>
      </c>
      <c r="G571" s="7">
        <v>2009</v>
      </c>
      <c r="H571" s="8" t="s">
        <v>352</v>
      </c>
      <c r="I571" s="98" t="str">
        <f>IF(RIGHT(LEFT(historie_vysledky[[#This Row],[prijmeni a jmeno]],SEARCH(" ",historie_vysledky[[#This Row],[prijmeni a jmeno]])-1),1)="á","Z","M")</f>
        <v>M</v>
      </c>
      <c r="J57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00 - 04</v>
      </c>
      <c r="K571" s="38"/>
      <c r="L571" s="80">
        <v>7.9861111111111105E-4</v>
      </c>
      <c r="M571" s="76"/>
      <c r="N571" s="77">
        <v>1</v>
      </c>
      <c r="O571" s="112" t="str">
        <f>LEFT(historie_vysledky[[#This Row],[prijmeni a jmeno]],1)</f>
        <v>P</v>
      </c>
      <c r="P571" s="113" t="str">
        <f>CONCATENATE(historie_vysledky[[#This Row],[prijmeni a jmeno]],", ",historie_vysledky[[#This Row],[nar]])</f>
        <v>Purkrábek Lukáš, 2009</v>
      </c>
      <c r="Q571" s="92" t="str">
        <f>IF(ISERROR(VLOOKUP(B571,jbp_bezci!B:G,4,0)),"-",IF(VLOOKUP(B571,jbp_bezci!B:G,4,0)=0,"-",VLOOKUP(B571,jbp_bezci!B:G,4,0)))</f>
        <v>-</v>
      </c>
      <c r="R571" s="92" t="str">
        <f>IF(COUNTIF(jbp_bezci[ident],historie_vysledky[[#This Row],[ident jbp]])=1,"přihlášen","ne")</f>
        <v>ne</v>
      </c>
      <c r="S57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71" s="120">
        <f>COUNTIFS($F$4:F570,F571,$G$4:G570,G571)</f>
        <v>0</v>
      </c>
      <c r="U571" s="11"/>
      <c r="V571" s="11"/>
      <c r="W571" s="11"/>
      <c r="X571" s="5"/>
      <c r="Y571" s="5"/>
      <c r="Z571" s="5"/>
      <c r="AA571" s="5"/>
      <c r="AB571" s="5"/>
      <c r="AC571" s="5"/>
      <c r="AD571" s="5"/>
      <c r="AE571" s="5"/>
      <c r="AF571" s="5"/>
      <c r="AG571" s="5"/>
    </row>
    <row r="572" spans="2:33" ht="15.75" x14ac:dyDescent="0.25">
      <c r="B572" s="63" t="str">
        <f>CONCATENATE(historie_vysledky[[#This Row],[rok]]," :: ",F572," :: ",G572)</f>
        <v>2013 :: Rozmušová Michaela :: 2005</v>
      </c>
      <c r="C572" s="115">
        <v>2013</v>
      </c>
      <c r="D572" s="43" t="s">
        <v>411</v>
      </c>
      <c r="E572" s="101"/>
      <c r="F572" s="9" t="s">
        <v>364</v>
      </c>
      <c r="G572" s="7">
        <v>2005</v>
      </c>
      <c r="H572" s="8" t="s">
        <v>365</v>
      </c>
      <c r="I572" s="98" t="str">
        <f>IF(RIGHT(LEFT(historie_vysledky[[#This Row],[prijmeni a jmeno]],SEARCH(" ",historie_vysledky[[#This Row],[prijmeni a jmeno]])-1),1)="á","Z","M")</f>
        <v>Z</v>
      </c>
      <c r="J57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572" s="38"/>
      <c r="L572" s="80">
        <v>9.4907407407407408E-4</v>
      </c>
      <c r="M572" s="76"/>
      <c r="N572" s="77">
        <v>3</v>
      </c>
      <c r="O572" s="112" t="str">
        <f>LEFT(historie_vysledky[[#This Row],[prijmeni a jmeno]],1)</f>
        <v>R</v>
      </c>
      <c r="P572" s="113" t="str">
        <f>CONCATENATE(historie_vysledky[[#This Row],[prijmeni a jmeno]],", ",historie_vysledky[[#This Row],[nar]])</f>
        <v>Rozmušová Michaela, 2005</v>
      </c>
      <c r="Q572" s="92" t="str">
        <f>IF(ISERROR(VLOOKUP(B572,jbp_bezci!B:G,4,0)),"-",IF(VLOOKUP(B572,jbp_bezci!B:G,4,0)=0,"-",VLOOKUP(B572,jbp_bezci!B:G,4,0)))</f>
        <v>-</v>
      </c>
      <c r="R572" s="92" t="str">
        <f>IF(COUNTIF(jbp_bezci[ident],historie_vysledky[[#This Row],[ident jbp]])=1,"přihlášen","ne")</f>
        <v>ne</v>
      </c>
      <c r="S57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72" s="120">
        <f>COUNTIFS($F$4:F571,F572,$G$4:G571,G572)</f>
        <v>0</v>
      </c>
      <c r="U572" s="11"/>
      <c r="V572" s="11"/>
      <c r="W572" s="11"/>
      <c r="X572" s="5"/>
      <c r="Y572" s="5"/>
      <c r="Z572" s="5"/>
      <c r="AA572" s="5"/>
      <c r="AB572" s="5"/>
      <c r="AC572" s="5"/>
      <c r="AD572" s="5"/>
      <c r="AE572" s="5"/>
      <c r="AF572" s="5"/>
      <c r="AG572" s="5"/>
    </row>
    <row r="573" spans="2:33" ht="15.75" x14ac:dyDescent="0.25">
      <c r="B573" s="63" t="str">
        <f>CONCATENATE(historie_vysledky[[#This Row],[rok]]," :: ",F573," :: ",G573)</f>
        <v>2013 :: Stejskal Filip :: 2003</v>
      </c>
      <c r="C573" s="115">
        <v>2013</v>
      </c>
      <c r="D573" s="43" t="s">
        <v>411</v>
      </c>
      <c r="E573" s="101"/>
      <c r="F573" s="9" t="s">
        <v>336</v>
      </c>
      <c r="G573" s="7">
        <v>2003</v>
      </c>
      <c r="H573" s="9" t="s">
        <v>1115</v>
      </c>
      <c r="I573" s="98" t="str">
        <f>IF(RIGHT(LEFT(historie_vysledky[[#This Row],[prijmeni a jmeno]],SEARCH(" ",historie_vysledky[[#This Row],[prijmeni a jmeno]])-1),1)="á","Z","M")</f>
        <v>M</v>
      </c>
      <c r="J57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573" s="38"/>
      <c r="L573" s="80">
        <v>8.3333333333333339E-4</v>
      </c>
      <c r="M573" s="76"/>
      <c r="N573" s="77">
        <v>2</v>
      </c>
      <c r="O573" s="112" t="str">
        <f>LEFT(historie_vysledky[[#This Row],[prijmeni a jmeno]],1)</f>
        <v>S</v>
      </c>
      <c r="P573" s="113" t="str">
        <f>CONCATENATE(historie_vysledky[[#This Row],[prijmeni a jmeno]],", ",historie_vysledky[[#This Row],[nar]])</f>
        <v>Stejskal Filip, 2003</v>
      </c>
      <c r="Q573" s="92" t="str">
        <f>IF(ISERROR(VLOOKUP(B573,jbp_bezci!B:G,4,0)),"-",IF(VLOOKUP(B573,jbp_bezci!B:G,4,0)=0,"-",VLOOKUP(B573,jbp_bezci!B:G,4,0)))</f>
        <v>-</v>
      </c>
      <c r="R573" s="92" t="str">
        <f>IF(COUNTIF(jbp_bezci[ident],historie_vysledky[[#This Row],[ident jbp]])=1,"přihlášen","ne")</f>
        <v>ne</v>
      </c>
      <c r="S57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73" s="120">
        <f>COUNTIFS($F$4:F572,F573,$G$4:G572,G573)</f>
        <v>3</v>
      </c>
      <c r="U573" s="11"/>
      <c r="V573" s="11"/>
      <c r="W573" s="11"/>
      <c r="X573" s="5"/>
      <c r="Y573" s="5"/>
      <c r="Z573" s="5"/>
      <c r="AA573" s="5"/>
      <c r="AB573" s="5"/>
      <c r="AC573" s="5"/>
      <c r="AD573" s="5"/>
      <c r="AE573" s="5"/>
      <c r="AF573" s="5"/>
      <c r="AG573" s="5"/>
    </row>
    <row r="574" spans="2:33" ht="15.75" x14ac:dyDescent="0.25">
      <c r="B574" s="63" t="str">
        <f>CONCATENATE(historie_vysledky[[#This Row],[rok]]," :: ",F574," :: ",G574)</f>
        <v>2013 :: Stejskal Ladislav :: 2001</v>
      </c>
      <c r="C574" s="115">
        <v>2013</v>
      </c>
      <c r="D574" s="43" t="s">
        <v>411</v>
      </c>
      <c r="E574" s="101"/>
      <c r="F574" s="9" t="s">
        <v>227</v>
      </c>
      <c r="G574" s="7">
        <v>2001</v>
      </c>
      <c r="H574" s="9" t="s">
        <v>1115</v>
      </c>
      <c r="I574" s="98" t="str">
        <f>IF(RIGHT(LEFT(historie_vysledky[[#This Row],[prijmeni a jmeno]],SEARCH(" ",historie_vysledky[[#This Row],[prijmeni a jmeno]])-1),1)="á","Z","M")</f>
        <v>M</v>
      </c>
      <c r="J57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574" s="38"/>
      <c r="L574" s="80">
        <v>1.6550925925925926E-3</v>
      </c>
      <c r="M574" s="76"/>
      <c r="N574" s="77">
        <v>6</v>
      </c>
      <c r="O574" s="112" t="str">
        <f>LEFT(historie_vysledky[[#This Row],[prijmeni a jmeno]],1)</f>
        <v>S</v>
      </c>
      <c r="P574" s="113" t="str">
        <f>CONCATENATE(historie_vysledky[[#This Row],[prijmeni a jmeno]],", ",historie_vysledky[[#This Row],[nar]])</f>
        <v>Stejskal Ladislav, 2001</v>
      </c>
      <c r="Q574" s="92" t="str">
        <f>IF(ISERROR(VLOOKUP(B574,jbp_bezci!B:G,4,0)),"-",IF(VLOOKUP(B574,jbp_bezci!B:G,4,0)=0,"-",VLOOKUP(B574,jbp_bezci!B:G,4,0)))</f>
        <v>-</v>
      </c>
      <c r="R574" s="92" t="str">
        <f>IF(COUNTIF(jbp_bezci[ident],historie_vysledky[[#This Row],[ident jbp]])=1,"přihlášen","ne")</f>
        <v>ne</v>
      </c>
      <c r="S57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74" s="120">
        <f>COUNTIFS($F$4:F573,F574,$G$4:G573,G574)</f>
        <v>2</v>
      </c>
      <c r="U574" s="11"/>
      <c r="V574" s="11"/>
      <c r="W574" s="11"/>
      <c r="X574" s="5"/>
      <c r="Y574" s="5"/>
      <c r="Z574" s="5"/>
      <c r="AA574" s="5"/>
      <c r="AB574" s="5"/>
      <c r="AC574" s="5"/>
      <c r="AD574" s="5"/>
      <c r="AE574" s="5"/>
      <c r="AF574" s="5"/>
      <c r="AG574" s="5"/>
    </row>
    <row r="575" spans="2:33" ht="15.75" x14ac:dyDescent="0.25">
      <c r="B575" s="63" t="str">
        <f>CONCATENATE(historie_vysledky[[#This Row],[rok]]," :: ",F575," :: ",G575)</f>
        <v>2013 :: Sučíková Jana :: 2004</v>
      </c>
      <c r="C575" s="115">
        <v>2013</v>
      </c>
      <c r="D575" s="43" t="s">
        <v>411</v>
      </c>
      <c r="E575" s="101"/>
      <c r="F575" s="9" t="s">
        <v>363</v>
      </c>
      <c r="G575" s="7">
        <v>2004</v>
      </c>
      <c r="H575" s="8" t="s">
        <v>451</v>
      </c>
      <c r="I575" s="98" t="str">
        <f>IF(RIGHT(LEFT(historie_vysledky[[#This Row],[prijmeni a jmeno]],SEARCH(" ",historie_vysledky[[#This Row],[prijmeni a jmeno]])-1),1)="á","Z","M")</f>
        <v>Z</v>
      </c>
      <c r="J57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08 - 10</v>
      </c>
      <c r="K575" s="38"/>
      <c r="L575" s="80">
        <v>9.3750000000000007E-4</v>
      </c>
      <c r="M575" s="76"/>
      <c r="N575" s="77">
        <v>2</v>
      </c>
      <c r="O575" s="112" t="str">
        <f>LEFT(historie_vysledky[[#This Row],[prijmeni a jmeno]],1)</f>
        <v>S</v>
      </c>
      <c r="P575" s="113" t="str">
        <f>CONCATENATE(historie_vysledky[[#This Row],[prijmeni a jmeno]],", ",historie_vysledky[[#This Row],[nar]])</f>
        <v>Sučíková Jana, 2004</v>
      </c>
      <c r="Q575" s="92" t="str">
        <f>IF(ISERROR(VLOOKUP(B575,jbp_bezci!B:G,4,0)),"-",IF(VLOOKUP(B575,jbp_bezci!B:G,4,0)=0,"-",VLOOKUP(B575,jbp_bezci!B:G,4,0)))</f>
        <v>-</v>
      </c>
      <c r="R575" s="92" t="str">
        <f>IF(COUNTIF(jbp_bezci[ident],historie_vysledky[[#This Row],[ident jbp]])=1,"přihlášen","ne")</f>
        <v>ne</v>
      </c>
      <c r="S57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75" s="120">
        <f>COUNTIFS($F$4:F574,F575,$G$4:G574,G575)</f>
        <v>0</v>
      </c>
      <c r="U575" s="11"/>
      <c r="V575" s="11"/>
      <c r="W575" s="11"/>
      <c r="X575" s="5"/>
      <c r="Y575" s="5"/>
      <c r="Z575" s="5"/>
      <c r="AA575" s="5"/>
      <c r="AB575" s="5"/>
      <c r="AC575" s="5"/>
      <c r="AD575" s="5"/>
      <c r="AE575" s="5"/>
      <c r="AF575" s="5"/>
      <c r="AG575" s="5"/>
    </row>
    <row r="576" spans="2:33" ht="15.75" x14ac:dyDescent="0.25">
      <c r="B576" s="63" t="str">
        <f>CONCATENATE(historie_vysledky[[#This Row],[rok]]," :: ",F576," :: ",G576)</f>
        <v>2013 :: Štvrtka Pavel :: 2002</v>
      </c>
      <c r="C576" s="115">
        <v>2013</v>
      </c>
      <c r="D576" s="43" t="s">
        <v>411</v>
      </c>
      <c r="E576" s="101"/>
      <c r="F576" s="9" t="s">
        <v>381</v>
      </c>
      <c r="G576" s="7">
        <v>2002</v>
      </c>
      <c r="H576" s="8" t="s">
        <v>451</v>
      </c>
      <c r="I576" s="98" t="str">
        <f>IF(RIGHT(LEFT(historie_vysledky[[#This Row],[prijmeni a jmeno]],SEARCH(" ",historie_vysledky[[#This Row],[prijmeni a jmeno]])-1),1)="á","Z","M")</f>
        <v>M</v>
      </c>
      <c r="J57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576" s="38"/>
      <c r="L576" s="80">
        <v>1.5740740740740741E-3</v>
      </c>
      <c r="M576" s="76"/>
      <c r="N576" s="77">
        <v>4</v>
      </c>
      <c r="O576" s="112" t="str">
        <f>LEFT(historie_vysledky[[#This Row],[prijmeni a jmeno]],1)</f>
        <v>Š</v>
      </c>
      <c r="P576" s="113" t="str">
        <f>CONCATENATE(historie_vysledky[[#This Row],[prijmeni a jmeno]],", ",historie_vysledky[[#This Row],[nar]])</f>
        <v>Štvrtka Pavel, 2002</v>
      </c>
      <c r="Q576" s="92" t="str">
        <f>IF(ISERROR(VLOOKUP(B576,jbp_bezci!B:G,4,0)),"-",IF(VLOOKUP(B576,jbp_bezci!B:G,4,0)=0,"-",VLOOKUP(B576,jbp_bezci!B:G,4,0)))</f>
        <v>-</v>
      </c>
      <c r="R576" s="92" t="str">
        <f>IF(COUNTIF(jbp_bezci[ident],historie_vysledky[[#This Row],[ident jbp]])=1,"přihlášen","ne")</f>
        <v>ne</v>
      </c>
      <c r="S576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76" s="120">
        <f>COUNTIFS($F$4:F575,F576,$G$4:G575,G576)</f>
        <v>0</v>
      </c>
      <c r="U576" s="11"/>
      <c r="V576" s="11"/>
      <c r="W576" s="11"/>
      <c r="X576" s="5"/>
      <c r="Y576" s="5"/>
      <c r="Z576" s="5"/>
      <c r="AA576" s="5"/>
      <c r="AB576" s="5"/>
      <c r="AC576" s="5"/>
      <c r="AD576" s="5"/>
      <c r="AE576" s="5"/>
      <c r="AF576" s="5"/>
      <c r="AG576" s="5"/>
    </row>
    <row r="577" spans="2:33" ht="15.75" x14ac:dyDescent="0.25">
      <c r="B577" s="63" t="str">
        <f>CONCATENATE(historie_vysledky[[#This Row],[rok]]," :: ",F577," :: ",G577)</f>
        <v>2013 :: Štvrtka Petr :: 2002</v>
      </c>
      <c r="C577" s="115">
        <v>2013</v>
      </c>
      <c r="D577" s="43" t="s">
        <v>411</v>
      </c>
      <c r="E577" s="101"/>
      <c r="F577" s="9" t="s">
        <v>380</v>
      </c>
      <c r="G577" s="7">
        <v>2002</v>
      </c>
      <c r="H577" s="8" t="s">
        <v>451</v>
      </c>
      <c r="I577" s="98" t="str">
        <f>IF(RIGHT(LEFT(historie_vysledky[[#This Row],[prijmeni a jmeno]],SEARCH(" ",historie_vysledky[[#This Row],[prijmeni a jmeno]])-1),1)="á","Z","M")</f>
        <v>M</v>
      </c>
      <c r="J57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577" s="38"/>
      <c r="L577" s="80">
        <v>1.3888888888888889E-3</v>
      </c>
      <c r="M577" s="76"/>
      <c r="N577" s="77">
        <v>3</v>
      </c>
      <c r="O577" s="112" t="str">
        <f>LEFT(historie_vysledky[[#This Row],[prijmeni a jmeno]],1)</f>
        <v>Š</v>
      </c>
      <c r="P577" s="113" t="str">
        <f>CONCATENATE(historie_vysledky[[#This Row],[prijmeni a jmeno]],", ",historie_vysledky[[#This Row],[nar]])</f>
        <v>Štvrtka Petr, 2002</v>
      </c>
      <c r="Q577" s="92" t="str">
        <f>IF(ISERROR(VLOOKUP(B577,jbp_bezci!B:G,4,0)),"-",IF(VLOOKUP(B577,jbp_bezci!B:G,4,0)=0,"-",VLOOKUP(B577,jbp_bezci!B:G,4,0)))</f>
        <v>-</v>
      </c>
      <c r="R577" s="92" t="str">
        <f>IF(COUNTIF(jbp_bezci[ident],historie_vysledky[[#This Row],[ident jbp]])=1,"přihlášen","ne")</f>
        <v>ne</v>
      </c>
      <c r="S57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77" s="120">
        <f>COUNTIFS($F$4:F576,F577,$G$4:G576,G577)</f>
        <v>0</v>
      </c>
      <c r="U577" s="11"/>
      <c r="V577" s="11"/>
      <c r="W577" s="11"/>
      <c r="X577" s="5"/>
      <c r="Y577" s="5"/>
      <c r="Z577" s="5"/>
      <c r="AA577" s="5"/>
      <c r="AB577" s="5"/>
      <c r="AC577" s="5"/>
      <c r="AD577" s="5"/>
      <c r="AE577" s="5"/>
      <c r="AF577" s="5"/>
      <c r="AG577" s="5"/>
    </row>
    <row r="578" spans="2:33" ht="15.75" x14ac:dyDescent="0.25">
      <c r="B578" s="63" t="str">
        <f>CONCATENATE(historie_vysledky[[#This Row],[rok]]," :: ",F578," :: ",G578)</f>
        <v>2013 :: Tovaryšová Alice :: 1998</v>
      </c>
      <c r="C578" s="115">
        <v>2013</v>
      </c>
      <c r="D578" s="43" t="s">
        <v>411</v>
      </c>
      <c r="E578" s="101"/>
      <c r="F578" s="9" t="s">
        <v>386</v>
      </c>
      <c r="G578" s="7">
        <v>1998</v>
      </c>
      <c r="H578" s="8" t="s">
        <v>367</v>
      </c>
      <c r="I578" s="98" t="str">
        <f>IF(RIGHT(LEFT(historie_vysledky[[#This Row],[prijmeni a jmeno]],SEARCH(" ",historie_vysledky[[#This Row],[prijmeni a jmeno]])-1),1)="á","Z","M")</f>
        <v>Z</v>
      </c>
      <c r="J57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15 - 16</v>
      </c>
      <c r="K578" s="38"/>
      <c r="L578" s="80">
        <v>3.1481481481481482E-3</v>
      </c>
      <c r="M578" s="76"/>
      <c r="N578" s="77">
        <v>1</v>
      </c>
      <c r="O578" s="112" t="str">
        <f>LEFT(historie_vysledky[[#This Row],[prijmeni a jmeno]],1)</f>
        <v>T</v>
      </c>
      <c r="P578" s="113" t="str">
        <f>CONCATENATE(historie_vysledky[[#This Row],[prijmeni a jmeno]],", ",historie_vysledky[[#This Row],[nar]])</f>
        <v>Tovaryšová Alice, 1998</v>
      </c>
      <c r="Q578" s="92" t="str">
        <f>IF(ISERROR(VLOOKUP(B578,jbp_bezci!B:G,4,0)),"-",IF(VLOOKUP(B578,jbp_bezci!B:G,4,0)=0,"-",VLOOKUP(B578,jbp_bezci!B:G,4,0)))</f>
        <v>-</v>
      </c>
      <c r="R578" s="92" t="str">
        <f>IF(COUNTIF(jbp_bezci[ident],historie_vysledky[[#This Row],[ident jbp]])=1,"přihlášen","ne")</f>
        <v>ne</v>
      </c>
      <c r="S57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78" s="120">
        <f>COUNTIFS($F$4:F577,F578,$G$4:G577,G578)</f>
        <v>1</v>
      </c>
      <c r="U578" s="11"/>
      <c r="V578" s="11"/>
      <c r="W578" s="11"/>
      <c r="X578" s="5"/>
      <c r="Y578" s="5"/>
      <c r="Z578" s="5"/>
      <c r="AA578" s="5"/>
      <c r="AB578" s="5"/>
      <c r="AC578" s="5"/>
      <c r="AD578" s="5"/>
      <c r="AE578" s="5"/>
      <c r="AF578" s="5"/>
      <c r="AG578" s="5"/>
    </row>
    <row r="579" spans="2:33" ht="15.75" x14ac:dyDescent="0.25">
      <c r="B579" s="63" t="str">
        <f>CONCATENATE(historie_vysledky[[#This Row],[rok]]," :: ",F579," :: ",G579)</f>
        <v>2013 :: Turz Jan :: 2006</v>
      </c>
      <c r="C579" s="115">
        <v>2013</v>
      </c>
      <c r="D579" s="43" t="s">
        <v>411</v>
      </c>
      <c r="E579" s="101"/>
      <c r="F579" s="9" t="s">
        <v>485</v>
      </c>
      <c r="G579" s="7">
        <v>2006</v>
      </c>
      <c r="H579" s="8" t="s">
        <v>1060</v>
      </c>
      <c r="I579" s="98" t="str">
        <f>IF(RIGHT(LEFT(historie_vysledky[[#This Row],[prijmeni a jmeno]],SEARCH(" ",historie_vysledky[[#This Row],[prijmeni a jmeno]])-1),1)="á","Z","M")</f>
        <v>M</v>
      </c>
      <c r="J57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05 - 07</v>
      </c>
      <c r="K579" s="38"/>
      <c r="L579" s="80">
        <v>4.6296296296296293E-4</v>
      </c>
      <c r="M579" s="76"/>
      <c r="N579" s="77">
        <v>3</v>
      </c>
      <c r="O579" s="112" t="str">
        <f>LEFT(historie_vysledky[[#This Row],[prijmeni a jmeno]],1)</f>
        <v>T</v>
      </c>
      <c r="P579" s="113" t="str">
        <f>CONCATENATE(historie_vysledky[[#This Row],[prijmeni a jmeno]],", ",historie_vysledky[[#This Row],[nar]])</f>
        <v>Turz Jan, 2006</v>
      </c>
      <c r="Q579" s="92" t="str">
        <f>IF(ISERROR(VLOOKUP(B579,jbp_bezci!B:G,4,0)),"-",IF(VLOOKUP(B579,jbp_bezci!B:G,4,0)=0,"-",VLOOKUP(B579,jbp_bezci!B:G,4,0)))</f>
        <v>-</v>
      </c>
      <c r="R579" s="92" t="str">
        <f>IF(COUNTIF(jbp_bezci[ident],historie_vysledky[[#This Row],[ident jbp]])=1,"přihlášen","ne")</f>
        <v>ne</v>
      </c>
      <c r="S57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79" s="120">
        <f>COUNTIFS($F$4:F578,F579,$G$4:G578,G579)</f>
        <v>2</v>
      </c>
      <c r="U579" s="11"/>
      <c r="V579" s="11"/>
      <c r="W579" s="11"/>
      <c r="X579" s="5"/>
      <c r="Y579" s="5"/>
      <c r="Z579" s="5"/>
      <c r="AA579" s="5"/>
      <c r="AB579" s="5"/>
      <c r="AC579" s="5"/>
      <c r="AD579" s="5"/>
      <c r="AE579" s="5"/>
      <c r="AF579" s="5"/>
      <c r="AG579" s="5"/>
    </row>
    <row r="580" spans="2:33" ht="15.75" x14ac:dyDescent="0.25">
      <c r="B580" s="63" t="str">
        <f>CONCATENATE(historie_vysledky[[#This Row],[rok]]," :: ",F580," :: ",G580)</f>
        <v>2013 :: Tvrzová Gabriela :: 2002</v>
      </c>
      <c r="C580" s="115">
        <v>2013</v>
      </c>
      <c r="D580" s="43" t="s">
        <v>411</v>
      </c>
      <c r="E580" s="101"/>
      <c r="F580" s="9" t="s">
        <v>374</v>
      </c>
      <c r="G580" s="7">
        <v>2002</v>
      </c>
      <c r="H580" s="8" t="s">
        <v>392</v>
      </c>
      <c r="I580" s="98" t="str">
        <f>IF(RIGHT(LEFT(historie_vysledky[[#This Row],[prijmeni a jmeno]],SEARCH(" ",historie_vysledky[[#This Row],[prijmeni a jmeno]])-1),1)="á","Z","M")</f>
        <v>Z</v>
      </c>
      <c r="J58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11 - 12</v>
      </c>
      <c r="K580" s="38"/>
      <c r="L580" s="80">
        <v>1.3310185185185185E-3</v>
      </c>
      <c r="M580" s="76"/>
      <c r="N580" s="77">
        <v>2</v>
      </c>
      <c r="O580" s="112" t="str">
        <f>LEFT(historie_vysledky[[#This Row],[prijmeni a jmeno]],1)</f>
        <v>T</v>
      </c>
      <c r="P580" s="113" t="str">
        <f>CONCATENATE(historie_vysledky[[#This Row],[prijmeni a jmeno]],", ",historie_vysledky[[#This Row],[nar]])</f>
        <v>Tvrzová Gabriela, 2002</v>
      </c>
      <c r="Q580" s="92" t="str">
        <f>IF(ISERROR(VLOOKUP(B580,jbp_bezci!B:G,4,0)),"-",IF(VLOOKUP(B580,jbp_bezci!B:G,4,0)=0,"-",VLOOKUP(B580,jbp_bezci!B:G,4,0)))</f>
        <v>-</v>
      </c>
      <c r="R580" s="92" t="str">
        <f>IF(COUNTIF(jbp_bezci[ident],historie_vysledky[[#This Row],[ident jbp]])=1,"přihlášen","ne")</f>
        <v>ne</v>
      </c>
      <c r="S58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80" s="120">
        <f>COUNTIFS($F$4:F579,F580,$G$4:G579,G580)</f>
        <v>3</v>
      </c>
      <c r="U580" s="11"/>
      <c r="V580" s="11"/>
      <c r="W580" s="11"/>
      <c r="X580" s="5"/>
      <c r="Y580" s="5"/>
      <c r="Z580" s="5"/>
      <c r="AA580" s="5"/>
      <c r="AB580" s="5"/>
      <c r="AC580" s="5"/>
      <c r="AD580" s="5"/>
      <c r="AE580" s="5"/>
      <c r="AF580" s="5"/>
      <c r="AG580" s="5"/>
    </row>
    <row r="581" spans="2:33" ht="15.75" x14ac:dyDescent="0.25">
      <c r="B581" s="63" t="str">
        <f>CONCATENATE(historie_vysledky[[#This Row],[rok]]," :: ",F581," :: ",G581)</f>
        <v>2013 :: Tvrzová Veronika :: 1999</v>
      </c>
      <c r="C581" s="115">
        <v>2013</v>
      </c>
      <c r="D581" s="43" t="s">
        <v>411</v>
      </c>
      <c r="E581" s="101"/>
      <c r="F581" s="9" t="s">
        <v>383</v>
      </c>
      <c r="G581" s="7">
        <v>1999</v>
      </c>
      <c r="H581" s="8" t="s">
        <v>392</v>
      </c>
      <c r="I581" s="98" t="str">
        <f>IF(RIGHT(LEFT(historie_vysledky[[#This Row],[prijmeni a jmeno]],SEARCH(" ",historie_vysledky[[#This Row],[prijmeni a jmeno]])-1),1)="á","Z","M")</f>
        <v>Z</v>
      </c>
      <c r="J58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13 - 14</v>
      </c>
      <c r="K581" s="38"/>
      <c r="L581" s="80">
        <v>1.1342592592592591E-3</v>
      </c>
      <c r="M581" s="76"/>
      <c r="N581" s="77">
        <v>1</v>
      </c>
      <c r="O581" s="112" t="str">
        <f>LEFT(historie_vysledky[[#This Row],[prijmeni a jmeno]],1)</f>
        <v>T</v>
      </c>
      <c r="P581" s="113" t="str">
        <f>CONCATENATE(historie_vysledky[[#This Row],[prijmeni a jmeno]],", ",historie_vysledky[[#This Row],[nar]])</f>
        <v>Tvrzová Veronika, 1999</v>
      </c>
      <c r="Q581" s="92" t="str">
        <f>IF(ISERROR(VLOOKUP(B581,jbp_bezci!B:G,4,0)),"-",IF(VLOOKUP(B581,jbp_bezci!B:G,4,0)=0,"-",VLOOKUP(B581,jbp_bezci!B:G,4,0)))</f>
        <v>-</v>
      </c>
      <c r="R581" s="92" t="str">
        <f>IF(COUNTIF(jbp_bezci[ident],historie_vysledky[[#This Row],[ident jbp]])=1,"přihlášen","ne")</f>
        <v>ne</v>
      </c>
      <c r="S58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81" s="120">
        <f>COUNTIFS($F$4:F580,F581,$G$4:G580,G581)</f>
        <v>4</v>
      </c>
      <c r="U581" s="11"/>
      <c r="V581" s="11"/>
      <c r="W581" s="11"/>
      <c r="X581" s="5"/>
      <c r="Y581" s="5"/>
      <c r="Z581" s="5"/>
      <c r="AA581" s="5"/>
      <c r="AB581" s="5"/>
      <c r="AC581" s="5"/>
      <c r="AD581" s="5"/>
      <c r="AE581" s="5"/>
      <c r="AF581" s="5"/>
      <c r="AG581" s="5"/>
    </row>
    <row r="582" spans="2:33" ht="15.75" x14ac:dyDescent="0.25">
      <c r="B582" s="63" t="str">
        <f>CONCATENATE(historie_vysledky[[#This Row],[rok]]," :: ",F582," :: ",G582)</f>
        <v>2013 :: Bauer Tomáš :: 1982</v>
      </c>
      <c r="C582" s="115">
        <v>2013</v>
      </c>
      <c r="D582" s="43" t="s">
        <v>292</v>
      </c>
      <c r="E582" s="101"/>
      <c r="F582" s="9" t="s">
        <v>310</v>
      </c>
      <c r="G582" s="7">
        <v>1982</v>
      </c>
      <c r="H582" s="8" t="s">
        <v>395</v>
      </c>
      <c r="I582" s="98" t="str">
        <f>IF(RIGHT(LEFT(historie_vysledky[[#This Row],[prijmeni a jmeno]],SEARCH(" ",historie_vysledky[[#This Row],[prijmeni a jmeno]])-1),1)="á","Z","M")</f>
        <v>M</v>
      </c>
      <c r="J58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582" s="38"/>
      <c r="L582" s="80">
        <v>5.9166666666666666E-2</v>
      </c>
      <c r="M582" s="76">
        <v>41</v>
      </c>
      <c r="N582" s="77">
        <v>15</v>
      </c>
      <c r="O582" s="112" t="str">
        <f>LEFT(historie_vysledky[[#This Row],[prijmeni a jmeno]],1)</f>
        <v>B</v>
      </c>
      <c r="P582" s="113" t="str">
        <f>CONCATENATE(historie_vysledky[[#This Row],[prijmeni a jmeno]],", ",historie_vysledky[[#This Row],[nar]])</f>
        <v>Bauer Tomáš, 1982</v>
      </c>
      <c r="Q582" s="92" t="str">
        <f>IF(ISERROR(VLOOKUP(B582,jbp_bezci!B:G,4,0)),"-",IF(VLOOKUP(B582,jbp_bezci!B:G,4,0)=0,"-",VLOOKUP(B582,jbp_bezci!B:G,4,0)))</f>
        <v>-</v>
      </c>
      <c r="R582" s="92" t="str">
        <f>IF(COUNTIF(jbp_bezci[ident],historie_vysledky[[#This Row],[ident jbp]])=1,"přihlášen","ne")</f>
        <v>ne</v>
      </c>
      <c r="S58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82" s="120">
        <f>COUNTIFS($F$4:F581,F582,$G$4:G581,G582)</f>
        <v>0</v>
      </c>
      <c r="U582" s="11"/>
      <c r="V582" s="11"/>
      <c r="W582" s="11"/>
      <c r="X582" s="5"/>
      <c r="Y582" s="5"/>
      <c r="Z582" s="5"/>
      <c r="AA582" s="5"/>
      <c r="AB582" s="5"/>
      <c r="AC582" s="5"/>
      <c r="AD582" s="5"/>
      <c r="AE582" s="5"/>
      <c r="AF582" s="5"/>
      <c r="AG582" s="5"/>
    </row>
    <row r="583" spans="2:33" ht="15.75" x14ac:dyDescent="0.25">
      <c r="B583" s="63" t="str">
        <f>CONCATENATE(historie_vysledky[[#This Row],[rok]]," :: ",F583," :: ",G583)</f>
        <v>2013 :: Brossaud Jack :: 1970</v>
      </c>
      <c r="C583" s="115">
        <v>2013</v>
      </c>
      <c r="D583" s="43" t="s">
        <v>292</v>
      </c>
      <c r="E583" s="101"/>
      <c r="F583" s="9" t="s">
        <v>89</v>
      </c>
      <c r="G583" s="7">
        <v>1970</v>
      </c>
      <c r="H583" s="8" t="s">
        <v>2</v>
      </c>
      <c r="I583" s="98" t="str">
        <f>IF(RIGHT(LEFT(historie_vysledky[[#This Row],[prijmeni a jmeno]],SEARCH(" ",historie_vysledky[[#This Row],[prijmeni a jmeno]])-1),1)="á","Z","M")</f>
        <v>M</v>
      </c>
      <c r="J58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583" s="38"/>
      <c r="L583" s="80">
        <v>5.4282407407407411E-2</v>
      </c>
      <c r="M583" s="76">
        <v>31</v>
      </c>
      <c r="N583" s="77">
        <v>12</v>
      </c>
      <c r="O583" s="112" t="str">
        <f>LEFT(historie_vysledky[[#This Row],[prijmeni a jmeno]],1)</f>
        <v>B</v>
      </c>
      <c r="P583" s="113" t="str">
        <f>CONCATENATE(historie_vysledky[[#This Row],[prijmeni a jmeno]],", ",historie_vysledky[[#This Row],[nar]])</f>
        <v>Brossaud Jack, 1970</v>
      </c>
      <c r="Q583" s="92">
        <f>IF(ISERROR(VLOOKUP(B583,jbp_bezci!B:G,4,0)),"-",IF(VLOOKUP(B583,jbp_bezci!B:G,4,0)=0,"-",VLOOKUP(B583,jbp_bezci!B:G,4,0)))</f>
        <v>1970</v>
      </c>
      <c r="R583" s="92" t="str">
        <f>IF(COUNTIF(jbp_bezci[ident],historie_vysledky[[#This Row],[ident jbp]])=1,"přihlášen","ne")</f>
        <v>přihlášen</v>
      </c>
      <c r="S583" s="93" t="str">
        <f>IF(historie_vysledky[[#This Row],[jbp_2014]]="ne","-",IF(VLOOKUP(historie_vysledky[[#This Row],[ident jbp]],jbp_bezci!B:G,5,0)=0,"-",VLOOKUP(historie_vysledky[[#This Row],[ident jbp]],jbp_bezci!B:G,5,0)))</f>
        <v>Jihočeský klub maratonců</v>
      </c>
      <c r="T583" s="120">
        <f>COUNTIFS($F$4:F582,F583,$G$4:G582,G583)</f>
        <v>0</v>
      </c>
      <c r="U583" s="11"/>
      <c r="V583" s="11"/>
      <c r="W583" s="11"/>
      <c r="X583" s="5"/>
      <c r="Y583" s="5"/>
      <c r="Z583" s="5"/>
      <c r="AA583" s="5"/>
      <c r="AB583" s="5"/>
      <c r="AC583" s="5"/>
      <c r="AD583" s="5"/>
      <c r="AE583" s="5"/>
      <c r="AF583" s="5"/>
      <c r="AG583" s="5"/>
    </row>
    <row r="584" spans="2:33" ht="15.75" x14ac:dyDescent="0.25">
      <c r="B584" s="63" t="str">
        <f>CONCATENATE(historie_vysledky[[#This Row],[rok]]," :: ",F584," :: ",G584)</f>
        <v>2013 :: Brothánek Antonín :: 1972</v>
      </c>
      <c r="C584" s="115">
        <v>2013</v>
      </c>
      <c r="D584" s="43" t="s">
        <v>292</v>
      </c>
      <c r="E584" s="101"/>
      <c r="F584" s="9" t="s">
        <v>90</v>
      </c>
      <c r="G584" s="7">
        <v>1972</v>
      </c>
      <c r="H584" s="8" t="s">
        <v>999</v>
      </c>
      <c r="I584" s="98" t="str">
        <f>IF(RIGHT(LEFT(historie_vysledky[[#This Row],[prijmeni a jmeno]],SEARCH(" ",historie_vysledky[[#This Row],[prijmeni a jmeno]])-1),1)="á","Z","M")</f>
        <v>M</v>
      </c>
      <c r="J58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584" s="38"/>
      <c r="L584" s="80">
        <v>4.7488425925925927E-2</v>
      </c>
      <c r="M584" s="76">
        <v>15</v>
      </c>
      <c r="N584" s="77">
        <v>5</v>
      </c>
      <c r="O584" s="112" t="str">
        <f>LEFT(historie_vysledky[[#This Row],[prijmeni a jmeno]],1)</f>
        <v>B</v>
      </c>
      <c r="P584" s="113" t="str">
        <f>CONCATENATE(historie_vysledky[[#This Row],[prijmeni a jmeno]],", ",historie_vysledky[[#This Row],[nar]])</f>
        <v>Brothánek Antonín, 1972</v>
      </c>
      <c r="Q584" s="92">
        <f>IF(ISERROR(VLOOKUP(B584,jbp_bezci!B:G,4,0)),"-",IF(VLOOKUP(B584,jbp_bezci!B:G,4,0)=0,"-",VLOOKUP(B584,jbp_bezci!B:G,4,0)))</f>
        <v>1972</v>
      </c>
      <c r="R584" s="92" t="str">
        <f>IF(COUNTIF(jbp_bezci[ident],historie_vysledky[[#This Row],[ident jbp]])=1,"přihlášen","ne")</f>
        <v>přihlášen</v>
      </c>
      <c r="S584" s="93" t="str">
        <f>IF(historie_vysledky[[#This Row],[jbp_2014]]="ne","-",IF(VLOOKUP(historie_vysledky[[#This Row],[ident jbp]],jbp_bezci!B:G,5,0)=0,"-",VLOOKUP(historie_vysledky[[#This Row],[ident jbp]],jbp_bezci!B:G,5,0)))</f>
        <v>TC Dvořák České Budějovice</v>
      </c>
      <c r="T584" s="120">
        <f>COUNTIFS($F$4:F583,F584,$G$4:G583,G584)</f>
        <v>0</v>
      </c>
      <c r="U584" s="11"/>
      <c r="V584" s="11"/>
      <c r="W584" s="11"/>
      <c r="X584" s="5"/>
      <c r="Y584" s="5"/>
      <c r="Z584" s="5"/>
      <c r="AA584" s="5"/>
      <c r="AB584" s="5"/>
      <c r="AC584" s="5"/>
      <c r="AD584" s="5"/>
      <c r="AE584" s="5"/>
      <c r="AF584" s="5"/>
      <c r="AG584" s="5"/>
    </row>
    <row r="585" spans="2:33" ht="15.75" x14ac:dyDescent="0.25">
      <c r="B585" s="63" t="str">
        <f>CONCATENATE(historie_vysledky[[#This Row],[rok]]," :: ",F585," :: ",G585)</f>
        <v>2013 :: Budil Roman :: 1969</v>
      </c>
      <c r="C585" s="115">
        <v>2013</v>
      </c>
      <c r="D585" s="9" t="s">
        <v>292</v>
      </c>
      <c r="E585" s="101"/>
      <c r="F585" s="9" t="s">
        <v>266</v>
      </c>
      <c r="G585" s="7">
        <v>1969</v>
      </c>
      <c r="H585" s="8" t="s">
        <v>5</v>
      </c>
      <c r="I585" s="98" t="str">
        <f>IF(RIGHT(LEFT(historie_vysledky[[#This Row],[prijmeni a jmeno]],SEARCH(" ",historie_vysledky[[#This Row],[prijmeni a jmeno]])-1),1)="á","Z","M")</f>
        <v>M</v>
      </c>
      <c r="J585" s="79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585" s="38"/>
      <c r="L585" s="80">
        <v>4.1770833333333333E-2</v>
      </c>
      <c r="M585" s="76">
        <v>2</v>
      </c>
      <c r="N585" s="77">
        <v>1</v>
      </c>
      <c r="O585" s="112" t="str">
        <f>LEFT(historie_vysledky[[#This Row],[prijmeni a jmeno]],1)</f>
        <v>B</v>
      </c>
      <c r="P585" s="113" t="str">
        <f>CONCATENATE(historie_vysledky[[#This Row],[prijmeni a jmeno]],", ",historie_vysledky[[#This Row],[nar]])</f>
        <v>Budil Roman, 1969</v>
      </c>
      <c r="Q585" s="92">
        <f>IF(ISERROR(VLOOKUP(B585,jbp_bezci!B:G,4,0)),"-",IF(VLOOKUP(B585,jbp_bezci!B:G,4,0)=0,"-",VLOOKUP(B585,jbp_bezci!B:G,4,0)))</f>
        <v>1969</v>
      </c>
      <c r="R585" s="94" t="str">
        <f>IF(COUNTIF(jbp_bezci[ident],historie_vysledky[[#This Row],[ident jbp]])=1,"přihlášen","ne")</f>
        <v>přihlášen</v>
      </c>
      <c r="S585" s="95" t="str">
        <f>IF(historie_vysledky[[#This Row],[jbp_2014]]="ne","-",IF(VLOOKUP(historie_vysledky[[#This Row],[ident jbp]],jbp_bezci!B:G,5,0)=0,"-",VLOOKUP(historie_vysledky[[#This Row],[ident jbp]],jbp_bezci!B:G,5,0)))</f>
        <v>Sokol Vodňany</v>
      </c>
      <c r="T585" s="120">
        <f>COUNTIFS($F$4:F584,F585,$G$4:G584,G585)</f>
        <v>1</v>
      </c>
      <c r="U585" s="11"/>
      <c r="V585" s="11"/>
      <c r="W585" s="11"/>
      <c r="X585" s="5"/>
      <c r="Y585" s="5"/>
      <c r="Z585" s="5"/>
      <c r="AA585" s="5"/>
      <c r="AB585" s="5"/>
      <c r="AC585" s="5"/>
      <c r="AD585" s="5"/>
      <c r="AE585" s="5"/>
      <c r="AF585" s="5"/>
      <c r="AG585" s="5"/>
    </row>
    <row r="586" spans="2:33" ht="15.75" x14ac:dyDescent="0.25">
      <c r="B586" s="63" t="str">
        <f>CONCATENATE(historie_vysledky[[#This Row],[rok]]," :: ",F586," :: ",G586)</f>
        <v>2013 :: Candrová Jana :: 1975</v>
      </c>
      <c r="C586" s="115">
        <v>2013</v>
      </c>
      <c r="D586" s="43" t="s">
        <v>292</v>
      </c>
      <c r="E586" s="101"/>
      <c r="F586" s="9" t="s">
        <v>195</v>
      </c>
      <c r="G586" s="7">
        <v>1975</v>
      </c>
      <c r="H586" s="8" t="s">
        <v>414</v>
      </c>
      <c r="I586" s="98" t="str">
        <f>IF(RIGHT(LEFT(historie_vysledky[[#This Row],[prijmeni a jmeno]],SEARCH(" ",historie_vysledky[[#This Row],[prijmeni a jmeno]])-1),1)="á","Z","M")</f>
        <v>Z</v>
      </c>
      <c r="J58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586" s="38"/>
      <c r="L586" s="80">
        <v>4.7650462962962964E-2</v>
      </c>
      <c r="M586" s="76">
        <v>17</v>
      </c>
      <c r="N586" s="77">
        <v>1</v>
      </c>
      <c r="O586" s="112" t="str">
        <f>LEFT(historie_vysledky[[#This Row],[prijmeni a jmeno]],1)</f>
        <v>C</v>
      </c>
      <c r="P586" s="113" t="str">
        <f>CONCATENATE(historie_vysledky[[#This Row],[prijmeni a jmeno]],", ",historie_vysledky[[#This Row],[nar]])</f>
        <v>Candrová Jana, 1975</v>
      </c>
      <c r="Q586" s="92">
        <f>IF(ISERROR(VLOOKUP(B586,jbp_bezci!B:G,4,0)),"-",IF(VLOOKUP(B586,jbp_bezci!B:G,4,0)=0,"-",VLOOKUP(B586,jbp_bezci!B:G,4,0)))</f>
        <v>1975</v>
      </c>
      <c r="R586" s="92" t="str">
        <f>IF(COUNTIF(jbp_bezci[ident],historie_vysledky[[#This Row],[ident jbp]])=1,"přihlášen","ne")</f>
        <v>přihlášen</v>
      </c>
      <c r="S586" s="93" t="str">
        <f>IF(historie_vysledky[[#This Row],[jbp_2014]]="ne","-",IF(VLOOKUP(historie_vysledky[[#This Row],[ident jbp]],jbp_bezci!B:G,5,0)=0,"-",VLOOKUP(historie_vysledky[[#This Row],[ident jbp]],jbp_bezci!B:G,5,0)))</f>
        <v>BH Triatlon České Budějovice</v>
      </c>
      <c r="T586" s="120">
        <f>COUNTIFS($F$4:F585,F586,$G$4:G585,G586)</f>
        <v>4</v>
      </c>
      <c r="U586" s="11"/>
      <c r="V586" s="11"/>
      <c r="W586" s="11"/>
      <c r="X586" s="5"/>
      <c r="Y586" s="5"/>
      <c r="Z586" s="5"/>
      <c r="AA586" s="5"/>
      <c r="AB586" s="5"/>
      <c r="AC586" s="5"/>
      <c r="AD586" s="5"/>
      <c r="AE586" s="5"/>
      <c r="AF586" s="5"/>
      <c r="AG586" s="5"/>
    </row>
    <row r="587" spans="2:33" ht="15.75" x14ac:dyDescent="0.25">
      <c r="B587" s="63" t="str">
        <f>CONCATENATE(historie_vysledky[[#This Row],[rok]]," :: ",F587," :: ",G587)</f>
        <v>2013 :: Čapek František :: 1977</v>
      </c>
      <c r="C587" s="115">
        <v>2013</v>
      </c>
      <c r="D587" s="43" t="s">
        <v>292</v>
      </c>
      <c r="E587" s="101"/>
      <c r="F587" s="9" t="s">
        <v>91</v>
      </c>
      <c r="G587" s="7">
        <v>1977</v>
      </c>
      <c r="H587" s="8" t="s">
        <v>7</v>
      </c>
      <c r="I587" s="98" t="str">
        <f>IF(RIGHT(LEFT(historie_vysledky[[#This Row],[prijmeni a jmeno]],SEARCH(" ",historie_vysledky[[#This Row],[prijmeni a jmeno]])-1),1)="á","Z","M")</f>
        <v>M</v>
      </c>
      <c r="J58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587" s="38"/>
      <c r="L587" s="80">
        <v>5.2604166666666667E-2</v>
      </c>
      <c r="M587" s="76">
        <v>25</v>
      </c>
      <c r="N587" s="77">
        <v>11</v>
      </c>
      <c r="O587" s="112" t="str">
        <f>LEFT(historie_vysledky[[#This Row],[prijmeni a jmeno]],1)</f>
        <v>Č</v>
      </c>
      <c r="P587" s="113" t="str">
        <f>CONCATENATE(historie_vysledky[[#This Row],[prijmeni a jmeno]],", ",historie_vysledky[[#This Row],[nar]])</f>
        <v>Čapek František, 1977</v>
      </c>
      <c r="Q587" s="92">
        <f>IF(ISERROR(VLOOKUP(B587,jbp_bezci!B:G,4,0)),"-",IF(VLOOKUP(B587,jbp_bezci!B:G,4,0)=0,"-",VLOOKUP(B587,jbp_bezci!B:G,4,0)))</f>
        <v>1977</v>
      </c>
      <c r="R587" s="92" t="str">
        <f>IF(COUNTIF(jbp_bezci[ident],historie_vysledky[[#This Row],[ident jbp]])=1,"přihlášen","ne")</f>
        <v>přihlášen</v>
      </c>
      <c r="S587" s="93" t="str">
        <f>IF(historie_vysledky[[#This Row],[jbp_2014]]="ne","-",IF(VLOOKUP(historie_vysledky[[#This Row],[ident jbp]],jbp_bezci!B:G,5,0)=0,"-",VLOOKUP(historie_vysledky[[#This Row],[ident jbp]],jbp_bezci!B:G,5,0)))</f>
        <v>SK Oslov</v>
      </c>
      <c r="T587" s="120">
        <f>COUNTIFS($F$4:F586,F587,$G$4:G586,G587)</f>
        <v>1</v>
      </c>
      <c r="U587" s="11"/>
      <c r="V587" s="11"/>
      <c r="W587" s="11"/>
      <c r="X587" s="5"/>
      <c r="Y587" s="5"/>
      <c r="Z587" s="5"/>
      <c r="AA587" s="5"/>
      <c r="AB587" s="5"/>
      <c r="AC587" s="5"/>
      <c r="AD587" s="5"/>
      <c r="AE587" s="5"/>
      <c r="AF587" s="5"/>
      <c r="AG587" s="5"/>
    </row>
    <row r="588" spans="2:33" ht="15.75" x14ac:dyDescent="0.25">
      <c r="B588" s="63" t="str">
        <f>CONCATENATE(historie_vysledky[[#This Row],[rok]]," :: ",F588," :: ",G588)</f>
        <v>2013 :: Černý Martin :: 1975</v>
      </c>
      <c r="C588" s="115">
        <v>2013</v>
      </c>
      <c r="D588" s="43" t="s">
        <v>292</v>
      </c>
      <c r="E588" s="101"/>
      <c r="F588" s="9" t="s">
        <v>311</v>
      </c>
      <c r="G588" s="7">
        <v>1975</v>
      </c>
      <c r="H588" s="8" t="s">
        <v>395</v>
      </c>
      <c r="I588" s="98" t="str">
        <f>IF(RIGHT(LEFT(historie_vysledky[[#This Row],[prijmeni a jmeno]],SEARCH(" ",historie_vysledky[[#This Row],[prijmeni a jmeno]])-1),1)="á","Z","M")</f>
        <v>M</v>
      </c>
      <c r="J58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588" s="38"/>
      <c r="L588" s="80">
        <v>5.9467592592592593E-2</v>
      </c>
      <c r="M588" s="76">
        <v>42</v>
      </c>
      <c r="N588" s="77">
        <v>16</v>
      </c>
      <c r="O588" s="112" t="str">
        <f>LEFT(historie_vysledky[[#This Row],[prijmeni a jmeno]],1)</f>
        <v>Č</v>
      </c>
      <c r="P588" s="113" t="str">
        <f>CONCATENATE(historie_vysledky[[#This Row],[prijmeni a jmeno]],", ",historie_vysledky[[#This Row],[nar]])</f>
        <v>Černý Martin, 1975</v>
      </c>
      <c r="Q588" s="92" t="str">
        <f>IF(ISERROR(VLOOKUP(B588,jbp_bezci!B:G,4,0)),"-",IF(VLOOKUP(B588,jbp_bezci!B:G,4,0)=0,"-",VLOOKUP(B588,jbp_bezci!B:G,4,0)))</f>
        <v>-</v>
      </c>
      <c r="R588" s="92" t="str">
        <f>IF(COUNTIF(jbp_bezci[ident],historie_vysledky[[#This Row],[ident jbp]])=1,"přihlášen","ne")</f>
        <v>ne</v>
      </c>
      <c r="S58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88" s="120">
        <f>COUNTIFS($F$4:F587,F588,$G$4:G587,G588)</f>
        <v>0</v>
      </c>
      <c r="U588" s="11"/>
      <c r="V588" s="11"/>
      <c r="W588" s="11"/>
      <c r="X588" s="5"/>
      <c r="Y588" s="5"/>
      <c r="Z588" s="5"/>
      <c r="AA588" s="5"/>
      <c r="AB588" s="5"/>
      <c r="AC588" s="5"/>
      <c r="AD588" s="5"/>
      <c r="AE588" s="5"/>
      <c r="AF588" s="5"/>
      <c r="AG588" s="5"/>
    </row>
    <row r="589" spans="2:33" ht="15.75" x14ac:dyDescent="0.25">
      <c r="B589" s="63" t="str">
        <f>CONCATENATE(historie_vysledky[[#This Row],[rok]]," :: ",F589," :: ",G589)</f>
        <v>2013 :: Diviš Jiří :: 1975</v>
      </c>
      <c r="C589" s="115">
        <v>2013</v>
      </c>
      <c r="D589" s="43" t="s">
        <v>292</v>
      </c>
      <c r="E589" s="101"/>
      <c r="F589" s="9" t="s">
        <v>297</v>
      </c>
      <c r="G589" s="7">
        <v>1975</v>
      </c>
      <c r="H589" s="8" t="s">
        <v>1005</v>
      </c>
      <c r="I589" s="98" t="str">
        <f>IF(RIGHT(LEFT(historie_vysledky[[#This Row],[prijmeni a jmeno]],SEARCH(" ",historie_vysledky[[#This Row],[prijmeni a jmeno]])-1),1)="á","Z","M")</f>
        <v>M</v>
      </c>
      <c r="J58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589" s="38"/>
      <c r="L589" s="80">
        <v>4.5185185185185189E-2</v>
      </c>
      <c r="M589" s="76">
        <v>10</v>
      </c>
      <c r="N589" s="77">
        <v>6</v>
      </c>
      <c r="O589" s="112" t="str">
        <f>LEFT(historie_vysledky[[#This Row],[prijmeni a jmeno]],1)</f>
        <v>D</v>
      </c>
      <c r="P589" s="113" t="str">
        <f>CONCATENATE(historie_vysledky[[#This Row],[prijmeni a jmeno]],", ",historie_vysledky[[#This Row],[nar]])</f>
        <v>Diviš Jiří, 1975</v>
      </c>
      <c r="Q589" s="92" t="str">
        <f>IF(ISERROR(VLOOKUP(B589,jbp_bezci!B:G,4,0)),"-",IF(VLOOKUP(B589,jbp_bezci!B:G,4,0)=0,"-",VLOOKUP(B589,jbp_bezci!B:G,4,0)))</f>
        <v>-</v>
      </c>
      <c r="R589" s="92" t="str">
        <f>IF(COUNTIF(jbp_bezci[ident],historie_vysledky[[#This Row],[ident jbp]])=1,"přihlášen","ne")</f>
        <v>ne</v>
      </c>
      <c r="S58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89" s="120">
        <f>COUNTIFS($F$4:F588,F589,$G$4:G588,G589)</f>
        <v>0</v>
      </c>
      <c r="U589" s="11"/>
      <c r="V589" s="11"/>
      <c r="W589" s="11"/>
      <c r="X589" s="5"/>
      <c r="Y589" s="5"/>
      <c r="Z589" s="5"/>
      <c r="AA589" s="5"/>
      <c r="AB589" s="5"/>
      <c r="AC589" s="5"/>
      <c r="AD589" s="5"/>
      <c r="AE589" s="5"/>
      <c r="AF589" s="5"/>
      <c r="AG589" s="5"/>
    </row>
    <row r="590" spans="2:33" ht="15.75" x14ac:dyDescent="0.25">
      <c r="B590" s="63" t="str">
        <f>CONCATENATE(historie_vysledky[[#This Row],[rok]]," :: ",F590," :: ",G590)</f>
        <v>2013 :: Fík Jan :: 1978</v>
      </c>
      <c r="C590" s="115">
        <v>2013</v>
      </c>
      <c r="D590" s="43" t="s">
        <v>292</v>
      </c>
      <c r="E590" s="101"/>
      <c r="F590" s="9" t="s">
        <v>313</v>
      </c>
      <c r="G590" s="7">
        <v>1978</v>
      </c>
      <c r="H590" s="8" t="s">
        <v>395</v>
      </c>
      <c r="I590" s="98" t="str">
        <f>IF(RIGHT(LEFT(historie_vysledky[[#This Row],[prijmeni a jmeno]],SEARCH(" ",historie_vysledky[[#This Row],[prijmeni a jmeno]])-1),1)="á","Z","M")</f>
        <v>M</v>
      </c>
      <c r="J59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590" s="38"/>
      <c r="L590" s="80">
        <v>6.0462962962962961E-2</v>
      </c>
      <c r="M590" s="76">
        <v>45</v>
      </c>
      <c r="N590" s="77">
        <v>18</v>
      </c>
      <c r="O590" s="112" t="str">
        <f>LEFT(historie_vysledky[[#This Row],[prijmeni a jmeno]],1)</f>
        <v>F</v>
      </c>
      <c r="P590" s="113" t="str">
        <f>CONCATENATE(historie_vysledky[[#This Row],[prijmeni a jmeno]],", ",historie_vysledky[[#This Row],[nar]])</f>
        <v>Fík Jan, 1978</v>
      </c>
      <c r="Q590" s="92" t="str">
        <f>IF(ISERROR(VLOOKUP(B590,jbp_bezci!B:G,4,0)),"-",IF(VLOOKUP(B590,jbp_bezci!B:G,4,0)=0,"-",VLOOKUP(B590,jbp_bezci!B:G,4,0)))</f>
        <v>-</v>
      </c>
      <c r="R590" s="92" t="str">
        <f>IF(COUNTIF(jbp_bezci[ident],historie_vysledky[[#This Row],[ident jbp]])=1,"přihlášen","ne")</f>
        <v>ne</v>
      </c>
      <c r="S59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90" s="120">
        <f>COUNTIFS($F$4:F589,F590,$G$4:G589,G590)</f>
        <v>0</v>
      </c>
      <c r="U590" s="11"/>
      <c r="V590" s="11"/>
      <c r="W590" s="11"/>
      <c r="X590" s="5"/>
      <c r="Y590" s="5"/>
      <c r="Z590" s="5"/>
      <c r="AA590" s="5"/>
      <c r="AB590" s="5"/>
      <c r="AC590" s="5"/>
      <c r="AD590" s="5"/>
      <c r="AE590" s="5"/>
      <c r="AF590" s="5"/>
      <c r="AG590" s="5"/>
    </row>
    <row r="591" spans="2:33" ht="15.75" x14ac:dyDescent="0.25">
      <c r="B591" s="63" t="str">
        <f>CONCATENATE(historie_vysledky[[#This Row],[rok]]," :: ",F591," :: ",G591)</f>
        <v>2013 :: Flíčková Alice :: 1970</v>
      </c>
      <c r="C591" s="115">
        <v>2013</v>
      </c>
      <c r="D591" s="43" t="s">
        <v>292</v>
      </c>
      <c r="E591" s="101"/>
      <c r="F591" s="9" t="s">
        <v>316</v>
      </c>
      <c r="G591" s="7">
        <v>1970</v>
      </c>
      <c r="H591" s="8" t="s">
        <v>999</v>
      </c>
      <c r="I591" s="98" t="str">
        <f>IF(RIGHT(LEFT(historie_vysledky[[#This Row],[prijmeni a jmeno]],SEARCH(" ",historie_vysledky[[#This Row],[prijmeni a jmeno]])-1),1)="á","Z","M")</f>
        <v>Z</v>
      </c>
      <c r="J59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591" s="38"/>
      <c r="L591" s="80">
        <v>6.5011574074074083E-2</v>
      </c>
      <c r="M591" s="76">
        <v>51</v>
      </c>
      <c r="N591" s="77">
        <v>4</v>
      </c>
      <c r="O591" s="112" t="str">
        <f>LEFT(historie_vysledky[[#This Row],[prijmeni a jmeno]],1)</f>
        <v>F</v>
      </c>
      <c r="P591" s="113" t="str">
        <f>CONCATENATE(historie_vysledky[[#This Row],[prijmeni a jmeno]],", ",historie_vysledky[[#This Row],[nar]])</f>
        <v>Flíčková Alice, 1970</v>
      </c>
      <c r="Q591" s="92" t="str">
        <f>IF(ISERROR(VLOOKUP(B591,jbp_bezci!B:G,4,0)),"-",IF(VLOOKUP(B591,jbp_bezci!B:G,4,0)=0,"-",VLOOKUP(B591,jbp_bezci!B:G,4,0)))</f>
        <v>-</v>
      </c>
      <c r="R591" s="92" t="str">
        <f>IF(COUNTIF(jbp_bezci[ident],historie_vysledky[[#This Row],[ident jbp]])=1,"přihlášen","ne")</f>
        <v>ne</v>
      </c>
      <c r="S59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91" s="120">
        <f>COUNTIFS($F$4:F590,F591,$G$4:G590,G591)</f>
        <v>1</v>
      </c>
      <c r="U591" s="11"/>
      <c r="V591" s="11"/>
      <c r="W591" s="11"/>
      <c r="X591" s="5"/>
      <c r="Y591" s="5"/>
      <c r="Z591" s="5"/>
      <c r="AA591" s="5"/>
      <c r="AB591" s="5"/>
      <c r="AC591" s="5"/>
      <c r="AD591" s="5"/>
      <c r="AE591" s="5"/>
      <c r="AF591" s="5"/>
      <c r="AG591" s="5"/>
    </row>
    <row r="592" spans="2:33" ht="15.75" x14ac:dyDescent="0.25">
      <c r="B592" s="63" t="str">
        <f>CONCATENATE(historie_vysledky[[#This Row],[rok]]," :: ",F592," :: ",G592)</f>
        <v>2013 :: Forejt Rostislav :: 1967</v>
      </c>
      <c r="C592" s="115">
        <v>2013</v>
      </c>
      <c r="D592" s="43" t="s">
        <v>292</v>
      </c>
      <c r="E592" s="101"/>
      <c r="F592" s="9" t="s">
        <v>317</v>
      </c>
      <c r="G592" s="7">
        <v>1967</v>
      </c>
      <c r="H592" s="8" t="s">
        <v>318</v>
      </c>
      <c r="I592" s="98" t="str">
        <f>IF(RIGHT(LEFT(historie_vysledky[[#This Row],[prijmeni a jmeno]],SEARCH(" ",historie_vysledky[[#This Row],[prijmeni a jmeno]])-1),1)="á","Z","M")</f>
        <v>M</v>
      </c>
      <c r="J59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592" s="38"/>
      <c r="L592" s="80">
        <v>8.1562499999999996E-2</v>
      </c>
      <c r="M592" s="76">
        <v>53</v>
      </c>
      <c r="N592" s="77">
        <v>18</v>
      </c>
      <c r="O592" s="112" t="str">
        <f>LEFT(historie_vysledky[[#This Row],[prijmeni a jmeno]],1)</f>
        <v>F</v>
      </c>
      <c r="P592" s="113" t="str">
        <f>CONCATENATE(historie_vysledky[[#This Row],[prijmeni a jmeno]],", ",historie_vysledky[[#This Row],[nar]])</f>
        <v>Forejt Rostislav, 1967</v>
      </c>
      <c r="Q592" s="92" t="str">
        <f>IF(ISERROR(VLOOKUP(B592,jbp_bezci!B:G,4,0)),"-",IF(VLOOKUP(B592,jbp_bezci!B:G,4,0)=0,"-",VLOOKUP(B592,jbp_bezci!B:G,4,0)))</f>
        <v>-</v>
      </c>
      <c r="R592" s="92" t="str">
        <f>IF(COUNTIF(jbp_bezci[ident],historie_vysledky[[#This Row],[ident jbp]])=1,"přihlášen","ne")</f>
        <v>ne</v>
      </c>
      <c r="S59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92" s="120">
        <f>COUNTIFS($F$4:F591,F592,$G$4:G591,G592)</f>
        <v>0</v>
      </c>
      <c r="U592" s="11"/>
      <c r="V592" s="11"/>
      <c r="W592" s="11"/>
      <c r="X592" s="5"/>
      <c r="Y592" s="5"/>
      <c r="Z592" s="5"/>
      <c r="AA592" s="5"/>
      <c r="AB592" s="5"/>
      <c r="AC592" s="5"/>
      <c r="AD592" s="5"/>
      <c r="AE592" s="5"/>
      <c r="AF592" s="5"/>
      <c r="AG592" s="5"/>
    </row>
    <row r="593" spans="2:33" ht="15.75" x14ac:dyDescent="0.25">
      <c r="B593" s="63" t="str">
        <f>CONCATENATE(historie_vysledky[[#This Row],[rok]]," :: ",F593," :: ",G593)</f>
        <v>2013 :: Gazda Martin :: 1968</v>
      </c>
      <c r="C593" s="115">
        <v>2013</v>
      </c>
      <c r="D593" s="43" t="s">
        <v>292</v>
      </c>
      <c r="E593" s="101"/>
      <c r="F593" s="9" t="s">
        <v>97</v>
      </c>
      <c r="G593" s="7">
        <v>1968</v>
      </c>
      <c r="H593" s="8" t="s">
        <v>304</v>
      </c>
      <c r="I593" s="98" t="str">
        <f>IF(RIGHT(LEFT(historie_vysledky[[#This Row],[prijmeni a jmeno]],SEARCH(" ",historie_vysledky[[#This Row],[prijmeni a jmeno]])-1),1)="á","Z","M")</f>
        <v>M</v>
      </c>
      <c r="J59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593" s="38"/>
      <c r="L593" s="80">
        <v>5.2962962962962962E-2</v>
      </c>
      <c r="M593" s="76">
        <v>26</v>
      </c>
      <c r="N593" s="77">
        <v>10</v>
      </c>
      <c r="O593" s="112" t="str">
        <f>LEFT(historie_vysledky[[#This Row],[prijmeni a jmeno]],1)</f>
        <v>G</v>
      </c>
      <c r="P593" s="113" t="str">
        <f>CONCATENATE(historie_vysledky[[#This Row],[prijmeni a jmeno]],", ",historie_vysledky[[#This Row],[nar]])</f>
        <v>Gazda Martin, 1968</v>
      </c>
      <c r="Q593" s="92">
        <f>IF(ISERROR(VLOOKUP(B593,jbp_bezci!B:G,4,0)),"-",IF(VLOOKUP(B593,jbp_bezci!B:G,4,0)=0,"-",VLOOKUP(B593,jbp_bezci!B:G,4,0)))</f>
        <v>1968</v>
      </c>
      <c r="R593" s="92" t="str">
        <f>IF(COUNTIF(jbp_bezci[ident],historie_vysledky[[#This Row],[ident jbp]])=1,"přihlášen","ne")</f>
        <v>přihlášen</v>
      </c>
      <c r="S593" s="93" t="str">
        <f>IF(historie_vysledky[[#This Row],[jbp_2014]]="ne","-",IF(VLOOKUP(historie_vysledky[[#This Row],[ident jbp]],jbp_bezci!B:G,5,0)=0,"-",VLOOKUP(historie_vysledky[[#This Row],[ident jbp]],jbp_bezci!B:G,5,0)))</f>
        <v>King team</v>
      </c>
      <c r="T593" s="120">
        <f>COUNTIFS($F$4:F592,F593,$G$4:G592,G593)</f>
        <v>2</v>
      </c>
      <c r="U593" s="11"/>
      <c r="V593" s="11"/>
      <c r="W593" s="11"/>
      <c r="X593" s="5"/>
      <c r="Y593" s="5"/>
      <c r="Z593" s="5"/>
      <c r="AA593" s="5"/>
      <c r="AB593" s="5"/>
      <c r="AC593" s="5"/>
      <c r="AD593" s="5"/>
      <c r="AE593" s="5"/>
      <c r="AF593" s="5"/>
      <c r="AG593" s="5"/>
    </row>
    <row r="594" spans="2:33" ht="15.75" x14ac:dyDescent="0.25">
      <c r="B594" s="63" t="str">
        <f>CONCATENATE(historie_vysledky[[#This Row],[rok]]," :: ",F594," :: ",G594)</f>
        <v>2013 :: Habara Jan :: 1972</v>
      </c>
      <c r="C594" s="115">
        <v>2013</v>
      </c>
      <c r="D594" s="43" t="s">
        <v>292</v>
      </c>
      <c r="E594" s="101"/>
      <c r="F594" s="9" t="s">
        <v>98</v>
      </c>
      <c r="G594" s="7">
        <v>1972</v>
      </c>
      <c r="H594" s="8" t="s">
        <v>391</v>
      </c>
      <c r="I594" s="98" t="str">
        <f>IF(RIGHT(LEFT(historie_vysledky[[#This Row],[prijmeni a jmeno]],SEARCH(" ",historie_vysledky[[#This Row],[prijmeni a jmeno]])-1),1)="á","Z","M")</f>
        <v>M</v>
      </c>
      <c r="J59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594" s="38"/>
      <c r="L594" s="80" t="s">
        <v>326</v>
      </c>
      <c r="M594" s="76">
        <v>55</v>
      </c>
      <c r="N594" s="77">
        <v>0</v>
      </c>
      <c r="O594" s="112" t="str">
        <f>LEFT(historie_vysledky[[#This Row],[prijmeni a jmeno]],1)</f>
        <v>H</v>
      </c>
      <c r="P594" s="113" t="str">
        <f>CONCATENATE(historie_vysledky[[#This Row],[prijmeni a jmeno]],", ",historie_vysledky[[#This Row],[nar]])</f>
        <v>Habara Jan, 1972</v>
      </c>
      <c r="Q594" s="92" t="str">
        <f>IF(ISERROR(VLOOKUP(B594,jbp_bezci!B:G,4,0)),"-",IF(VLOOKUP(B594,jbp_bezci!B:G,4,0)=0,"-",VLOOKUP(B594,jbp_bezci!B:G,4,0)))</f>
        <v>-</v>
      </c>
      <c r="R594" s="92" t="str">
        <f>IF(COUNTIF(jbp_bezci[ident],historie_vysledky[[#This Row],[ident jbp]])=1,"přihlášen","ne")</f>
        <v>ne</v>
      </c>
      <c r="S59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94" s="120">
        <f>COUNTIFS($F$4:F593,F594,$G$4:G593,G594)</f>
        <v>0</v>
      </c>
      <c r="U594" s="11"/>
      <c r="V594" s="11"/>
      <c r="W594" s="11"/>
      <c r="X594" s="5"/>
      <c r="Y594" s="5"/>
      <c r="Z594" s="5"/>
      <c r="AA594" s="5"/>
      <c r="AB594" s="5"/>
      <c r="AC594" s="5"/>
      <c r="AD594" s="5"/>
      <c r="AE594" s="5"/>
      <c r="AF594" s="5"/>
      <c r="AG594" s="5"/>
    </row>
    <row r="595" spans="2:33" ht="15.75" x14ac:dyDescent="0.25">
      <c r="B595" s="63" t="str">
        <f>CONCATENATE(historie_vysledky[[#This Row],[rok]]," :: ",F595," :: ",G595)</f>
        <v>2013 :: Habara Jaromír :: 1974</v>
      </c>
      <c r="C595" s="115">
        <v>2013</v>
      </c>
      <c r="D595" s="9" t="s">
        <v>292</v>
      </c>
      <c r="E595" s="101"/>
      <c r="F595" s="15" t="s">
        <v>99</v>
      </c>
      <c r="G595" s="10">
        <v>1974</v>
      </c>
      <c r="H595" s="8" t="s">
        <v>391</v>
      </c>
      <c r="I595" s="98" t="str">
        <f>IF(RIGHT(LEFT(historie_vysledky[[#This Row],[prijmeni a jmeno]],SEARCH(" ",historie_vysledky[[#This Row],[prijmeni a jmeno]])-1),1)="á","Z","M")</f>
        <v>M</v>
      </c>
      <c r="J595" s="79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595" s="38"/>
      <c r="L595" s="80">
        <v>4.3055555555555562E-2</v>
      </c>
      <c r="M595" s="76">
        <v>5</v>
      </c>
      <c r="N595" s="77">
        <v>2</v>
      </c>
      <c r="O595" s="112" t="str">
        <f>LEFT(historie_vysledky[[#This Row],[prijmeni a jmeno]],1)</f>
        <v>H</v>
      </c>
      <c r="P595" s="113" t="str">
        <f>CONCATENATE(historie_vysledky[[#This Row],[prijmeni a jmeno]],", ",historie_vysledky[[#This Row],[nar]])</f>
        <v>Habara Jaromír, 1974</v>
      </c>
      <c r="Q595" s="92">
        <f>IF(ISERROR(VLOOKUP(B595,jbp_bezci!B:G,4,0)),"-",IF(VLOOKUP(B595,jbp_bezci!B:G,4,0)=0,"-",VLOOKUP(B595,jbp_bezci!B:G,4,0)))</f>
        <v>1974</v>
      </c>
      <c r="R595" s="92" t="str">
        <f>IF(COUNTIF(jbp_bezci[ident],historie_vysledky[[#This Row],[ident jbp]])=1,"přihlášen","ne")</f>
        <v>přihlášen</v>
      </c>
      <c r="S595" s="93" t="str">
        <f>IF(historie_vysledky[[#This Row],[jbp_2014]]="ne","-",IF(VLOOKUP(historie_vysledky[[#This Row],[ident jbp]],jbp_bezci!B:G,5,0)=0,"-",VLOOKUP(historie_vysledky[[#This Row],[ident jbp]],jbp_bezci!B:G,5,0)))</f>
        <v>Veselí nad Lužnicí</v>
      </c>
      <c r="T595" s="120">
        <f>COUNTIFS($F$4:F594,F595,$G$4:G594,G595)</f>
        <v>1</v>
      </c>
      <c r="U595" s="11"/>
      <c r="V595" s="11"/>
      <c r="W595" s="11"/>
      <c r="X595" s="5"/>
      <c r="Y595" s="5"/>
      <c r="Z595" s="5"/>
      <c r="AA595" s="5"/>
      <c r="AB595" s="5"/>
      <c r="AC595" s="5"/>
      <c r="AD595" s="5"/>
      <c r="AE595" s="5"/>
      <c r="AF595" s="5"/>
      <c r="AG595" s="5"/>
    </row>
    <row r="596" spans="2:33" ht="15.75" x14ac:dyDescent="0.25">
      <c r="B596" s="63" t="str">
        <f>CONCATENATE(historie_vysledky[[#This Row],[rok]]," :: ",F596," :: ",G596)</f>
        <v>2013 :: Hájek Daniel :: 1988</v>
      </c>
      <c r="C596" s="115">
        <v>2013</v>
      </c>
      <c r="D596" s="9" t="s">
        <v>292</v>
      </c>
      <c r="E596" s="101"/>
      <c r="F596" s="9" t="s">
        <v>100</v>
      </c>
      <c r="G596" s="7">
        <v>1988</v>
      </c>
      <c r="H596" s="8" t="s">
        <v>73</v>
      </c>
      <c r="I596" s="98" t="str">
        <f>IF(RIGHT(LEFT(historie_vysledky[[#This Row],[prijmeni a jmeno]],SEARCH(" ",historie_vysledky[[#This Row],[prijmeni a jmeno]])-1),1)="á","Z","M")</f>
        <v>M</v>
      </c>
      <c r="J596" s="79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596" s="38"/>
      <c r="L596" s="80">
        <v>3.8969907407407404E-2</v>
      </c>
      <c r="M596" s="76">
        <v>1</v>
      </c>
      <c r="N596" s="77">
        <v>1</v>
      </c>
      <c r="O596" s="112" t="str">
        <f>LEFT(historie_vysledky[[#This Row],[prijmeni a jmeno]],1)</f>
        <v>H</v>
      </c>
      <c r="P596" s="113" t="str">
        <f>CONCATENATE(historie_vysledky[[#This Row],[prijmeni a jmeno]],", ",historie_vysledky[[#This Row],[nar]])</f>
        <v>Hájek Daniel, 1988</v>
      </c>
      <c r="Q596" s="92">
        <f>IF(ISERROR(VLOOKUP(B596,jbp_bezci!B:G,4,0)),"-",IF(VLOOKUP(B596,jbp_bezci!B:G,4,0)=0,"-",VLOOKUP(B596,jbp_bezci!B:G,4,0)))</f>
        <v>1988</v>
      </c>
      <c r="R596" s="94" t="str">
        <f>IF(COUNTIF(jbp_bezci[ident],historie_vysledky[[#This Row],[ident jbp]])=1,"přihlášen","ne")</f>
        <v>přihlášen</v>
      </c>
      <c r="S596" s="95" t="str">
        <f>IF(historie_vysledky[[#This Row],[jbp_2014]]="ne","-",IF(VLOOKUP(historie_vysledky[[#This Row],[ident jbp]],jbp_bezci!B:G,5,0)=0,"-",VLOOKUP(historie_vysledky[[#This Row],[ident jbp]],jbp_bezci!B:G,5,0)))</f>
        <v>SKP České Budějovice</v>
      </c>
      <c r="T596" s="120">
        <f>COUNTIFS($F$4:F595,F596,$G$4:G595,G596)</f>
        <v>0</v>
      </c>
      <c r="U596" s="11"/>
      <c r="V596" s="11"/>
      <c r="W596" s="11"/>
      <c r="X596" s="5"/>
      <c r="Y596" s="5"/>
      <c r="Z596" s="5"/>
      <c r="AA596" s="5"/>
      <c r="AB596" s="5"/>
      <c r="AC596" s="5"/>
      <c r="AD596" s="5"/>
      <c r="AE596" s="5"/>
      <c r="AF596" s="5"/>
      <c r="AG596" s="5"/>
    </row>
    <row r="597" spans="2:33" ht="15.75" x14ac:dyDescent="0.25">
      <c r="B597" s="63" t="str">
        <f>CONCATENATE(historie_vysledky[[#This Row],[rok]]," :: ",F597," :: ",G597)</f>
        <v>2013 :: Helm František :: 1987</v>
      </c>
      <c r="C597" s="115">
        <v>2013</v>
      </c>
      <c r="D597" s="43" t="s">
        <v>292</v>
      </c>
      <c r="E597" s="101"/>
      <c r="F597" s="9" t="s">
        <v>103</v>
      </c>
      <c r="G597" s="7">
        <v>1987</v>
      </c>
      <c r="H597" s="8" t="s">
        <v>309</v>
      </c>
      <c r="I597" s="98" t="str">
        <f>IF(RIGHT(LEFT(historie_vysledky[[#This Row],[prijmeni a jmeno]],SEARCH(" ",historie_vysledky[[#This Row],[prijmeni a jmeno]])-1),1)="á","Z","M")</f>
        <v>M</v>
      </c>
      <c r="J59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597" s="38"/>
      <c r="L597" s="80">
        <v>5.9004629629629629E-2</v>
      </c>
      <c r="M597" s="76">
        <v>40</v>
      </c>
      <c r="N597" s="77">
        <v>14</v>
      </c>
      <c r="O597" s="112" t="str">
        <f>LEFT(historie_vysledky[[#This Row],[prijmeni a jmeno]],1)</f>
        <v>H</v>
      </c>
      <c r="P597" s="113" t="str">
        <f>CONCATENATE(historie_vysledky[[#This Row],[prijmeni a jmeno]],", ",historie_vysledky[[#This Row],[nar]])</f>
        <v>Helm František, 1987</v>
      </c>
      <c r="Q597" s="92" t="str">
        <f>IF(ISERROR(VLOOKUP(B597,jbp_bezci!B:G,4,0)),"-",IF(VLOOKUP(B597,jbp_bezci!B:G,4,0)=0,"-",VLOOKUP(B597,jbp_bezci!B:G,4,0)))</f>
        <v>-</v>
      </c>
      <c r="R597" s="92" t="str">
        <f>IF(COUNTIF(jbp_bezci[ident],historie_vysledky[[#This Row],[ident jbp]])=1,"přihlášen","ne")</f>
        <v>ne</v>
      </c>
      <c r="S59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97" s="120">
        <f>COUNTIFS($F$4:F596,F597,$G$4:G596,G597)</f>
        <v>0</v>
      </c>
      <c r="U597" s="11"/>
      <c r="V597" s="11"/>
      <c r="W597" s="11"/>
      <c r="X597" s="5"/>
      <c r="Y597" s="5"/>
      <c r="Z597" s="5"/>
      <c r="AA597" s="5"/>
      <c r="AB597" s="5"/>
      <c r="AC597" s="5"/>
      <c r="AD597" s="5"/>
      <c r="AE597" s="5"/>
      <c r="AF597" s="5"/>
      <c r="AG597" s="5"/>
    </row>
    <row r="598" spans="2:33" ht="15.75" x14ac:dyDescent="0.25">
      <c r="B598" s="63" t="str">
        <f>CONCATENATE(historie_vysledky[[#This Row],[rok]]," :: ",F598," :: ",G598)</f>
        <v>2013 :: Jansa Jiří :: 1966</v>
      </c>
      <c r="C598" s="115">
        <v>2013</v>
      </c>
      <c r="D598" s="43" t="s">
        <v>292</v>
      </c>
      <c r="E598" s="101"/>
      <c r="F598" s="9" t="s">
        <v>207</v>
      </c>
      <c r="G598" s="7">
        <v>1966</v>
      </c>
      <c r="H598" s="8" t="s">
        <v>10</v>
      </c>
      <c r="I598" s="98" t="str">
        <f>IF(RIGHT(LEFT(historie_vysledky[[#This Row],[prijmeni a jmeno]],SEARCH(" ",historie_vysledky[[#This Row],[prijmeni a jmeno]])-1),1)="á","Z","M")</f>
        <v>M</v>
      </c>
      <c r="J59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598" s="38"/>
      <c r="L598" s="80">
        <v>4.3842592592592593E-2</v>
      </c>
      <c r="M598" s="76">
        <v>7</v>
      </c>
      <c r="N598" s="77">
        <v>4</v>
      </c>
      <c r="O598" s="112" t="str">
        <f>LEFT(historie_vysledky[[#This Row],[prijmeni a jmeno]],1)</f>
        <v>J</v>
      </c>
      <c r="P598" s="113" t="str">
        <f>CONCATENATE(historie_vysledky[[#This Row],[prijmeni a jmeno]],", ",historie_vysledky[[#This Row],[nar]])</f>
        <v>Jansa Jiří, 1966</v>
      </c>
      <c r="Q598" s="92">
        <f>IF(ISERROR(VLOOKUP(B598,jbp_bezci!B:G,4,0)),"-",IF(VLOOKUP(B598,jbp_bezci!B:G,4,0)=0,"-",VLOOKUP(B598,jbp_bezci!B:G,4,0)))</f>
        <v>1966</v>
      </c>
      <c r="R598" s="92" t="str">
        <f>IF(COUNTIF(jbp_bezci[ident],historie_vysledky[[#This Row],[ident jbp]])=1,"přihlášen","ne")</f>
        <v>přihlášen</v>
      </c>
      <c r="S598" s="93" t="str">
        <f>IF(historie_vysledky[[#This Row],[jbp_2014]]="ne","-",IF(VLOOKUP(historie_vysledky[[#This Row],[ident jbp]],jbp_bezci!B:G,5,0)=0,"-",VLOOKUP(historie_vysledky[[#This Row],[ident jbp]],jbp_bezci!B:G,5,0)))</f>
        <v>Atletika Písek</v>
      </c>
      <c r="T598" s="120">
        <f>COUNTIFS($F$4:F597,F598,$G$4:G597,G598)</f>
        <v>1</v>
      </c>
      <c r="U598" s="11"/>
      <c r="V598" s="11"/>
      <c r="W598" s="11"/>
      <c r="X598" s="5"/>
      <c r="Y598" s="5"/>
      <c r="Z598" s="5"/>
      <c r="AA598" s="5"/>
      <c r="AB598" s="5"/>
      <c r="AC598" s="5"/>
      <c r="AD598" s="5"/>
      <c r="AE598" s="5"/>
      <c r="AF598" s="5"/>
      <c r="AG598" s="5"/>
    </row>
    <row r="599" spans="2:33" ht="15.75" x14ac:dyDescent="0.25">
      <c r="B599" s="63" t="str">
        <f>CONCATENATE(historie_vysledky[[#This Row],[rok]]," :: ",F599," :: ",G599)</f>
        <v>2013 :: Juráň Karel :: 1974</v>
      </c>
      <c r="C599" s="115">
        <v>2013</v>
      </c>
      <c r="D599" s="43" t="s">
        <v>292</v>
      </c>
      <c r="E599" s="101"/>
      <c r="F599" s="9" t="s">
        <v>295</v>
      </c>
      <c r="G599" s="7">
        <v>1974</v>
      </c>
      <c r="H599" s="8" t="s">
        <v>1014</v>
      </c>
      <c r="I599" s="98" t="str">
        <f>IF(RIGHT(LEFT(historie_vysledky[[#This Row],[prijmeni a jmeno]],SEARCH(" ",historie_vysledky[[#This Row],[prijmeni a jmeno]])-1),1)="á","Z","M")</f>
        <v>M</v>
      </c>
      <c r="J59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599" s="38"/>
      <c r="L599" s="80">
        <v>4.3680555555555556E-2</v>
      </c>
      <c r="M599" s="76">
        <v>6</v>
      </c>
      <c r="N599" s="77">
        <v>3</v>
      </c>
      <c r="O599" s="112" t="str">
        <f>LEFT(historie_vysledky[[#This Row],[prijmeni a jmeno]],1)</f>
        <v>J</v>
      </c>
      <c r="P599" s="113" t="str">
        <f>CONCATENATE(historie_vysledky[[#This Row],[prijmeni a jmeno]],", ",historie_vysledky[[#This Row],[nar]])</f>
        <v>Juráň Karel, 1974</v>
      </c>
      <c r="Q599" s="92" t="str">
        <f>IF(ISERROR(VLOOKUP(B599,jbp_bezci!B:G,4,0)),"-",IF(VLOOKUP(B599,jbp_bezci!B:G,4,0)=0,"-",VLOOKUP(B599,jbp_bezci!B:G,4,0)))</f>
        <v>-</v>
      </c>
      <c r="R599" s="92" t="str">
        <f>IF(COUNTIF(jbp_bezci[ident],historie_vysledky[[#This Row],[ident jbp]])=1,"přihlášen","ne")</f>
        <v>ne</v>
      </c>
      <c r="S59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599" s="120">
        <f>COUNTIFS($F$4:F598,F599,$G$4:G598,G599)</f>
        <v>0</v>
      </c>
      <c r="U599" s="11"/>
      <c r="V599" s="11"/>
      <c r="W599" s="11"/>
      <c r="X599" s="5"/>
      <c r="Y599" s="5"/>
      <c r="Z599" s="5"/>
      <c r="AA599" s="5"/>
      <c r="AB599" s="5"/>
      <c r="AC599" s="5"/>
      <c r="AD599" s="5"/>
      <c r="AE599" s="5"/>
      <c r="AF599" s="5"/>
      <c r="AG599" s="5"/>
    </row>
    <row r="600" spans="2:33" ht="15.75" x14ac:dyDescent="0.25">
      <c r="B600" s="63" t="str">
        <f>CONCATENATE(historie_vysledky[[#This Row],[rok]]," :: ",F600," :: ",G600)</f>
        <v>2013 :: Klosse Jiří :: 1970</v>
      </c>
      <c r="C600" s="115">
        <v>2013</v>
      </c>
      <c r="D600" s="43" t="s">
        <v>292</v>
      </c>
      <c r="E600" s="101"/>
      <c r="F600" s="9" t="s">
        <v>117</v>
      </c>
      <c r="G600" s="7">
        <v>1970</v>
      </c>
      <c r="H600" s="8" t="s">
        <v>37</v>
      </c>
      <c r="I600" s="98" t="str">
        <f>IF(RIGHT(LEFT(historie_vysledky[[#This Row],[prijmeni a jmeno]],SEARCH(" ",historie_vysledky[[#This Row],[prijmeni a jmeno]])-1),1)="á","Z","M")</f>
        <v>M</v>
      </c>
      <c r="J60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600" s="38"/>
      <c r="L600" s="80">
        <v>6.1527777777777772E-2</v>
      </c>
      <c r="M600" s="76">
        <v>46</v>
      </c>
      <c r="N600" s="77">
        <v>17</v>
      </c>
      <c r="O600" s="112" t="str">
        <f>LEFT(historie_vysledky[[#This Row],[prijmeni a jmeno]],1)</f>
        <v>K</v>
      </c>
      <c r="P600" s="113" t="str">
        <f>CONCATENATE(historie_vysledky[[#This Row],[prijmeni a jmeno]],", ",historie_vysledky[[#This Row],[nar]])</f>
        <v>Klosse Jiří, 1970</v>
      </c>
      <c r="Q600" s="92">
        <f>IF(ISERROR(VLOOKUP(B600,jbp_bezci!B:G,4,0)),"-",IF(VLOOKUP(B600,jbp_bezci!B:G,4,0)=0,"-",VLOOKUP(B600,jbp_bezci!B:G,4,0)))</f>
        <v>1970</v>
      </c>
      <c r="R600" s="92" t="str">
        <f>IF(COUNTIF(jbp_bezci[ident],historie_vysledky[[#This Row],[ident jbp]])=1,"přihlášen","ne")</f>
        <v>přihlášen</v>
      </c>
      <c r="S600" s="93" t="str">
        <f>IF(historie_vysledky[[#This Row],[jbp_2014]]="ne","-",IF(VLOOKUP(historie_vysledky[[#This Row],[ident jbp]],jbp_bezci!B:G,5,0)=0,"-",VLOOKUP(historie_vysledky[[#This Row],[ident jbp]],jbp_bezci!B:G,5,0)))</f>
        <v>Orlando Bananas</v>
      </c>
      <c r="T600" s="120">
        <f>COUNTIFS($F$4:F599,F600,$G$4:G599,G600)</f>
        <v>2</v>
      </c>
      <c r="U600" s="11"/>
      <c r="V600" s="11"/>
      <c r="W600" s="11"/>
      <c r="X600" s="5"/>
      <c r="Y600" s="5"/>
      <c r="Z600" s="5"/>
      <c r="AA600" s="5"/>
      <c r="AB600" s="5"/>
      <c r="AC600" s="5"/>
      <c r="AD600" s="5"/>
      <c r="AE600" s="5"/>
      <c r="AF600" s="5"/>
      <c r="AG600" s="5"/>
    </row>
    <row r="601" spans="2:33" ht="15.75" x14ac:dyDescent="0.25">
      <c r="B601" s="63" t="str">
        <f>CONCATENATE(historie_vysledky[[#This Row],[rok]]," :: ",F601," :: ",G601)</f>
        <v>2013 :: Kocourek Vít :: 1969</v>
      </c>
      <c r="C601" s="115">
        <v>2013</v>
      </c>
      <c r="D601" s="43" t="s">
        <v>292</v>
      </c>
      <c r="E601" s="101"/>
      <c r="F601" s="9" t="s">
        <v>209</v>
      </c>
      <c r="G601" s="7">
        <v>1969</v>
      </c>
      <c r="H601" s="8" t="s">
        <v>414</v>
      </c>
      <c r="I601" s="98" t="str">
        <f>IF(RIGHT(LEFT(historie_vysledky[[#This Row],[prijmeni a jmeno]],SEARCH(" ",historie_vysledky[[#This Row],[prijmeni a jmeno]])-1),1)="á","Z","M")</f>
        <v>M</v>
      </c>
      <c r="J60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601" s="38"/>
      <c r="L601" s="80">
        <v>4.7650462962962964E-2</v>
      </c>
      <c r="M601" s="76">
        <v>16</v>
      </c>
      <c r="N601" s="77">
        <v>6</v>
      </c>
      <c r="O601" s="112" t="str">
        <f>LEFT(historie_vysledky[[#This Row],[prijmeni a jmeno]],1)</f>
        <v>K</v>
      </c>
      <c r="P601" s="113" t="str">
        <f>CONCATENATE(historie_vysledky[[#This Row],[prijmeni a jmeno]],", ",historie_vysledky[[#This Row],[nar]])</f>
        <v>Kocourek Vít, 1969</v>
      </c>
      <c r="Q601" s="92">
        <f>IF(ISERROR(VLOOKUP(B601,jbp_bezci!B:G,4,0)),"-",IF(VLOOKUP(B601,jbp_bezci!B:G,4,0)=0,"-",VLOOKUP(B601,jbp_bezci!B:G,4,0)))</f>
        <v>1969</v>
      </c>
      <c r="R601" s="92" t="str">
        <f>IF(COUNTIF(jbp_bezci[ident],historie_vysledky[[#This Row],[ident jbp]])=1,"přihlášen","ne")</f>
        <v>přihlášen</v>
      </c>
      <c r="S601" s="93" t="str">
        <f>IF(historie_vysledky[[#This Row],[jbp_2014]]="ne","-",IF(VLOOKUP(historie_vysledky[[#This Row],[ident jbp]],jbp_bezci!B:G,5,0)=0,"-",VLOOKUP(historie_vysledky[[#This Row],[ident jbp]],jbp_bezci!B:G,5,0)))</f>
        <v>BH Triatlon České Budějovice</v>
      </c>
      <c r="T601" s="120">
        <f>COUNTIFS($F$4:F600,F601,$G$4:G600,G601)</f>
        <v>1</v>
      </c>
      <c r="U601" s="11"/>
      <c r="V601" s="11"/>
      <c r="W601" s="11"/>
      <c r="X601" s="5"/>
      <c r="Y601" s="5"/>
      <c r="Z601" s="5"/>
      <c r="AA601" s="5"/>
      <c r="AB601" s="5"/>
      <c r="AC601" s="5"/>
      <c r="AD601" s="5"/>
      <c r="AE601" s="5"/>
      <c r="AF601" s="5"/>
      <c r="AG601" s="5"/>
    </row>
    <row r="602" spans="2:33" ht="15.75" x14ac:dyDescent="0.25">
      <c r="B602" s="63" t="str">
        <f>CONCATENATE(historie_vysledky[[#This Row],[rok]]," :: ",F602," :: ",G602)</f>
        <v>2013 :: Kočvarová Monika :: 1973</v>
      </c>
      <c r="C602" s="115">
        <v>2013</v>
      </c>
      <c r="D602" s="43" t="s">
        <v>292</v>
      </c>
      <c r="E602" s="101"/>
      <c r="F602" s="9" t="s">
        <v>319</v>
      </c>
      <c r="G602" s="7">
        <v>1973</v>
      </c>
      <c r="H602" s="8" t="s">
        <v>318</v>
      </c>
      <c r="I602" s="98" t="str">
        <f>IF(RIGHT(LEFT(historie_vysledky[[#This Row],[prijmeni a jmeno]],SEARCH(" ",historie_vysledky[[#This Row],[prijmeni a jmeno]])-1),1)="á","Z","M")</f>
        <v>Z</v>
      </c>
      <c r="J60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602" s="38"/>
      <c r="L602" s="80">
        <v>8.1562499999999996E-2</v>
      </c>
      <c r="M602" s="76">
        <v>54</v>
      </c>
      <c r="N602" s="77">
        <v>5</v>
      </c>
      <c r="O602" s="112" t="str">
        <f>LEFT(historie_vysledky[[#This Row],[prijmeni a jmeno]],1)</f>
        <v>K</v>
      </c>
      <c r="P602" s="113" t="str">
        <f>CONCATENATE(historie_vysledky[[#This Row],[prijmeni a jmeno]],", ",historie_vysledky[[#This Row],[nar]])</f>
        <v>Kočvarová Monika, 1973</v>
      </c>
      <c r="Q602" s="92" t="str">
        <f>IF(ISERROR(VLOOKUP(B602,jbp_bezci!B:G,4,0)),"-",IF(VLOOKUP(B602,jbp_bezci!B:G,4,0)=0,"-",VLOOKUP(B602,jbp_bezci!B:G,4,0)))</f>
        <v>-</v>
      </c>
      <c r="R602" s="92" t="str">
        <f>IF(COUNTIF(jbp_bezci[ident],historie_vysledky[[#This Row],[ident jbp]])=1,"přihlášen","ne")</f>
        <v>ne</v>
      </c>
      <c r="S602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02" s="120">
        <f>COUNTIFS($F$4:F601,F602,$G$4:G601,G602)</f>
        <v>0</v>
      </c>
      <c r="U602" s="11"/>
      <c r="V602" s="11"/>
      <c r="W602" s="11"/>
      <c r="X602" s="5"/>
      <c r="Y602" s="5"/>
      <c r="Z602" s="5"/>
      <c r="AA602" s="5"/>
      <c r="AB602" s="5"/>
      <c r="AC602" s="5"/>
      <c r="AD602" s="5"/>
      <c r="AE602" s="5"/>
      <c r="AF602" s="5"/>
      <c r="AG602" s="5"/>
    </row>
    <row r="603" spans="2:33" ht="15.75" x14ac:dyDescent="0.25">
      <c r="B603" s="63" t="str">
        <f>CONCATENATE(historie_vysledky[[#This Row],[rok]]," :: ",F603," :: ",G603)</f>
        <v>2013 :: Kohout Luděk :: 1965</v>
      </c>
      <c r="C603" s="115">
        <v>2013</v>
      </c>
      <c r="D603" s="43" t="s">
        <v>292</v>
      </c>
      <c r="E603" s="101"/>
      <c r="F603" s="9" t="s">
        <v>119</v>
      </c>
      <c r="G603" s="7">
        <v>1965</v>
      </c>
      <c r="H603" s="8" t="s">
        <v>22</v>
      </c>
      <c r="I603" s="98" t="str">
        <f>IF(RIGHT(LEFT(historie_vysledky[[#This Row],[prijmeni a jmeno]],SEARCH(" ",historie_vysledky[[#This Row],[prijmeni a jmeno]])-1),1)="á","Z","M")</f>
        <v>M</v>
      </c>
      <c r="J60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603" s="38"/>
      <c r="L603" s="80">
        <v>5.5879629629629633E-2</v>
      </c>
      <c r="M603" s="76">
        <v>35</v>
      </c>
      <c r="N603" s="77">
        <v>14</v>
      </c>
      <c r="O603" s="112" t="str">
        <f>LEFT(historie_vysledky[[#This Row],[prijmeni a jmeno]],1)</f>
        <v>K</v>
      </c>
      <c r="P603" s="113" t="str">
        <f>CONCATENATE(historie_vysledky[[#This Row],[prijmeni a jmeno]],", ",historie_vysledky[[#This Row],[nar]])</f>
        <v>Kohout Luděk, 1965</v>
      </c>
      <c r="Q603" s="92">
        <f>IF(ISERROR(VLOOKUP(B603,jbp_bezci!B:G,4,0)),"-",IF(VLOOKUP(B603,jbp_bezci!B:G,4,0)=0,"-",VLOOKUP(B603,jbp_bezci!B:G,4,0)))</f>
        <v>1965</v>
      </c>
      <c r="R603" s="92" t="str">
        <f>IF(COUNTIF(jbp_bezci[ident],historie_vysledky[[#This Row],[ident jbp]])=1,"přihlášen","ne")</f>
        <v>přihlášen</v>
      </c>
      <c r="S603" s="93" t="str">
        <f>IF(historie_vysledky[[#This Row],[jbp_2014]]="ne","-",IF(VLOOKUP(historie_vysledky[[#This Row],[ident jbp]],jbp_bezci!B:G,5,0)=0,"-",VLOOKUP(historie_vysledky[[#This Row],[ident jbp]],jbp_bezci!B:G,5,0)))</f>
        <v>Nová Ves</v>
      </c>
      <c r="T603" s="120">
        <f>COUNTIFS($F$4:F602,F603,$G$4:G602,G603)</f>
        <v>1</v>
      </c>
      <c r="U603" s="11"/>
      <c r="V603" s="11"/>
      <c r="W603" s="11"/>
      <c r="X603" s="5"/>
      <c r="Y603" s="5"/>
      <c r="Z603" s="5"/>
      <c r="AA603" s="5"/>
      <c r="AB603" s="5"/>
      <c r="AC603" s="5"/>
      <c r="AD603" s="5"/>
      <c r="AE603" s="5"/>
      <c r="AF603" s="5"/>
      <c r="AG603" s="5"/>
    </row>
    <row r="604" spans="2:33" ht="15.75" x14ac:dyDescent="0.25">
      <c r="B604" s="63" t="str">
        <f>CONCATENATE(historie_vysledky[[#This Row],[rok]]," :: ",F604," :: ",G604)</f>
        <v>2013 :: Kolář Martin :: 1980</v>
      </c>
      <c r="C604" s="115">
        <v>2013</v>
      </c>
      <c r="D604" s="43" t="s">
        <v>292</v>
      </c>
      <c r="E604" s="101"/>
      <c r="F604" s="9" t="s">
        <v>120</v>
      </c>
      <c r="G604" s="7">
        <v>1980</v>
      </c>
      <c r="H604" s="8" t="s">
        <v>39</v>
      </c>
      <c r="I604" s="98" t="str">
        <f>IF(RIGHT(LEFT(historie_vysledky[[#This Row],[prijmeni a jmeno]],SEARCH(" ",historie_vysledky[[#This Row],[prijmeni a jmeno]])-1),1)="á","Z","M")</f>
        <v>M</v>
      </c>
      <c r="J60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604" s="38"/>
      <c r="L604" s="80">
        <v>4.6203703703703698E-2</v>
      </c>
      <c r="M604" s="76">
        <v>11</v>
      </c>
      <c r="N604" s="77">
        <v>7</v>
      </c>
      <c r="O604" s="112" t="str">
        <f>LEFT(historie_vysledky[[#This Row],[prijmeni a jmeno]],1)</f>
        <v>K</v>
      </c>
      <c r="P604" s="113" t="str">
        <f>CONCATENATE(historie_vysledky[[#This Row],[prijmeni a jmeno]],", ",historie_vysledky[[#This Row],[nar]])</f>
        <v>Kolář Martin, 1980</v>
      </c>
      <c r="Q604" s="92" t="str">
        <f>IF(ISERROR(VLOOKUP(B604,jbp_bezci!B:G,4,0)),"-",IF(VLOOKUP(B604,jbp_bezci!B:G,4,0)=0,"-",VLOOKUP(B604,jbp_bezci!B:G,4,0)))</f>
        <v>-</v>
      </c>
      <c r="R604" s="92" t="str">
        <f>IF(COUNTIF(jbp_bezci[ident],historie_vysledky[[#This Row],[ident jbp]])=1,"přihlášen","ne")</f>
        <v>ne</v>
      </c>
      <c r="S60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04" s="120">
        <f>COUNTIFS($F$4:F603,F604,$G$4:G603,G604)</f>
        <v>0</v>
      </c>
      <c r="U604" s="11"/>
      <c r="V604" s="11"/>
      <c r="W604" s="11"/>
      <c r="X604" s="5"/>
      <c r="Y604" s="5"/>
      <c r="Z604" s="5"/>
      <c r="AA604" s="5"/>
      <c r="AB604" s="5"/>
      <c r="AC604" s="5"/>
      <c r="AD604" s="5"/>
      <c r="AE604" s="5"/>
      <c r="AF604" s="5"/>
      <c r="AG604" s="5"/>
    </row>
    <row r="605" spans="2:33" ht="15.75" x14ac:dyDescent="0.25">
      <c r="B605" s="63" t="str">
        <f>CONCATENATE(historie_vysledky[[#This Row],[rok]]," :: ",F605," :: ",G605)</f>
        <v>2013 :: Kopřiva Jiří :: 1952</v>
      </c>
      <c r="C605" s="115">
        <v>2013</v>
      </c>
      <c r="D605" s="43" t="s">
        <v>292</v>
      </c>
      <c r="E605" s="101"/>
      <c r="F605" s="9" t="s">
        <v>306</v>
      </c>
      <c r="G605" s="7">
        <v>1952</v>
      </c>
      <c r="H605" s="8" t="s">
        <v>999</v>
      </c>
      <c r="I605" s="98" t="str">
        <f>IF(RIGHT(LEFT(historie_vysledky[[#This Row],[prijmeni a jmeno]],SEARCH(" ",historie_vysledky[[#This Row],[prijmeni a jmeno]])-1),1)="á","Z","M")</f>
        <v>M</v>
      </c>
      <c r="J60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D</v>
      </c>
      <c r="K605" s="38"/>
      <c r="L605" s="80">
        <v>5.5428240740740743E-2</v>
      </c>
      <c r="M605" s="76">
        <v>34</v>
      </c>
      <c r="N605" s="77">
        <v>4</v>
      </c>
      <c r="O605" s="112" t="str">
        <f>LEFT(historie_vysledky[[#This Row],[prijmeni a jmeno]],1)</f>
        <v>K</v>
      </c>
      <c r="P605" s="113" t="str">
        <f>CONCATENATE(historie_vysledky[[#This Row],[prijmeni a jmeno]],", ",historie_vysledky[[#This Row],[nar]])</f>
        <v>Kopřiva Jiří, 1952</v>
      </c>
      <c r="Q605" s="92" t="str">
        <f>IF(ISERROR(VLOOKUP(B605,jbp_bezci!B:G,4,0)),"-",IF(VLOOKUP(B605,jbp_bezci!B:G,4,0)=0,"-",VLOOKUP(B605,jbp_bezci!B:G,4,0)))</f>
        <v>-</v>
      </c>
      <c r="R605" s="92" t="str">
        <f>IF(COUNTIF(jbp_bezci[ident],historie_vysledky[[#This Row],[ident jbp]])=1,"přihlášen","ne")</f>
        <v>ne</v>
      </c>
      <c r="S60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05" s="120">
        <f>COUNTIFS($F$4:F604,F605,$G$4:G604,G605)</f>
        <v>0</v>
      </c>
      <c r="U605" s="11"/>
      <c r="V605" s="11"/>
      <c r="W605" s="11"/>
      <c r="X605" s="5"/>
      <c r="Y605" s="5"/>
      <c r="Z605" s="5"/>
      <c r="AA605" s="5"/>
      <c r="AB605" s="5"/>
      <c r="AC605" s="5"/>
      <c r="AD605" s="5"/>
      <c r="AE605" s="5"/>
      <c r="AF605" s="5"/>
      <c r="AG605" s="5"/>
    </row>
    <row r="606" spans="2:33" ht="15.75" x14ac:dyDescent="0.25">
      <c r="B606" s="63" t="str">
        <f>CONCATENATE(historie_vysledky[[#This Row],[rok]]," :: ",F606," :: ",G606)</f>
        <v>2013 :: Krejčí Karel :: 1972</v>
      </c>
      <c r="C606" s="115">
        <v>2013</v>
      </c>
      <c r="D606" s="9" t="s">
        <v>292</v>
      </c>
      <c r="E606" s="101"/>
      <c r="F606" s="9" t="s">
        <v>125</v>
      </c>
      <c r="G606" s="7">
        <v>1972</v>
      </c>
      <c r="H606" s="8" t="s">
        <v>397</v>
      </c>
      <c r="I606" s="98" t="str">
        <f>IF(RIGHT(LEFT(historie_vysledky[[#This Row],[prijmeni a jmeno]],SEARCH(" ",historie_vysledky[[#This Row],[prijmeni a jmeno]])-1),1)="á","Z","M")</f>
        <v>M</v>
      </c>
      <c r="J606" s="79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606" s="38"/>
      <c r="L606" s="80">
        <v>4.2743055555555555E-2</v>
      </c>
      <c r="M606" s="76">
        <v>3</v>
      </c>
      <c r="N606" s="77">
        <v>2</v>
      </c>
      <c r="O606" s="112" t="str">
        <f>LEFT(historie_vysledky[[#This Row],[prijmeni a jmeno]],1)</f>
        <v>K</v>
      </c>
      <c r="P606" s="113" t="str">
        <f>CONCATENATE(historie_vysledky[[#This Row],[prijmeni a jmeno]],", ",historie_vysledky[[#This Row],[nar]])</f>
        <v>Krejčí Karel, 1972</v>
      </c>
      <c r="Q606" s="92">
        <f>IF(ISERROR(VLOOKUP(B606,jbp_bezci!B:G,4,0)),"-",IF(VLOOKUP(B606,jbp_bezci!B:G,4,0)=0,"-",VLOOKUP(B606,jbp_bezci!B:G,4,0)))</f>
        <v>1972</v>
      </c>
      <c r="R606" s="94" t="str">
        <f>IF(COUNTIF(jbp_bezci[ident],historie_vysledky[[#This Row],[ident jbp]])=1,"přihlášen","ne")</f>
        <v>přihlášen</v>
      </c>
      <c r="S606" s="95" t="str">
        <f>IF(historie_vysledky[[#This Row],[jbp_2014]]="ne","-",IF(VLOOKUP(historie_vysledky[[#This Row],[ident jbp]],jbp_bezci!B:G,5,0)=0,"-",VLOOKUP(historie_vysledky[[#This Row],[ident jbp]],jbp_bezci!B:G,5,0)))</f>
        <v>TriSK České Budějovice</v>
      </c>
      <c r="T606" s="120">
        <f>COUNTIFS($F$4:F605,F606,$G$4:G605,G606)</f>
        <v>2</v>
      </c>
      <c r="U606" s="11"/>
      <c r="V606" s="11"/>
      <c r="W606" s="11"/>
      <c r="X606" s="5"/>
      <c r="Y606" s="5"/>
      <c r="Z606" s="5"/>
      <c r="AA606" s="5"/>
      <c r="AB606" s="5"/>
      <c r="AC606" s="5"/>
      <c r="AD606" s="5"/>
      <c r="AE606" s="5"/>
      <c r="AF606" s="5"/>
      <c r="AG606" s="5"/>
    </row>
    <row r="607" spans="2:33" ht="15.75" x14ac:dyDescent="0.25">
      <c r="B607" s="63" t="str">
        <f>CONCATENATE(historie_vysledky[[#This Row],[rok]]," :: ",F607," :: ",G607)</f>
        <v>2013 :: Krejčová Petra :: 1979</v>
      </c>
      <c r="C607" s="115">
        <v>2013</v>
      </c>
      <c r="D607" s="43" t="s">
        <v>292</v>
      </c>
      <c r="E607" s="101"/>
      <c r="F607" s="9" t="s">
        <v>253</v>
      </c>
      <c r="G607" s="7">
        <v>1979</v>
      </c>
      <c r="H607" s="8" t="s">
        <v>397</v>
      </c>
      <c r="I607" s="98" t="str">
        <f>IF(RIGHT(LEFT(historie_vysledky[[#This Row],[prijmeni a jmeno]],SEARCH(" ",historie_vysledky[[#This Row],[prijmeni a jmeno]])-1),1)="á","Z","M")</f>
        <v>Z</v>
      </c>
      <c r="J60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607" s="38"/>
      <c r="L607" s="80">
        <v>4.6203703703703698E-2</v>
      </c>
      <c r="M607" s="76">
        <v>12</v>
      </c>
      <c r="N607" s="77">
        <v>1</v>
      </c>
      <c r="O607" s="112" t="str">
        <f>LEFT(historie_vysledky[[#This Row],[prijmeni a jmeno]],1)</f>
        <v>K</v>
      </c>
      <c r="P607" s="113" t="str">
        <f>CONCATENATE(historie_vysledky[[#This Row],[prijmeni a jmeno]],", ",historie_vysledky[[#This Row],[nar]])</f>
        <v>Krejčová Petra, 1979</v>
      </c>
      <c r="Q607" s="92">
        <f>IF(ISERROR(VLOOKUP(B607,jbp_bezci!B:G,4,0)),"-",IF(VLOOKUP(B607,jbp_bezci!B:G,4,0)=0,"-",VLOOKUP(B607,jbp_bezci!B:G,4,0)))</f>
        <v>1979</v>
      </c>
      <c r="R607" s="92" t="str">
        <f>IF(COUNTIF(jbp_bezci[ident],historie_vysledky[[#This Row],[ident jbp]])=1,"přihlášen","ne")</f>
        <v>přihlášen</v>
      </c>
      <c r="S607" s="93" t="str">
        <f>IF(historie_vysledky[[#This Row],[jbp_2014]]="ne","-",IF(VLOOKUP(historie_vysledky[[#This Row],[ident jbp]],jbp_bezci!B:G,5,0)=0,"-",VLOOKUP(historie_vysledky[[#This Row],[ident jbp]],jbp_bezci!B:G,5,0)))</f>
        <v>TriSK České Budějovice</v>
      </c>
      <c r="T607" s="120">
        <f>COUNTIFS($F$4:F606,F607,$G$4:G606,G607)</f>
        <v>1</v>
      </c>
      <c r="U607" s="11"/>
      <c r="V607" s="11"/>
      <c r="W607" s="11"/>
      <c r="X607" s="5"/>
      <c r="Y607" s="5"/>
      <c r="Z607" s="5"/>
      <c r="AA607" s="5"/>
      <c r="AB607" s="5"/>
      <c r="AC607" s="5"/>
      <c r="AD607" s="5"/>
      <c r="AE607" s="5"/>
      <c r="AF607" s="5"/>
      <c r="AG607" s="5"/>
    </row>
    <row r="608" spans="2:33" ht="15.75" x14ac:dyDescent="0.25">
      <c r="B608" s="63" t="str">
        <f>CONCATENATE(historie_vysledky[[#This Row],[rok]]," :: ",F608," :: ",G608)</f>
        <v>2013 :: Kroupa Evžen :: 1967</v>
      </c>
      <c r="C608" s="115">
        <v>2013</v>
      </c>
      <c r="D608" s="43" t="s">
        <v>292</v>
      </c>
      <c r="E608" s="101"/>
      <c r="F608" s="9" t="s">
        <v>128</v>
      </c>
      <c r="G608" s="7">
        <v>1967</v>
      </c>
      <c r="H608" s="8" t="s">
        <v>393</v>
      </c>
      <c r="I608" s="98" t="str">
        <f>IF(RIGHT(LEFT(historie_vysledky[[#This Row],[prijmeni a jmeno]],SEARCH(" ",historie_vysledky[[#This Row],[prijmeni a jmeno]])-1),1)="á","Z","M")</f>
        <v>M</v>
      </c>
      <c r="J60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608" s="38"/>
      <c r="L608" s="80">
        <v>5.5266203703703699E-2</v>
      </c>
      <c r="M608" s="76">
        <v>33</v>
      </c>
      <c r="N608" s="77">
        <v>13</v>
      </c>
      <c r="O608" s="112" t="str">
        <f>LEFT(historie_vysledky[[#This Row],[prijmeni a jmeno]],1)</f>
        <v>K</v>
      </c>
      <c r="P608" s="113" t="str">
        <f>CONCATENATE(historie_vysledky[[#This Row],[prijmeni a jmeno]],", ",historie_vysledky[[#This Row],[nar]])</f>
        <v>Kroupa Evžen, 1967</v>
      </c>
      <c r="Q608" s="92" t="str">
        <f>IF(ISERROR(VLOOKUP(B608,jbp_bezci!B:G,4,0)),"-",IF(VLOOKUP(B608,jbp_bezci!B:G,4,0)=0,"-",VLOOKUP(B608,jbp_bezci!B:G,4,0)))</f>
        <v>-</v>
      </c>
      <c r="R608" s="92" t="str">
        <f>IF(COUNTIF(jbp_bezci[ident],historie_vysledky[[#This Row],[ident jbp]])=1,"přihlášen","ne")</f>
        <v>ne</v>
      </c>
      <c r="S60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08" s="120">
        <f>COUNTIFS($F$4:F607,F608,$G$4:G607,G608)</f>
        <v>1</v>
      </c>
      <c r="U608" s="11"/>
      <c r="V608" s="11"/>
      <c r="W608" s="11"/>
      <c r="X608" s="5"/>
      <c r="Y608" s="5"/>
      <c r="Z608" s="5"/>
      <c r="AA608" s="5"/>
      <c r="AB608" s="5"/>
      <c r="AC608" s="5"/>
      <c r="AD608" s="5"/>
      <c r="AE608" s="5"/>
      <c r="AF608" s="5"/>
      <c r="AG608" s="5"/>
    </row>
    <row r="609" spans="2:33" ht="15.75" x14ac:dyDescent="0.25">
      <c r="B609" s="63" t="str">
        <f>CONCATENATE(historie_vysledky[[#This Row],[rok]]," :: ",F609," :: ",G609)</f>
        <v>2013 :: Kudrlička Rostislav :: 1964</v>
      </c>
      <c r="C609" s="115">
        <v>2013</v>
      </c>
      <c r="D609" s="43" t="s">
        <v>292</v>
      </c>
      <c r="E609" s="101"/>
      <c r="F609" s="9" t="s">
        <v>302</v>
      </c>
      <c r="G609" s="7">
        <v>1964</v>
      </c>
      <c r="H609" s="8" t="s">
        <v>303</v>
      </c>
      <c r="I609" s="98" t="str">
        <f>IF(RIGHT(LEFT(historie_vysledky[[#This Row],[prijmeni a jmeno]],SEARCH(" ",historie_vysledky[[#This Row],[prijmeni a jmeno]])-1),1)="á","Z","M")</f>
        <v>M</v>
      </c>
      <c r="J60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609" s="38"/>
      <c r="L609" s="80">
        <v>5.1458333333333328E-2</v>
      </c>
      <c r="M609" s="76">
        <v>23</v>
      </c>
      <c r="N609" s="77">
        <v>9</v>
      </c>
      <c r="O609" s="112" t="str">
        <f>LEFT(historie_vysledky[[#This Row],[prijmeni a jmeno]],1)</f>
        <v>K</v>
      </c>
      <c r="P609" s="113" t="str">
        <f>CONCATENATE(historie_vysledky[[#This Row],[prijmeni a jmeno]],", ",historie_vysledky[[#This Row],[nar]])</f>
        <v>Kudrlička Rostislav, 1964</v>
      </c>
      <c r="Q609" s="92" t="str">
        <f>IF(ISERROR(VLOOKUP(B609,jbp_bezci!B:G,4,0)),"-",IF(VLOOKUP(B609,jbp_bezci!B:G,4,0)=0,"-",VLOOKUP(B609,jbp_bezci!B:G,4,0)))</f>
        <v>-</v>
      </c>
      <c r="R609" s="92" t="str">
        <f>IF(COUNTIF(jbp_bezci[ident],historie_vysledky[[#This Row],[ident jbp]])=1,"přihlášen","ne")</f>
        <v>ne</v>
      </c>
      <c r="S60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09" s="120">
        <f>COUNTIFS($F$4:F608,F609,$G$4:G608,G609)</f>
        <v>0</v>
      </c>
      <c r="U609" s="11"/>
      <c r="V609" s="11"/>
      <c r="W609" s="11"/>
      <c r="X609" s="5"/>
      <c r="Y609" s="5"/>
      <c r="Z609" s="5"/>
      <c r="AA609" s="5"/>
      <c r="AB609" s="5"/>
      <c r="AC609" s="5"/>
      <c r="AD609" s="5"/>
      <c r="AE609" s="5"/>
      <c r="AF609" s="5"/>
      <c r="AG609" s="5"/>
    </row>
    <row r="610" spans="2:33" ht="15.75" x14ac:dyDescent="0.25">
      <c r="B610" s="63" t="str">
        <f>CONCATENATE(historie_vysledky[[#This Row],[rok]]," :: ",F610," :: ",G610)</f>
        <v>2013 :: Liška Miloš :: 1971</v>
      </c>
      <c r="C610" s="115">
        <v>2013</v>
      </c>
      <c r="D610" s="43" t="s">
        <v>292</v>
      </c>
      <c r="E610" s="101"/>
      <c r="F610" s="9" t="s">
        <v>299</v>
      </c>
      <c r="G610" s="7">
        <v>1971</v>
      </c>
      <c r="H610" s="8" t="s">
        <v>300</v>
      </c>
      <c r="I610" s="98" t="str">
        <f>IF(RIGHT(LEFT(historie_vysledky[[#This Row],[prijmeni a jmeno]],SEARCH(" ",historie_vysledky[[#This Row],[prijmeni a jmeno]])-1),1)="á","Z","M")</f>
        <v>M</v>
      </c>
      <c r="J61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610" s="38"/>
      <c r="L610" s="80">
        <v>4.8923611111111105E-2</v>
      </c>
      <c r="M610" s="76">
        <v>20</v>
      </c>
      <c r="N610" s="77">
        <v>8</v>
      </c>
      <c r="O610" s="112" t="str">
        <f>LEFT(historie_vysledky[[#This Row],[prijmeni a jmeno]],1)</f>
        <v>L</v>
      </c>
      <c r="P610" s="113" t="str">
        <f>CONCATENATE(historie_vysledky[[#This Row],[prijmeni a jmeno]],", ",historie_vysledky[[#This Row],[nar]])</f>
        <v>Liška Miloš, 1971</v>
      </c>
      <c r="Q610" s="92" t="str">
        <f>IF(ISERROR(VLOOKUP(B610,jbp_bezci!B:G,4,0)),"-",IF(VLOOKUP(B610,jbp_bezci!B:G,4,0)=0,"-",VLOOKUP(B610,jbp_bezci!B:G,4,0)))</f>
        <v>-</v>
      </c>
      <c r="R610" s="92" t="str">
        <f>IF(COUNTIF(jbp_bezci[ident],historie_vysledky[[#This Row],[ident jbp]])=1,"přihlášen","ne")</f>
        <v>ne</v>
      </c>
      <c r="S61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10" s="120">
        <f>COUNTIFS($F$4:F609,F610,$G$4:G609,G610)</f>
        <v>0</v>
      </c>
      <c r="U610" s="11"/>
      <c r="V610" s="11"/>
      <c r="W610" s="11"/>
      <c r="X610" s="5"/>
      <c r="Y610" s="5"/>
      <c r="Z610" s="5"/>
      <c r="AA610" s="5"/>
      <c r="AB610" s="5"/>
      <c r="AC610" s="5"/>
      <c r="AD610" s="5"/>
      <c r="AE610" s="5"/>
      <c r="AF610" s="5"/>
      <c r="AG610" s="5"/>
    </row>
    <row r="611" spans="2:33" ht="15.75" x14ac:dyDescent="0.25">
      <c r="B611" s="63" t="str">
        <f>CONCATENATE(historie_vysledky[[#This Row],[rok]]," :: ",F611," :: ",G611)</f>
        <v>2013 :: Malát Jan :: 1966</v>
      </c>
      <c r="C611" s="115">
        <v>2013</v>
      </c>
      <c r="D611" s="43" t="s">
        <v>292</v>
      </c>
      <c r="E611" s="101"/>
      <c r="F611" s="9" t="s">
        <v>134</v>
      </c>
      <c r="G611" s="7">
        <v>1966</v>
      </c>
      <c r="H611" s="8" t="s">
        <v>393</v>
      </c>
      <c r="I611" s="98" t="str">
        <f>IF(RIGHT(LEFT(historie_vysledky[[#This Row],[prijmeni a jmeno]],SEARCH(" ",historie_vysledky[[#This Row],[prijmeni a jmeno]])-1),1)="á","Z","M")</f>
        <v>M</v>
      </c>
      <c r="J61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611" s="38"/>
      <c r="L611" s="80">
        <v>5.392361111111111E-2</v>
      </c>
      <c r="M611" s="76">
        <v>29</v>
      </c>
      <c r="N611" s="77">
        <v>11</v>
      </c>
      <c r="O611" s="112" t="str">
        <f>LEFT(historie_vysledky[[#This Row],[prijmeni a jmeno]],1)</f>
        <v>M</v>
      </c>
      <c r="P611" s="113" t="str">
        <f>CONCATENATE(historie_vysledky[[#This Row],[prijmeni a jmeno]],", ",historie_vysledky[[#This Row],[nar]])</f>
        <v>Malát Jan, 1966</v>
      </c>
      <c r="Q611" s="92" t="str">
        <f>IF(ISERROR(VLOOKUP(B611,jbp_bezci!B:G,4,0)),"-",IF(VLOOKUP(B611,jbp_bezci!B:G,4,0)=0,"-",VLOOKUP(B611,jbp_bezci!B:G,4,0)))</f>
        <v>-</v>
      </c>
      <c r="R611" s="92" t="str">
        <f>IF(COUNTIF(jbp_bezci[ident],historie_vysledky[[#This Row],[ident jbp]])=1,"přihlášen","ne")</f>
        <v>ne</v>
      </c>
      <c r="S61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11" s="120">
        <f>COUNTIFS($F$4:F610,F611,$G$4:G610,G611)</f>
        <v>1</v>
      </c>
      <c r="U611" s="11"/>
      <c r="V611" s="11"/>
      <c r="W611" s="11"/>
      <c r="X611" s="5"/>
      <c r="Y611" s="5"/>
      <c r="Z611" s="5"/>
      <c r="AA611" s="5"/>
      <c r="AB611" s="5"/>
      <c r="AC611" s="5"/>
      <c r="AD611" s="5"/>
      <c r="AE611" s="5"/>
      <c r="AF611" s="5"/>
      <c r="AG611" s="5"/>
    </row>
    <row r="612" spans="2:33" ht="15.75" x14ac:dyDescent="0.25">
      <c r="B612" s="63" t="str">
        <f>CONCATENATE(historie_vysledky[[#This Row],[rok]]," :: ",F612," :: ",G612)</f>
        <v>2013 :: Menšíková Lenka :: 1973</v>
      </c>
      <c r="C612" s="115">
        <v>2013</v>
      </c>
      <c r="D612" s="43" t="s">
        <v>292</v>
      </c>
      <c r="E612" s="101"/>
      <c r="F612" s="9" t="s">
        <v>139</v>
      </c>
      <c r="G612" s="7">
        <v>1973</v>
      </c>
      <c r="H612" s="8" t="s">
        <v>999</v>
      </c>
      <c r="I612" s="98" t="str">
        <f>IF(RIGHT(LEFT(historie_vysledky[[#This Row],[prijmeni a jmeno]],SEARCH(" ",historie_vysledky[[#This Row],[prijmeni a jmeno]])-1),1)="á","Z","M")</f>
        <v>Z</v>
      </c>
      <c r="J61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612" s="38"/>
      <c r="L612" s="80">
        <v>5.4143518518518514E-2</v>
      </c>
      <c r="M612" s="76">
        <v>30</v>
      </c>
      <c r="N612" s="77">
        <v>2</v>
      </c>
      <c r="O612" s="112" t="str">
        <f>LEFT(historie_vysledky[[#This Row],[prijmeni a jmeno]],1)</f>
        <v>M</v>
      </c>
      <c r="P612" s="113" t="str">
        <f>CONCATENATE(historie_vysledky[[#This Row],[prijmeni a jmeno]],", ",historie_vysledky[[#This Row],[nar]])</f>
        <v>Menšíková Lenka, 1973</v>
      </c>
      <c r="Q612" s="92">
        <f>IF(ISERROR(VLOOKUP(B612,jbp_bezci!B:G,4,0)),"-",IF(VLOOKUP(B612,jbp_bezci!B:G,4,0)=0,"-",VLOOKUP(B612,jbp_bezci!B:G,4,0)))</f>
        <v>1973</v>
      </c>
      <c r="R612" s="92" t="str">
        <f>IF(COUNTIF(jbp_bezci[ident],historie_vysledky[[#This Row],[ident jbp]])=1,"přihlášen","ne")</f>
        <v>přihlášen</v>
      </c>
      <c r="S612" s="93" t="str">
        <f>IF(historie_vysledky[[#This Row],[jbp_2014]]="ne","-",IF(VLOOKUP(historie_vysledky[[#This Row],[ident jbp]],jbp_bezci!B:G,5,0)=0,"-",VLOOKUP(historie_vysledky[[#This Row],[ident jbp]],jbp_bezci!B:G,5,0)))</f>
        <v>TC Dvořák České Budějovice</v>
      </c>
      <c r="T612" s="120">
        <f>COUNTIFS($F$4:F611,F612,$G$4:G611,G612)</f>
        <v>2</v>
      </c>
      <c r="U612" s="11"/>
      <c r="V612" s="11"/>
      <c r="W612" s="11"/>
      <c r="X612" s="5"/>
      <c r="Y612" s="5"/>
      <c r="Z612" s="5"/>
      <c r="AA612" s="5"/>
      <c r="AB612" s="5"/>
      <c r="AC612" s="5"/>
      <c r="AD612" s="5"/>
      <c r="AE612" s="5"/>
      <c r="AF612" s="5"/>
      <c r="AG612" s="5"/>
    </row>
    <row r="613" spans="2:33" ht="15.75" x14ac:dyDescent="0.25">
      <c r="B613" s="63" t="str">
        <f>CONCATENATE(historie_vysledky[[#This Row],[rok]]," :: ",F613," :: ",G613)</f>
        <v>2013 :: Mikolášek Arnošt :: 1965</v>
      </c>
      <c r="C613" s="115">
        <v>2013</v>
      </c>
      <c r="D613" s="43" t="s">
        <v>292</v>
      </c>
      <c r="E613" s="101"/>
      <c r="F613" s="9" t="s">
        <v>141</v>
      </c>
      <c r="G613" s="7">
        <v>1965</v>
      </c>
      <c r="H613" s="8" t="s">
        <v>47</v>
      </c>
      <c r="I613" s="98" t="str">
        <f>IF(RIGHT(LEFT(historie_vysledky[[#This Row],[prijmeni a jmeno]],SEARCH(" ",historie_vysledky[[#This Row],[prijmeni a jmeno]])-1),1)="á","Z","M")</f>
        <v>M</v>
      </c>
      <c r="J61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613" s="38"/>
      <c r="L613" s="80">
        <v>4.7870370370370369E-2</v>
      </c>
      <c r="M613" s="76">
        <v>18</v>
      </c>
      <c r="N613" s="77">
        <v>7</v>
      </c>
      <c r="O613" s="112" t="str">
        <f>LEFT(historie_vysledky[[#This Row],[prijmeni a jmeno]],1)</f>
        <v>M</v>
      </c>
      <c r="P613" s="113" t="str">
        <f>CONCATENATE(historie_vysledky[[#This Row],[prijmeni a jmeno]],", ",historie_vysledky[[#This Row],[nar]])</f>
        <v>Mikolášek Arnošt, 1965</v>
      </c>
      <c r="Q613" s="92" t="str">
        <f>IF(ISERROR(VLOOKUP(B613,jbp_bezci!B:G,4,0)),"-",IF(VLOOKUP(B613,jbp_bezci!B:G,4,0)=0,"-",VLOOKUP(B613,jbp_bezci!B:G,4,0)))</f>
        <v>-</v>
      </c>
      <c r="R613" s="92" t="str">
        <f>IF(COUNTIF(jbp_bezci[ident],historie_vysledky[[#This Row],[ident jbp]])=1,"přihlášen","ne")</f>
        <v>ne</v>
      </c>
      <c r="S61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13" s="120">
        <f>COUNTIFS($F$4:F612,F613,$G$4:G612,G613)</f>
        <v>2</v>
      </c>
      <c r="U613" s="11"/>
      <c r="V613" s="11"/>
      <c r="W613" s="11"/>
      <c r="X613" s="5"/>
      <c r="Y613" s="5"/>
      <c r="Z613" s="5"/>
      <c r="AA613" s="5"/>
      <c r="AB613" s="5"/>
      <c r="AC613" s="5"/>
      <c r="AD613" s="5"/>
      <c r="AE613" s="5"/>
      <c r="AF613" s="5"/>
      <c r="AG613" s="5"/>
    </row>
    <row r="614" spans="2:33" ht="15.75" x14ac:dyDescent="0.25">
      <c r="B614" s="63" t="str">
        <f>CONCATENATE(historie_vysledky[[#This Row],[rok]]," :: ",F614," :: ",G614)</f>
        <v>2013 :: Neubauer Petr :: 1974</v>
      </c>
      <c r="C614" s="115">
        <v>2013</v>
      </c>
      <c r="D614" s="43" t="s">
        <v>292</v>
      </c>
      <c r="E614" s="101"/>
      <c r="F614" s="9" t="s">
        <v>308</v>
      </c>
      <c r="G614" s="7">
        <v>1974</v>
      </c>
      <c r="H614" s="8" t="s">
        <v>393</v>
      </c>
      <c r="I614" s="98" t="str">
        <f>IF(RIGHT(LEFT(historie_vysledky[[#This Row],[prijmeni a jmeno]],SEARCH(" ",historie_vysledky[[#This Row],[prijmeni a jmeno]])-1),1)="á","Z","M")</f>
        <v>M</v>
      </c>
      <c r="J61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614" s="38"/>
      <c r="L614" s="80">
        <v>5.8888888888888886E-2</v>
      </c>
      <c r="M614" s="76">
        <v>39</v>
      </c>
      <c r="N614" s="77">
        <v>13</v>
      </c>
      <c r="O614" s="112" t="str">
        <f>LEFT(historie_vysledky[[#This Row],[prijmeni a jmeno]],1)</f>
        <v>N</v>
      </c>
      <c r="P614" s="113" t="str">
        <f>CONCATENATE(historie_vysledky[[#This Row],[prijmeni a jmeno]],", ",historie_vysledky[[#This Row],[nar]])</f>
        <v>Neubauer Petr, 1974</v>
      </c>
      <c r="Q614" s="92" t="str">
        <f>IF(ISERROR(VLOOKUP(B614,jbp_bezci!B:G,4,0)),"-",IF(VLOOKUP(B614,jbp_bezci!B:G,4,0)=0,"-",VLOOKUP(B614,jbp_bezci!B:G,4,0)))</f>
        <v>-</v>
      </c>
      <c r="R614" s="92" t="str">
        <f>IF(COUNTIF(jbp_bezci[ident],historie_vysledky[[#This Row],[ident jbp]])=1,"přihlášen","ne")</f>
        <v>ne</v>
      </c>
      <c r="S614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14" s="120">
        <f>COUNTIFS($F$4:F613,F614,$G$4:G613,G614)</f>
        <v>1</v>
      </c>
      <c r="U614" s="11"/>
      <c r="V614" s="11"/>
      <c r="W614" s="11"/>
      <c r="X614" s="5"/>
      <c r="Y614" s="5"/>
      <c r="Z614" s="5"/>
      <c r="AA614" s="5"/>
      <c r="AB614" s="5"/>
      <c r="AC614" s="5"/>
      <c r="AD614" s="5"/>
      <c r="AE614" s="5"/>
      <c r="AF614" s="5"/>
      <c r="AG614" s="5"/>
    </row>
    <row r="615" spans="2:33" ht="15.75" x14ac:dyDescent="0.25">
      <c r="B615" s="63" t="str">
        <f>CONCATENATE(historie_vysledky[[#This Row],[rok]]," :: ",F615," :: ",G615)</f>
        <v>2013 :: Palivec David :: 1984</v>
      </c>
      <c r="C615" s="115">
        <v>2013</v>
      </c>
      <c r="D615" s="43" t="s">
        <v>292</v>
      </c>
      <c r="E615" s="101"/>
      <c r="F615" s="9" t="s">
        <v>149</v>
      </c>
      <c r="G615" s="7">
        <v>1984</v>
      </c>
      <c r="H615" s="8" t="s">
        <v>298</v>
      </c>
      <c r="I615" s="98" t="str">
        <f>IF(RIGHT(LEFT(historie_vysledky[[#This Row],[prijmeni a jmeno]],SEARCH(" ",historie_vysledky[[#This Row],[prijmeni a jmeno]])-1),1)="á","Z","M")</f>
        <v>M</v>
      </c>
      <c r="J61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615" s="38"/>
      <c r="L615" s="80">
        <v>4.8321759259259266E-2</v>
      </c>
      <c r="M615" s="76">
        <v>19</v>
      </c>
      <c r="N615" s="77">
        <v>9</v>
      </c>
      <c r="O615" s="112" t="str">
        <f>LEFT(historie_vysledky[[#This Row],[prijmeni a jmeno]],1)</f>
        <v>P</v>
      </c>
      <c r="P615" s="113" t="str">
        <f>CONCATENATE(historie_vysledky[[#This Row],[prijmeni a jmeno]],", ",historie_vysledky[[#This Row],[nar]])</f>
        <v>Palivec David, 1984</v>
      </c>
      <c r="Q615" s="92" t="str">
        <f>IF(ISERROR(VLOOKUP(B615,jbp_bezci!B:G,4,0)),"-",IF(VLOOKUP(B615,jbp_bezci!B:G,4,0)=0,"-",VLOOKUP(B615,jbp_bezci!B:G,4,0)))</f>
        <v>-</v>
      </c>
      <c r="R615" s="92" t="str">
        <f>IF(COUNTIF(jbp_bezci[ident],historie_vysledky[[#This Row],[ident jbp]])=1,"přihlášen","ne")</f>
        <v>ne</v>
      </c>
      <c r="S61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15" s="120">
        <f>COUNTIFS($F$4:F614,F615,$G$4:G614,G615)</f>
        <v>0</v>
      </c>
      <c r="U615" s="11"/>
      <c r="V615" s="11"/>
      <c r="W615" s="11"/>
      <c r="X615" s="5"/>
      <c r="Y615" s="5"/>
      <c r="Z615" s="5"/>
      <c r="AA615" s="5"/>
      <c r="AB615" s="5"/>
      <c r="AC615" s="5"/>
      <c r="AD615" s="5"/>
      <c r="AE615" s="5"/>
      <c r="AF615" s="5"/>
      <c r="AG615" s="5"/>
    </row>
    <row r="616" spans="2:33" ht="15.75" x14ac:dyDescent="0.25">
      <c r="B616" s="63" t="str">
        <f>CONCATENATE(historie_vysledky[[#This Row],[rok]]," :: ",F616," :: ",G616)</f>
        <v>2013 :: Palkovič Vladislav :: 1939</v>
      </c>
      <c r="C616" s="115">
        <v>2013</v>
      </c>
      <c r="D616" s="43" t="s">
        <v>292</v>
      </c>
      <c r="E616" s="101"/>
      <c r="F616" s="9" t="s">
        <v>150</v>
      </c>
      <c r="G616" s="7">
        <v>1939</v>
      </c>
      <c r="H616" s="8" t="s">
        <v>315</v>
      </c>
      <c r="I616" s="98" t="str">
        <f>IF(RIGHT(LEFT(historie_vysledky[[#This Row],[prijmeni a jmeno]],SEARCH(" ",historie_vysledky[[#This Row],[prijmeni a jmeno]])-1),1)="á","Z","M")</f>
        <v>M</v>
      </c>
      <c r="J61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E</v>
      </c>
      <c r="K616" s="38"/>
      <c r="L616" s="80">
        <v>6.5004629629629621E-2</v>
      </c>
      <c r="M616" s="76">
        <v>50</v>
      </c>
      <c r="N616" s="77">
        <v>2</v>
      </c>
      <c r="O616" s="112" t="str">
        <f>LEFT(historie_vysledky[[#This Row],[prijmeni a jmeno]],1)</f>
        <v>P</v>
      </c>
      <c r="P616" s="113" t="str">
        <f>CONCATENATE(historie_vysledky[[#This Row],[prijmeni a jmeno]],", ",historie_vysledky[[#This Row],[nar]])</f>
        <v>Palkovič Vladislav, 1939</v>
      </c>
      <c r="Q616" s="92">
        <f>IF(ISERROR(VLOOKUP(B616,jbp_bezci!B:G,4,0)),"-",IF(VLOOKUP(B616,jbp_bezci!B:G,4,0)=0,"-",VLOOKUP(B616,jbp_bezci!B:G,4,0)))</f>
        <v>1939</v>
      </c>
      <c r="R616" s="92" t="str">
        <f>IF(COUNTIF(jbp_bezci[ident],historie_vysledky[[#This Row],[ident jbp]])=1,"přihlášen","ne")</f>
        <v>přihlášen</v>
      </c>
      <c r="S616" s="93" t="str">
        <f>IF(historie_vysledky[[#This Row],[jbp_2014]]="ne","-",IF(VLOOKUP(historie_vysledky[[#This Row],[ident jbp]],jbp_bezci!B:G,5,0)=0,"-",VLOOKUP(historie_vysledky[[#This Row],[ident jbp]],jbp_bezci!B:G,5,0)))</f>
        <v>BOBO Větřní</v>
      </c>
      <c r="T616" s="120">
        <f>COUNTIFS($F$4:F615,F616,$G$4:G615,G616)</f>
        <v>3</v>
      </c>
      <c r="U616" s="11"/>
      <c r="V616" s="11"/>
      <c r="W616" s="11"/>
      <c r="X616" s="5"/>
      <c r="Y616" s="5"/>
      <c r="Z616" s="5"/>
      <c r="AA616" s="5"/>
      <c r="AB616" s="5"/>
      <c r="AC616" s="5"/>
      <c r="AD616" s="5"/>
      <c r="AE616" s="5"/>
      <c r="AF616" s="5"/>
      <c r="AG616" s="5"/>
    </row>
    <row r="617" spans="2:33" ht="15.75" x14ac:dyDescent="0.25">
      <c r="B617" s="63" t="str">
        <f>CONCATENATE(historie_vysledky[[#This Row],[rok]]," :: ",F617," :: ",G617)</f>
        <v>2013 :: Pillar Ladislav :: 1952</v>
      </c>
      <c r="C617" s="115">
        <v>2013</v>
      </c>
      <c r="D617" s="43" t="s">
        <v>292</v>
      </c>
      <c r="E617" s="101"/>
      <c r="F617" s="9" t="s">
        <v>153</v>
      </c>
      <c r="G617" s="7">
        <v>1952</v>
      </c>
      <c r="H617" s="8" t="s">
        <v>59</v>
      </c>
      <c r="I617" s="98" t="str">
        <f>IF(RIGHT(LEFT(historie_vysledky[[#This Row],[prijmeni a jmeno]],SEARCH(" ",historie_vysledky[[#This Row],[prijmeni a jmeno]])-1),1)="á","Z","M")</f>
        <v>M</v>
      </c>
      <c r="J61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D</v>
      </c>
      <c r="K617" s="38"/>
      <c r="L617" s="80">
        <v>5.347222222222222E-2</v>
      </c>
      <c r="M617" s="76">
        <v>27</v>
      </c>
      <c r="N617" s="77">
        <v>2</v>
      </c>
      <c r="O617" s="112" t="str">
        <f>LEFT(historie_vysledky[[#This Row],[prijmeni a jmeno]],1)</f>
        <v>P</v>
      </c>
      <c r="P617" s="113" t="str">
        <f>CONCATENATE(historie_vysledky[[#This Row],[prijmeni a jmeno]],", ",historie_vysledky[[#This Row],[nar]])</f>
        <v>Pillar Ladislav, 1952</v>
      </c>
      <c r="Q617" s="92">
        <f>IF(ISERROR(VLOOKUP(B617,jbp_bezci!B:G,4,0)),"-",IF(VLOOKUP(B617,jbp_bezci!B:G,4,0)=0,"-",VLOOKUP(B617,jbp_bezci!B:G,4,0)))</f>
        <v>1952</v>
      </c>
      <c r="R617" s="92" t="str">
        <f>IF(COUNTIF(jbp_bezci[ident],historie_vysledky[[#This Row],[ident jbp]])=1,"přihlášen","ne")</f>
        <v>přihlášen</v>
      </c>
      <c r="S617" s="93" t="str">
        <f>IF(historie_vysledky[[#This Row],[jbp_2014]]="ne","-",IF(VLOOKUP(historie_vysledky[[#This Row],[ident jbp]],jbp_bezci!B:G,5,0)=0,"-",VLOOKUP(historie_vysledky[[#This Row],[ident jbp]],jbp_bezci!B:G,5,0)))</f>
        <v>Tatran Lomnice nad Lužnicí</v>
      </c>
      <c r="T617" s="120">
        <f>COUNTIFS($F$4:F616,F617,$G$4:G616,G617)</f>
        <v>1</v>
      </c>
      <c r="U617" s="11"/>
      <c r="V617" s="11"/>
      <c r="W617" s="11"/>
      <c r="X617" s="5"/>
      <c r="Y617" s="5"/>
      <c r="Z617" s="5"/>
      <c r="AA617" s="5"/>
      <c r="AB617" s="5"/>
      <c r="AC617" s="5"/>
      <c r="AD617" s="5"/>
      <c r="AE617" s="5"/>
      <c r="AF617" s="5"/>
      <c r="AG617" s="5"/>
    </row>
    <row r="618" spans="2:33" ht="15.75" x14ac:dyDescent="0.25">
      <c r="B618" s="63" t="str">
        <f>CONCATENATE(historie_vysledky[[#This Row],[rok]]," :: ",F618," :: ",G618)</f>
        <v>2013 :: Průcha Jakub :: 1977</v>
      </c>
      <c r="C618" s="115">
        <v>2013</v>
      </c>
      <c r="D618" s="43" t="s">
        <v>292</v>
      </c>
      <c r="E618" s="101"/>
      <c r="F618" s="9" t="s">
        <v>307</v>
      </c>
      <c r="G618" s="7">
        <v>1977</v>
      </c>
      <c r="H618" s="8" t="s">
        <v>37</v>
      </c>
      <c r="I618" s="98" t="str">
        <f>IF(RIGHT(LEFT(historie_vysledky[[#This Row],[prijmeni a jmeno]],SEARCH(" ",historie_vysledky[[#This Row],[prijmeni a jmeno]])-1),1)="á","Z","M")</f>
        <v>M</v>
      </c>
      <c r="J61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618" s="38"/>
      <c r="L618" s="80">
        <v>5.8796296296296298E-2</v>
      </c>
      <c r="M618" s="76">
        <v>37</v>
      </c>
      <c r="N618" s="77">
        <v>12</v>
      </c>
      <c r="O618" s="112" t="str">
        <f>LEFT(historie_vysledky[[#This Row],[prijmeni a jmeno]],1)</f>
        <v>P</v>
      </c>
      <c r="P618" s="113" t="str">
        <f>CONCATENATE(historie_vysledky[[#This Row],[prijmeni a jmeno]],", ",historie_vysledky[[#This Row],[nar]])</f>
        <v>Průcha Jakub, 1977</v>
      </c>
      <c r="Q618" s="92" t="str">
        <f>IF(ISERROR(VLOOKUP(B618,jbp_bezci!B:G,4,0)),"-",IF(VLOOKUP(B618,jbp_bezci!B:G,4,0)=0,"-",VLOOKUP(B618,jbp_bezci!B:G,4,0)))</f>
        <v>-</v>
      </c>
      <c r="R618" s="92" t="str">
        <f>IF(COUNTIF(jbp_bezci[ident],historie_vysledky[[#This Row],[ident jbp]])=1,"přihlášen","ne")</f>
        <v>ne</v>
      </c>
      <c r="S61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18" s="120">
        <f>COUNTIFS($F$4:F617,F618,$G$4:G617,G618)</f>
        <v>1</v>
      </c>
      <c r="U618" s="11"/>
      <c r="V618" s="11"/>
      <c r="W618" s="11"/>
      <c r="X618" s="5"/>
      <c r="Y618" s="5"/>
      <c r="Z618" s="5"/>
      <c r="AA618" s="5"/>
      <c r="AB618" s="5"/>
      <c r="AC618" s="5"/>
      <c r="AD618" s="5"/>
      <c r="AE618" s="5"/>
      <c r="AF618" s="5"/>
      <c r="AG618" s="5"/>
    </row>
    <row r="619" spans="2:33" ht="15.75" x14ac:dyDescent="0.25">
      <c r="B619" s="63" t="str">
        <f>CONCATENATE(historie_vysledky[[#This Row],[rok]]," :: ",F619," :: ",G619)</f>
        <v>2013 :: Putschögl Jaroslav :: 1939</v>
      </c>
      <c r="C619" s="115">
        <v>2013</v>
      </c>
      <c r="D619" s="43" t="s">
        <v>292</v>
      </c>
      <c r="E619" s="101"/>
      <c r="F619" s="9" t="s">
        <v>156</v>
      </c>
      <c r="G619" s="7">
        <v>1939</v>
      </c>
      <c r="H619" s="8" t="s">
        <v>10</v>
      </c>
      <c r="I619" s="98" t="str">
        <f>IF(RIGHT(LEFT(historie_vysledky[[#This Row],[prijmeni a jmeno]],SEARCH(" ",historie_vysledky[[#This Row],[prijmeni a jmeno]])-1),1)="á","Z","M")</f>
        <v>M</v>
      </c>
      <c r="J61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E</v>
      </c>
      <c r="K619" s="38"/>
      <c r="L619" s="80">
        <v>7.4791666666666659E-2</v>
      </c>
      <c r="M619" s="76">
        <v>52</v>
      </c>
      <c r="N619" s="77">
        <v>3</v>
      </c>
      <c r="O619" s="112" t="str">
        <f>LEFT(historie_vysledky[[#This Row],[prijmeni a jmeno]],1)</f>
        <v>P</v>
      </c>
      <c r="P619" s="113" t="str">
        <f>CONCATENATE(historie_vysledky[[#This Row],[prijmeni a jmeno]],", ",historie_vysledky[[#This Row],[nar]])</f>
        <v>Putschögl Jaroslav, 1939</v>
      </c>
      <c r="Q619" s="92">
        <f>IF(ISERROR(VLOOKUP(B619,jbp_bezci!B:G,4,0)),"-",IF(VLOOKUP(B619,jbp_bezci!B:G,4,0)=0,"-",VLOOKUP(B619,jbp_bezci!B:G,4,0)))</f>
        <v>1939</v>
      </c>
      <c r="R619" s="92" t="str">
        <f>IF(COUNTIF(jbp_bezci[ident],historie_vysledky[[#This Row],[ident jbp]])=1,"přihlášen","ne")</f>
        <v>přihlášen</v>
      </c>
      <c r="S619" s="93" t="str">
        <f>IF(historie_vysledky[[#This Row],[jbp_2014]]="ne","-",IF(VLOOKUP(historie_vysledky[[#This Row],[ident jbp]],jbp_bezci!B:G,5,0)=0,"-",VLOOKUP(historie_vysledky[[#This Row],[ident jbp]],jbp_bezci!B:G,5,0)))</f>
        <v>Atletika Písek</v>
      </c>
      <c r="T619" s="120">
        <f>COUNTIFS($F$4:F618,F619,$G$4:G618,G619)</f>
        <v>2</v>
      </c>
      <c r="U619" s="11"/>
      <c r="V619" s="11"/>
      <c r="W619" s="11"/>
      <c r="X619" s="5"/>
      <c r="Y619" s="5"/>
      <c r="Z619" s="5"/>
      <c r="AA619" s="5"/>
      <c r="AB619" s="5"/>
      <c r="AC619" s="5"/>
      <c r="AD619" s="5"/>
      <c r="AE619" s="5"/>
      <c r="AF619" s="5"/>
      <c r="AG619" s="5"/>
    </row>
    <row r="620" spans="2:33" ht="15.75" x14ac:dyDescent="0.25">
      <c r="B620" s="63" t="str">
        <f>CONCATENATE(historie_vysledky[[#This Row],[rok]]," :: ",F620," :: ",G620)</f>
        <v>2013 :: Rechtoriková Linda :: 1987</v>
      </c>
      <c r="C620" s="115">
        <v>2013</v>
      </c>
      <c r="D620" s="43" t="s">
        <v>292</v>
      </c>
      <c r="E620" s="101"/>
      <c r="F620" s="9" t="s">
        <v>157</v>
      </c>
      <c r="G620" s="7">
        <v>1987</v>
      </c>
      <c r="H620" s="8" t="s">
        <v>298</v>
      </c>
      <c r="I620" s="98" t="str">
        <f>IF(RIGHT(LEFT(historie_vysledky[[#This Row],[prijmeni a jmeno]],SEARCH(" ",historie_vysledky[[#This Row],[prijmeni a jmeno]])-1),1)="á","Z","M")</f>
        <v>Z</v>
      </c>
      <c r="J62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620" s="38"/>
      <c r="L620" s="80">
        <v>5.1990740740740747E-2</v>
      </c>
      <c r="M620" s="76">
        <v>24</v>
      </c>
      <c r="N620" s="77">
        <v>2</v>
      </c>
      <c r="O620" s="112" t="str">
        <f>LEFT(historie_vysledky[[#This Row],[prijmeni a jmeno]],1)</f>
        <v>R</v>
      </c>
      <c r="P620" s="113" t="str">
        <f>CONCATENATE(historie_vysledky[[#This Row],[prijmeni a jmeno]],", ",historie_vysledky[[#This Row],[nar]])</f>
        <v>Rechtoriková Linda, 1987</v>
      </c>
      <c r="Q620" s="92">
        <f>IF(ISERROR(VLOOKUP(B620,jbp_bezci!B:G,4,0)),"-",IF(VLOOKUP(B620,jbp_bezci!B:G,4,0)=0,"-",VLOOKUP(B620,jbp_bezci!B:G,4,0)))</f>
        <v>1987</v>
      </c>
      <c r="R620" s="92" t="str">
        <f>IF(COUNTIF(jbp_bezci[ident],historie_vysledky[[#This Row],[ident jbp]])=1,"přihlášen","ne")</f>
        <v>přihlášen</v>
      </c>
      <c r="S620" s="93" t="str">
        <f>IF(historie_vysledky[[#This Row],[jbp_2014]]="ne","-",IF(VLOOKUP(historie_vysledky[[#This Row],[ident jbp]],jbp_bezci!B:G,5,0)=0,"-",VLOOKUP(historie_vysledky[[#This Row],[ident jbp]],jbp_bezci!B:G,5,0)))</f>
        <v>ŠSK Borotín</v>
      </c>
      <c r="T620" s="120">
        <f>COUNTIFS($F$4:F619,F620,$G$4:G619,G620)</f>
        <v>0</v>
      </c>
      <c r="U620" s="11"/>
      <c r="V620" s="11"/>
      <c r="W620" s="11"/>
      <c r="X620" s="5"/>
      <c r="Y620" s="5"/>
      <c r="Z620" s="5"/>
      <c r="AA620" s="5"/>
      <c r="AB620" s="5"/>
      <c r="AC620" s="5"/>
      <c r="AD620" s="5"/>
      <c r="AE620" s="5"/>
      <c r="AF620" s="5"/>
      <c r="AG620" s="5"/>
    </row>
    <row r="621" spans="2:33" ht="15.75" x14ac:dyDescent="0.25">
      <c r="B621" s="63" t="str">
        <f>CONCATENATE(historie_vysledky[[#This Row],[rok]]," :: ",F621," :: ",G621)</f>
        <v>2013 :: Richtr Zdeněk :: 1969</v>
      </c>
      <c r="C621" s="115">
        <v>2013</v>
      </c>
      <c r="D621" s="43" t="s">
        <v>292</v>
      </c>
      <c r="E621" s="101"/>
      <c r="F621" s="9" t="s">
        <v>221</v>
      </c>
      <c r="G621" s="7">
        <v>1969</v>
      </c>
      <c r="H621" s="8" t="s">
        <v>393</v>
      </c>
      <c r="I621" s="98" t="str">
        <f>IF(RIGHT(LEFT(historie_vysledky[[#This Row],[prijmeni a jmeno]],SEARCH(" ",historie_vysledky[[#This Row],[prijmeni a jmeno]])-1),1)="á","Z","M")</f>
        <v>M</v>
      </c>
      <c r="J62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621" s="38"/>
      <c r="L621" s="80">
        <v>5.7418981481481481E-2</v>
      </c>
      <c r="M621" s="76">
        <v>36</v>
      </c>
      <c r="N621" s="77">
        <v>15</v>
      </c>
      <c r="O621" s="112" t="str">
        <f>LEFT(historie_vysledky[[#This Row],[prijmeni a jmeno]],1)</f>
        <v>R</v>
      </c>
      <c r="P621" s="113" t="str">
        <f>CONCATENATE(historie_vysledky[[#This Row],[prijmeni a jmeno]],", ",historie_vysledky[[#This Row],[nar]])</f>
        <v>Richtr Zdeněk, 1969</v>
      </c>
      <c r="Q621" s="92" t="str">
        <f>IF(ISERROR(VLOOKUP(B621,jbp_bezci!B:G,4,0)),"-",IF(VLOOKUP(B621,jbp_bezci!B:G,4,0)=0,"-",VLOOKUP(B621,jbp_bezci!B:G,4,0)))</f>
        <v>-</v>
      </c>
      <c r="R621" s="92" t="str">
        <f>IF(COUNTIF(jbp_bezci[ident],historie_vysledky[[#This Row],[ident jbp]])=1,"přihlášen","ne")</f>
        <v>ne</v>
      </c>
      <c r="S62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21" s="120">
        <f>COUNTIFS($F$4:F620,F621,$G$4:G620,G621)</f>
        <v>0</v>
      </c>
      <c r="U621" s="11"/>
      <c r="V621" s="11"/>
      <c r="W621" s="11"/>
      <c r="X621" s="5"/>
      <c r="Y621" s="5"/>
      <c r="Z621" s="5"/>
      <c r="AA621" s="5"/>
      <c r="AB621" s="5"/>
      <c r="AC621" s="5"/>
      <c r="AD621" s="5"/>
      <c r="AE621" s="5"/>
      <c r="AF621" s="5"/>
      <c r="AG621" s="5"/>
    </row>
    <row r="622" spans="2:33" ht="15.75" x14ac:dyDescent="0.25">
      <c r="B622" s="63" t="str">
        <f>CONCATENATE(historie_vysledky[[#This Row],[rok]]," :: ",F622," :: ",G622)</f>
        <v>2013 :: Rodina Bohuslav :: 1959</v>
      </c>
      <c r="C622" s="115">
        <v>2013</v>
      </c>
      <c r="D622" s="43" t="s">
        <v>292</v>
      </c>
      <c r="E622" s="101"/>
      <c r="F622" s="9" t="s">
        <v>158</v>
      </c>
      <c r="G622" s="7">
        <v>1959</v>
      </c>
      <c r="H622" s="8" t="s">
        <v>10</v>
      </c>
      <c r="I622" s="98" t="str">
        <f>IF(RIGHT(LEFT(historie_vysledky[[#This Row],[prijmeni a jmeno]],SEARCH(" ",historie_vysledky[[#This Row],[prijmeni a jmeno]])-1),1)="á","Z","M")</f>
        <v>M</v>
      </c>
      <c r="J62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622" s="38"/>
      <c r="L622" s="80">
        <v>4.6840277777777779E-2</v>
      </c>
      <c r="M622" s="76">
        <v>13</v>
      </c>
      <c r="N622" s="77">
        <v>1</v>
      </c>
      <c r="O622" s="112" t="str">
        <f>LEFT(historie_vysledky[[#This Row],[prijmeni a jmeno]],1)</f>
        <v>R</v>
      </c>
      <c r="P622" s="113" t="str">
        <f>CONCATENATE(historie_vysledky[[#This Row],[prijmeni a jmeno]],", ",historie_vysledky[[#This Row],[nar]])</f>
        <v>Rodina Bohuslav, 1959</v>
      </c>
      <c r="Q622" s="92">
        <f>IF(ISERROR(VLOOKUP(B622,jbp_bezci!B:G,4,0)),"-",IF(VLOOKUP(B622,jbp_bezci!B:G,4,0)=0,"-",VLOOKUP(B622,jbp_bezci!B:G,4,0)))</f>
        <v>1959</v>
      </c>
      <c r="R622" s="92" t="str">
        <f>IF(COUNTIF(jbp_bezci[ident],historie_vysledky[[#This Row],[ident jbp]])=1,"přihlášen","ne")</f>
        <v>přihlášen</v>
      </c>
      <c r="S622" s="93" t="str">
        <f>IF(historie_vysledky[[#This Row],[jbp_2014]]="ne","-",IF(VLOOKUP(historie_vysledky[[#This Row],[ident jbp]],jbp_bezci!B:G,5,0)=0,"-",VLOOKUP(historie_vysledky[[#This Row],[ident jbp]],jbp_bezci!B:G,5,0)))</f>
        <v>Atletika Písek</v>
      </c>
      <c r="T622" s="120">
        <f>COUNTIFS($F$4:F621,F622,$G$4:G621,G622)</f>
        <v>1</v>
      </c>
      <c r="U622" s="11"/>
      <c r="V622" s="11"/>
      <c r="W622" s="11"/>
      <c r="X622" s="5"/>
      <c r="Y622" s="5"/>
      <c r="Z622" s="5"/>
      <c r="AA622" s="5"/>
      <c r="AB622" s="5"/>
      <c r="AC622" s="5"/>
      <c r="AD622" s="5"/>
      <c r="AE622" s="5"/>
      <c r="AF622" s="5"/>
      <c r="AG622" s="5"/>
    </row>
    <row r="623" spans="2:33" ht="15.75" x14ac:dyDescent="0.25">
      <c r="B623" s="63" t="str">
        <f>CONCATENATE(historie_vysledky[[#This Row],[rok]]," :: ",F623," :: ",G623)</f>
        <v>2013 :: Smetana Jiří :: 1953</v>
      </c>
      <c r="C623" s="115">
        <v>2013</v>
      </c>
      <c r="D623" s="43" t="s">
        <v>292</v>
      </c>
      <c r="E623" s="101"/>
      <c r="F623" s="9" t="s">
        <v>224</v>
      </c>
      <c r="G623" s="7">
        <v>1953</v>
      </c>
      <c r="H623" s="8" t="s">
        <v>1008</v>
      </c>
      <c r="I623" s="98" t="str">
        <f>IF(RIGHT(LEFT(historie_vysledky[[#This Row],[prijmeni a jmeno]],SEARCH(" ",historie_vysledky[[#This Row],[prijmeni a jmeno]])-1),1)="á","Z","M")</f>
        <v>M</v>
      </c>
      <c r="J62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D</v>
      </c>
      <c r="K623" s="38"/>
      <c r="L623" s="80">
        <v>5.3854166666666668E-2</v>
      </c>
      <c r="M623" s="76">
        <v>28</v>
      </c>
      <c r="N623" s="77">
        <v>3</v>
      </c>
      <c r="O623" s="112" t="str">
        <f>LEFT(historie_vysledky[[#This Row],[prijmeni a jmeno]],1)</f>
        <v>S</v>
      </c>
      <c r="P623" s="113" t="str">
        <f>CONCATENATE(historie_vysledky[[#This Row],[prijmeni a jmeno]],", ",historie_vysledky[[#This Row],[nar]])</f>
        <v>Smetana Jiří, 1953</v>
      </c>
      <c r="Q623" s="92" t="str">
        <f>IF(ISERROR(VLOOKUP(B623,jbp_bezci!B:G,4,0)),"-",IF(VLOOKUP(B623,jbp_bezci!B:G,4,0)=0,"-",VLOOKUP(B623,jbp_bezci!B:G,4,0)))</f>
        <v>-</v>
      </c>
      <c r="R623" s="92" t="str">
        <f>IF(COUNTIF(jbp_bezci[ident],historie_vysledky[[#This Row],[ident jbp]])=1,"přihlášen","ne")</f>
        <v>ne</v>
      </c>
      <c r="S62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23" s="120">
        <f>COUNTIFS($F$4:F622,F623,$G$4:G622,G623)</f>
        <v>0</v>
      </c>
      <c r="U623" s="11"/>
      <c r="V623" s="11"/>
      <c r="W623" s="11"/>
      <c r="X623" s="5"/>
      <c r="Y623" s="5"/>
      <c r="Z623" s="5"/>
      <c r="AA623" s="5"/>
      <c r="AB623" s="5"/>
      <c r="AC623" s="5"/>
      <c r="AD623" s="5"/>
      <c r="AE623" s="5"/>
      <c r="AF623" s="5"/>
      <c r="AG623" s="5"/>
    </row>
    <row r="624" spans="2:33" ht="15.75" x14ac:dyDescent="0.25">
      <c r="B624" s="63" t="str">
        <f>CONCATENATE(historie_vysledky[[#This Row],[rok]]," :: ",F624," :: ",G624)</f>
        <v>2013 :: Stejskal Ladislav :: 1977</v>
      </c>
      <c r="C624" s="115">
        <v>2013</v>
      </c>
      <c r="D624" s="43" t="s">
        <v>292</v>
      </c>
      <c r="E624" s="101"/>
      <c r="F624" s="9" t="s">
        <v>227</v>
      </c>
      <c r="G624" s="7">
        <v>1977</v>
      </c>
      <c r="H624" s="9" t="s">
        <v>1115</v>
      </c>
      <c r="I624" s="98" t="str">
        <f>IF(RIGHT(LEFT(historie_vysledky[[#This Row],[prijmeni a jmeno]],SEARCH(" ",historie_vysledky[[#This Row],[prijmeni a jmeno]])-1),1)="á","Z","M")</f>
        <v>M</v>
      </c>
      <c r="J62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624" s="38"/>
      <c r="L624" s="80">
        <v>4.494212962962963E-2</v>
      </c>
      <c r="M624" s="76">
        <v>9</v>
      </c>
      <c r="N624" s="77">
        <v>5</v>
      </c>
      <c r="O624" s="112" t="str">
        <f>LEFT(historie_vysledky[[#This Row],[prijmeni a jmeno]],1)</f>
        <v>S</v>
      </c>
      <c r="P624" s="113" t="str">
        <f>CONCATENATE(historie_vysledky[[#This Row],[prijmeni a jmeno]],", ",historie_vysledky[[#This Row],[nar]])</f>
        <v>Stejskal Ladislav, 1977</v>
      </c>
      <c r="Q624" s="92">
        <f>IF(ISERROR(VLOOKUP(B624,jbp_bezci!B:G,4,0)),"-",IF(VLOOKUP(B624,jbp_bezci!B:G,4,0)=0,"-",VLOOKUP(B624,jbp_bezci!B:G,4,0)))</f>
        <v>1977</v>
      </c>
      <c r="R624" s="92" t="str">
        <f>IF(COUNTIF(jbp_bezci[ident],historie_vysledky[[#This Row],[ident jbp]])=1,"přihlášen","ne")</f>
        <v>přihlášen</v>
      </c>
      <c r="S624" s="93" t="str">
        <f>IF(historie_vysledky[[#This Row],[jbp_2014]]="ne","-",IF(VLOOKUP(historie_vysledky[[#This Row],[ident jbp]],jbp_bezci!B:G,5,0)=0,"-",VLOOKUP(historie_vysledky[[#This Row],[ident jbp]],jbp_bezci!B:G,5,0)))</f>
        <v>SK Čtyři Dvory České Budějovice</v>
      </c>
      <c r="T624" s="120">
        <f>COUNTIFS($F$4:F623,F624,$G$4:G623,G624)</f>
        <v>2</v>
      </c>
      <c r="U624" s="11"/>
      <c r="V624" s="11"/>
      <c r="W624" s="11"/>
      <c r="X624" s="5"/>
      <c r="Y624" s="5"/>
      <c r="Z624" s="5"/>
      <c r="AA624" s="5"/>
      <c r="AB624" s="5"/>
      <c r="AC624" s="5"/>
      <c r="AD624" s="5"/>
      <c r="AE624" s="5"/>
      <c r="AF624" s="5"/>
      <c r="AG624" s="5"/>
    </row>
    <row r="625" spans="2:33" ht="15.75" x14ac:dyDescent="0.25">
      <c r="B625" s="63" t="str">
        <f>CONCATENATE(historie_vysledky[[#This Row],[rok]]," :: ",F625," :: ",G625)</f>
        <v>2013 :: Stejskal Pavel :: 1986</v>
      </c>
      <c r="C625" s="115">
        <v>2013</v>
      </c>
      <c r="D625" s="43" t="s">
        <v>292</v>
      </c>
      <c r="E625" s="101"/>
      <c r="F625" s="9" t="s">
        <v>301</v>
      </c>
      <c r="G625" s="7">
        <v>1986</v>
      </c>
      <c r="H625" s="8" t="s">
        <v>395</v>
      </c>
      <c r="I625" s="98" t="str">
        <f>IF(RIGHT(LEFT(historie_vysledky[[#This Row],[prijmeni a jmeno]],SEARCH(" ",historie_vysledky[[#This Row],[prijmeni a jmeno]])-1),1)="á","Z","M")</f>
        <v>M</v>
      </c>
      <c r="J62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625" s="38"/>
      <c r="L625" s="80">
        <v>5.0752314814814813E-2</v>
      </c>
      <c r="M625" s="76">
        <v>21</v>
      </c>
      <c r="N625" s="77">
        <v>10</v>
      </c>
      <c r="O625" s="112" t="str">
        <f>LEFT(historie_vysledky[[#This Row],[prijmeni a jmeno]],1)</f>
        <v>S</v>
      </c>
      <c r="P625" s="113" t="str">
        <f>CONCATENATE(historie_vysledky[[#This Row],[prijmeni a jmeno]],", ",historie_vysledky[[#This Row],[nar]])</f>
        <v>Stejskal Pavel, 1986</v>
      </c>
      <c r="Q625" s="92" t="str">
        <f>IF(ISERROR(VLOOKUP(B625,jbp_bezci!B:G,4,0)),"-",IF(VLOOKUP(B625,jbp_bezci!B:G,4,0)=0,"-",VLOOKUP(B625,jbp_bezci!B:G,4,0)))</f>
        <v>-</v>
      </c>
      <c r="R625" s="92" t="str">
        <f>IF(COUNTIF(jbp_bezci[ident],historie_vysledky[[#This Row],[ident jbp]])=1,"přihlášen","ne")</f>
        <v>ne</v>
      </c>
      <c r="S62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25" s="120">
        <f>COUNTIFS($F$4:F624,F625,$G$4:G624,G625)</f>
        <v>0</v>
      </c>
      <c r="U625" s="11"/>
      <c r="V625" s="11"/>
      <c r="W625" s="11"/>
      <c r="X625" s="5"/>
      <c r="Y625" s="5"/>
      <c r="Z625" s="5"/>
      <c r="AA625" s="5"/>
      <c r="AB625" s="5"/>
      <c r="AC625" s="5"/>
      <c r="AD625" s="5"/>
      <c r="AE625" s="5"/>
      <c r="AF625" s="5"/>
      <c r="AG625" s="5"/>
    </row>
    <row r="626" spans="2:33" ht="15.75" x14ac:dyDescent="0.25">
      <c r="B626" s="63" t="str">
        <f>CONCATENATE(historie_vysledky[[#This Row],[rok]]," :: ",F626," :: ",G626)</f>
        <v>2013 :: Svoboda Václav :: 1949</v>
      </c>
      <c r="C626" s="115">
        <v>2013</v>
      </c>
      <c r="D626" s="43" t="s">
        <v>292</v>
      </c>
      <c r="E626" s="101"/>
      <c r="F626" s="9" t="s">
        <v>169</v>
      </c>
      <c r="G626" s="7">
        <v>1949</v>
      </c>
      <c r="H626" s="8" t="s">
        <v>2</v>
      </c>
      <c r="I626" s="98" t="str">
        <f>IF(RIGHT(LEFT(historie_vysledky[[#This Row],[prijmeni a jmeno]],SEARCH(" ",historie_vysledky[[#This Row],[prijmeni a jmeno]])-1),1)="á","Z","M")</f>
        <v>M</v>
      </c>
      <c r="J62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D</v>
      </c>
      <c r="K626" s="38"/>
      <c r="L626" s="80">
        <v>5.0844907407407408E-2</v>
      </c>
      <c r="M626" s="76">
        <v>22</v>
      </c>
      <c r="N626" s="77">
        <v>1</v>
      </c>
      <c r="O626" s="112" t="str">
        <f>LEFT(historie_vysledky[[#This Row],[prijmeni a jmeno]],1)</f>
        <v>S</v>
      </c>
      <c r="P626" s="113" t="str">
        <f>CONCATENATE(historie_vysledky[[#This Row],[prijmeni a jmeno]],", ",historie_vysledky[[#This Row],[nar]])</f>
        <v>Svoboda Václav, 1949</v>
      </c>
      <c r="Q626" s="92">
        <f>IF(ISERROR(VLOOKUP(B626,jbp_bezci!B:G,4,0)),"-",IF(VLOOKUP(B626,jbp_bezci!B:G,4,0)=0,"-",VLOOKUP(B626,jbp_bezci!B:G,4,0)))</f>
        <v>1949</v>
      </c>
      <c r="R626" s="92" t="str">
        <f>IF(COUNTIF(jbp_bezci[ident],historie_vysledky[[#This Row],[ident jbp]])=1,"přihlášen","ne")</f>
        <v>přihlášen</v>
      </c>
      <c r="S626" s="93" t="str">
        <f>IF(historie_vysledky[[#This Row],[jbp_2014]]="ne","-",IF(VLOOKUP(historie_vysledky[[#This Row],[ident jbp]],jbp_bezci!B:G,5,0)=0,"-",VLOOKUP(historie_vysledky[[#This Row],[ident jbp]],jbp_bezci!B:G,5,0)))</f>
        <v>Jihočeský klub maratonců</v>
      </c>
      <c r="T626" s="120">
        <f>COUNTIFS($F$4:F625,F626,$G$4:G625,G626)</f>
        <v>4</v>
      </c>
      <c r="U626" s="11"/>
      <c r="V626" s="11"/>
      <c r="W626" s="11"/>
      <c r="X626" s="5"/>
      <c r="Y626" s="5"/>
      <c r="Z626" s="5"/>
      <c r="AA626" s="5"/>
      <c r="AB626" s="5"/>
      <c r="AC626" s="5"/>
      <c r="AD626" s="5"/>
      <c r="AE626" s="5"/>
      <c r="AF626" s="5"/>
      <c r="AG626" s="5"/>
    </row>
    <row r="627" spans="2:33" ht="15.75" x14ac:dyDescent="0.25">
      <c r="B627" s="63" t="str">
        <f>CONCATENATE(historie_vysledky[[#This Row],[rok]]," :: ",F627," :: ",G627)</f>
        <v>2013 :: Szábo Miloš :: 1981</v>
      </c>
      <c r="C627" s="115">
        <v>2013</v>
      </c>
      <c r="D627" s="43" t="s">
        <v>292</v>
      </c>
      <c r="E627" s="101"/>
      <c r="F627" s="9" t="s">
        <v>229</v>
      </c>
      <c r="G627" s="7">
        <v>1981</v>
      </c>
      <c r="H627" s="8" t="s">
        <v>72</v>
      </c>
      <c r="I627" s="98" t="str">
        <f>IF(RIGHT(LEFT(historie_vysledky[[#This Row],[prijmeni a jmeno]],SEARCH(" ",historie_vysledky[[#This Row],[prijmeni a jmeno]])-1),1)="á","Z","M")</f>
        <v>M</v>
      </c>
      <c r="J62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627" s="38"/>
      <c r="L627" s="80">
        <v>4.7488425925925927E-2</v>
      </c>
      <c r="M627" s="76">
        <v>14</v>
      </c>
      <c r="N627" s="77">
        <v>8</v>
      </c>
      <c r="O627" s="112" t="str">
        <f>LEFT(historie_vysledky[[#This Row],[prijmeni a jmeno]],1)</f>
        <v>S</v>
      </c>
      <c r="P627" s="113" t="str">
        <f>CONCATENATE(historie_vysledky[[#This Row],[prijmeni a jmeno]],", ",historie_vysledky[[#This Row],[nar]])</f>
        <v>Szábo Miloš, 1981</v>
      </c>
      <c r="Q627" s="92">
        <f>IF(ISERROR(VLOOKUP(B627,jbp_bezci!B:G,4,0)),"-",IF(VLOOKUP(B627,jbp_bezci!B:G,4,0)=0,"-",VLOOKUP(B627,jbp_bezci!B:G,4,0)))</f>
        <v>1981</v>
      </c>
      <c r="R627" s="92" t="str">
        <f>IF(COUNTIF(jbp_bezci[ident],historie_vysledky[[#This Row],[ident jbp]])=1,"přihlášen","ne")</f>
        <v>přihlášen</v>
      </c>
      <c r="S627" s="93" t="str">
        <f>IF(historie_vysledky[[#This Row],[jbp_2014]]="ne","-",IF(VLOOKUP(historie_vysledky[[#This Row],[ident jbp]],jbp_bezci!B:G,5,0)=0,"-",VLOOKUP(historie_vysledky[[#This Row],[ident jbp]],jbp_bezci!B:G,5,0)))</f>
        <v>Discoworld</v>
      </c>
      <c r="T627" s="120">
        <f>COUNTIFS($F$4:F626,F627,$G$4:G626,G627)</f>
        <v>4</v>
      </c>
      <c r="U627" s="11"/>
      <c r="V627" s="11"/>
      <c r="W627" s="11"/>
      <c r="X627" s="5"/>
      <c r="Y627" s="5"/>
      <c r="Z627" s="5"/>
      <c r="AA627" s="5"/>
      <c r="AB627" s="5"/>
      <c r="AC627" s="5"/>
      <c r="AD627" s="5"/>
      <c r="AE627" s="5"/>
      <c r="AF627" s="5"/>
      <c r="AG627" s="5"/>
    </row>
    <row r="628" spans="2:33" ht="15.75" x14ac:dyDescent="0.25">
      <c r="B628" s="63" t="str">
        <f>CONCATENATE(historie_vysledky[[#This Row],[rok]]," :: ",F628," :: ",G628)</f>
        <v>2013 :: Šochman Josef :: 1950</v>
      </c>
      <c r="C628" s="115">
        <v>2013</v>
      </c>
      <c r="D628" s="43" t="s">
        <v>292</v>
      </c>
      <c r="E628" s="101"/>
      <c r="F628" s="9" t="s">
        <v>225</v>
      </c>
      <c r="G628" s="7">
        <v>1950</v>
      </c>
      <c r="H628" s="8" t="s">
        <v>314</v>
      </c>
      <c r="I628" s="98" t="str">
        <f>IF(RIGHT(LEFT(historie_vysledky[[#This Row],[prijmeni a jmeno]],SEARCH(" ",historie_vysledky[[#This Row],[prijmeni a jmeno]])-1),1)="á","Z","M")</f>
        <v>M</v>
      </c>
      <c r="J62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D</v>
      </c>
      <c r="K628" s="38"/>
      <c r="L628" s="80">
        <v>6.3321759259259258E-2</v>
      </c>
      <c r="M628" s="76">
        <v>49</v>
      </c>
      <c r="N628" s="77">
        <v>5</v>
      </c>
      <c r="O628" s="112" t="str">
        <f>LEFT(historie_vysledky[[#This Row],[prijmeni a jmeno]],1)</f>
        <v>Š</v>
      </c>
      <c r="P628" s="113" t="str">
        <f>CONCATENATE(historie_vysledky[[#This Row],[prijmeni a jmeno]],", ",historie_vysledky[[#This Row],[nar]])</f>
        <v>Šochman Josef, 1950</v>
      </c>
      <c r="Q628" s="92">
        <f>IF(ISERROR(VLOOKUP(B628,jbp_bezci!B:G,4,0)),"-",IF(VLOOKUP(B628,jbp_bezci!B:G,4,0)=0,"-",VLOOKUP(B628,jbp_bezci!B:G,4,0)))</f>
        <v>1950</v>
      </c>
      <c r="R628" s="92" t="str">
        <f>IF(COUNTIF(jbp_bezci[ident],historie_vysledky[[#This Row],[ident jbp]])=1,"přihlášen","ne")</f>
        <v>přihlášen</v>
      </c>
      <c r="S628" s="93" t="str">
        <f>IF(historie_vysledky[[#This Row],[jbp_2014]]="ne","-",IF(VLOOKUP(historie_vysledky[[#This Row],[ident jbp]],jbp_bezci!B:G,5,0)=0,"-",VLOOKUP(historie_vysledky[[#This Row],[ident jbp]],jbp_bezci!B:G,5,0)))</f>
        <v>České Budějovice</v>
      </c>
      <c r="T628" s="120">
        <f>COUNTIFS($F$4:F627,F628,$G$4:G627,G628)</f>
        <v>0</v>
      </c>
      <c r="U628" s="11"/>
      <c r="V628" s="11"/>
      <c r="W628" s="11"/>
      <c r="X628" s="5"/>
      <c r="Y628" s="5"/>
      <c r="Z628" s="5"/>
      <c r="AA628" s="5"/>
      <c r="AB628" s="5"/>
      <c r="AC628" s="5"/>
      <c r="AD628" s="5"/>
      <c r="AE628" s="5"/>
      <c r="AF628" s="5"/>
      <c r="AG628" s="5"/>
    </row>
    <row r="629" spans="2:33" ht="15.75" x14ac:dyDescent="0.25">
      <c r="B629" s="63" t="str">
        <f>CONCATENATE(historie_vysledky[[#This Row],[rok]]," :: ",F629," :: ",G629)</f>
        <v>2013 :: Šoustar Lubomír :: 1941</v>
      </c>
      <c r="C629" s="115">
        <v>2013</v>
      </c>
      <c r="D629" s="43" t="s">
        <v>292</v>
      </c>
      <c r="E629" s="101"/>
      <c r="F629" s="9" t="s">
        <v>166</v>
      </c>
      <c r="G629" s="7">
        <v>1941</v>
      </c>
      <c r="H629" s="8" t="s">
        <v>408</v>
      </c>
      <c r="I629" s="98" t="str">
        <f>IF(RIGHT(LEFT(historie_vysledky[[#This Row],[prijmeni a jmeno]],SEARCH(" ",historie_vysledky[[#This Row],[prijmeni a jmeno]])-1),1)="á","Z","M")</f>
        <v>M</v>
      </c>
      <c r="J62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E</v>
      </c>
      <c r="K629" s="38"/>
      <c r="L629" s="80">
        <v>5.4884259259259265E-2</v>
      </c>
      <c r="M629" s="76">
        <v>32</v>
      </c>
      <c r="N629" s="77">
        <v>1</v>
      </c>
      <c r="O629" s="112" t="str">
        <f>LEFT(historie_vysledky[[#This Row],[prijmeni a jmeno]],1)</f>
        <v>Š</v>
      </c>
      <c r="P629" s="113" t="str">
        <f>CONCATENATE(historie_vysledky[[#This Row],[prijmeni a jmeno]],", ",historie_vysledky[[#This Row],[nar]])</f>
        <v>Šoustar Lubomír, 1941</v>
      </c>
      <c r="Q629" s="92">
        <f>IF(ISERROR(VLOOKUP(B629,jbp_bezci!B:G,4,0)),"-",IF(VLOOKUP(B629,jbp_bezci!B:G,4,0)=0,"-",VLOOKUP(B629,jbp_bezci!B:G,4,0)))</f>
        <v>1941</v>
      </c>
      <c r="R629" s="92" t="str">
        <f>IF(COUNTIF(jbp_bezci[ident],historie_vysledky[[#This Row],[ident jbp]])=1,"přihlášen","ne")</f>
        <v>přihlášen</v>
      </c>
      <c r="S629" s="93" t="str">
        <f>IF(historie_vysledky[[#This Row],[jbp_2014]]="ne","-",IF(VLOOKUP(historie_vysledky[[#This Row],[ident jbp]],jbp_bezci!B:G,5,0)=0,"-",VLOOKUP(historie_vysledky[[#This Row],[ident jbp]],jbp_bezci!B:G,5,0)))</f>
        <v>Katastrální Úřad České Budějovice</v>
      </c>
      <c r="T629" s="120">
        <f>COUNTIFS($F$4:F628,F629,$G$4:G628,G629)</f>
        <v>3</v>
      </c>
      <c r="U629" s="11"/>
      <c r="V629" s="11"/>
      <c r="W629" s="11"/>
      <c r="X629" s="5"/>
      <c r="Y629" s="5"/>
      <c r="Z629" s="5"/>
      <c r="AA629" s="5"/>
      <c r="AB629" s="5"/>
      <c r="AC629" s="5"/>
      <c r="AD629" s="5"/>
      <c r="AE629" s="5"/>
      <c r="AF629" s="5"/>
      <c r="AG629" s="5"/>
    </row>
    <row r="630" spans="2:33" ht="15.75" x14ac:dyDescent="0.25">
      <c r="B630" s="63" t="str">
        <f>CONCATENATE(historie_vysledky[[#This Row],[rok]]," :: ",F630," :: ",G630)</f>
        <v>2013 :: Uhlíř Radek :: 1967</v>
      </c>
      <c r="C630" s="115">
        <v>2013</v>
      </c>
      <c r="D630" s="9" t="s">
        <v>292</v>
      </c>
      <c r="E630" s="101"/>
      <c r="F630" s="9" t="s">
        <v>232</v>
      </c>
      <c r="G630" s="7">
        <v>1967</v>
      </c>
      <c r="H630" s="8" t="s">
        <v>397</v>
      </c>
      <c r="I630" s="98" t="str">
        <f>IF(RIGHT(LEFT(historie_vysledky[[#This Row],[prijmeni a jmeno]],SEARCH(" ",historie_vysledky[[#This Row],[prijmeni a jmeno]])-1),1)="á","Z","M")</f>
        <v>M</v>
      </c>
      <c r="J630" s="79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630" s="38"/>
      <c r="L630" s="80">
        <v>4.2789351851851849E-2</v>
      </c>
      <c r="M630" s="76">
        <v>4</v>
      </c>
      <c r="N630" s="77">
        <v>3</v>
      </c>
      <c r="O630" s="112" t="str">
        <f>LEFT(historie_vysledky[[#This Row],[prijmeni a jmeno]],1)</f>
        <v>U</v>
      </c>
      <c r="P630" s="113" t="str">
        <f>CONCATENATE(historie_vysledky[[#This Row],[prijmeni a jmeno]],", ",historie_vysledky[[#This Row],[nar]])</f>
        <v>Uhlíř Radek, 1967</v>
      </c>
      <c r="Q630" s="92">
        <f>IF(ISERROR(VLOOKUP(B630,jbp_bezci!B:G,4,0)),"-",IF(VLOOKUP(B630,jbp_bezci!B:G,4,0)=0,"-",VLOOKUP(B630,jbp_bezci!B:G,4,0)))</f>
        <v>1967</v>
      </c>
      <c r="R630" s="94" t="str">
        <f>IF(COUNTIF(jbp_bezci[ident],historie_vysledky[[#This Row],[ident jbp]])=1,"přihlášen","ne")</f>
        <v>přihlášen</v>
      </c>
      <c r="S630" s="95" t="str">
        <f>IF(historie_vysledky[[#This Row],[jbp_2014]]="ne","-",IF(VLOOKUP(historie_vysledky[[#This Row],[ident jbp]],jbp_bezci!B:G,5,0)=0,"-",VLOOKUP(historie_vysledky[[#This Row],[ident jbp]],jbp_bezci!B:G,5,0)))</f>
        <v>TriSK České Budějovice</v>
      </c>
      <c r="T630" s="120">
        <f>COUNTIFS($F$4:F629,F630,$G$4:G629,G630)</f>
        <v>2</v>
      </c>
      <c r="U630" s="11"/>
      <c r="V630" s="11"/>
      <c r="W630" s="11"/>
      <c r="X630" s="5"/>
      <c r="Y630" s="5"/>
      <c r="Z630" s="5"/>
      <c r="AA630" s="5"/>
      <c r="AB630" s="5"/>
      <c r="AC630" s="5"/>
      <c r="AD630" s="5"/>
      <c r="AE630" s="5"/>
      <c r="AF630" s="5"/>
      <c r="AG630" s="5"/>
    </row>
    <row r="631" spans="2:33" ht="15.75" x14ac:dyDescent="0.25">
      <c r="B631" s="63" t="str">
        <f>CONCATENATE(historie_vysledky[[#This Row],[rok]]," :: ",F631," :: ",G631)</f>
        <v>2013 :: Valter Jaroslav :: 1972</v>
      </c>
      <c r="C631" s="115">
        <v>2013</v>
      </c>
      <c r="D631" s="43" t="s">
        <v>292</v>
      </c>
      <c r="E631" s="101"/>
      <c r="F631" s="9" t="s">
        <v>312</v>
      </c>
      <c r="G631" s="7">
        <v>1972</v>
      </c>
      <c r="H631" s="8" t="s">
        <v>37</v>
      </c>
      <c r="I631" s="98" t="str">
        <f>IF(RIGHT(LEFT(historie_vysledky[[#This Row],[prijmeni a jmeno]],SEARCH(" ",historie_vysledky[[#This Row],[prijmeni a jmeno]])-1),1)="á","Z","M")</f>
        <v>M</v>
      </c>
      <c r="J631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B</v>
      </c>
      <c r="K631" s="38"/>
      <c r="L631" s="80">
        <v>5.9930555555555563E-2</v>
      </c>
      <c r="M631" s="76">
        <v>43</v>
      </c>
      <c r="N631" s="77">
        <v>16</v>
      </c>
      <c r="O631" s="112" t="str">
        <f>LEFT(historie_vysledky[[#This Row],[prijmeni a jmeno]],1)</f>
        <v>V</v>
      </c>
      <c r="P631" s="113" t="str">
        <f>CONCATENATE(historie_vysledky[[#This Row],[prijmeni a jmeno]],", ",historie_vysledky[[#This Row],[nar]])</f>
        <v>Valter Jaroslav, 1972</v>
      </c>
      <c r="Q631" s="92" t="str">
        <f>IF(ISERROR(VLOOKUP(B631,jbp_bezci!B:G,4,0)),"-",IF(VLOOKUP(B631,jbp_bezci!B:G,4,0)=0,"-",VLOOKUP(B631,jbp_bezci!B:G,4,0)))</f>
        <v>-</v>
      </c>
      <c r="R631" s="92" t="str">
        <f>IF(COUNTIF(jbp_bezci[ident],historie_vysledky[[#This Row],[ident jbp]])=1,"přihlášen","ne")</f>
        <v>ne</v>
      </c>
      <c r="S631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31" s="120">
        <f>COUNTIFS($F$4:F630,F631,$G$4:G630,G631)</f>
        <v>1</v>
      </c>
      <c r="U631" s="11"/>
      <c r="V631" s="11"/>
      <c r="W631" s="11"/>
      <c r="X631" s="5"/>
      <c r="Y631" s="5"/>
      <c r="Z631" s="5"/>
      <c r="AA631" s="5"/>
      <c r="AB631" s="5"/>
      <c r="AC631" s="5"/>
      <c r="AD631" s="5"/>
      <c r="AE631" s="5"/>
      <c r="AF631" s="5"/>
      <c r="AG631" s="5"/>
    </row>
    <row r="632" spans="2:33" ht="15.75" x14ac:dyDescent="0.25">
      <c r="B632" s="63" t="str">
        <f>CONCATENATE(historie_vysledky[[#This Row],[rok]]," :: ",F632," :: ",G632)</f>
        <v>2013 :: Valter Pavel :: 1975</v>
      </c>
      <c r="C632" s="115">
        <v>2013</v>
      </c>
      <c r="D632" s="43" t="s">
        <v>292</v>
      </c>
      <c r="E632" s="101"/>
      <c r="F632" s="9" t="s">
        <v>180</v>
      </c>
      <c r="G632" s="7">
        <v>1975</v>
      </c>
      <c r="H632" s="8" t="s">
        <v>37</v>
      </c>
      <c r="I632" s="98" t="str">
        <f>IF(RIGHT(LEFT(historie_vysledky[[#This Row],[prijmeni a jmeno]],SEARCH(" ",historie_vysledky[[#This Row],[prijmeni a jmeno]])-1),1)="á","Z","M")</f>
        <v>M</v>
      </c>
      <c r="J632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632" s="38"/>
      <c r="L632" s="80">
        <v>6.1863425925925926E-2</v>
      </c>
      <c r="M632" s="76">
        <v>47</v>
      </c>
      <c r="N632" s="77">
        <v>19</v>
      </c>
      <c r="O632" s="112" t="str">
        <f>LEFT(historie_vysledky[[#This Row],[prijmeni a jmeno]],1)</f>
        <v>V</v>
      </c>
      <c r="P632" s="113" t="str">
        <f>CONCATENATE(historie_vysledky[[#This Row],[prijmeni a jmeno]],", ",historie_vysledky[[#This Row],[nar]])</f>
        <v>Valter Pavel, 1975</v>
      </c>
      <c r="Q632" s="92">
        <f>IF(ISERROR(VLOOKUP(B632,jbp_bezci!B:G,4,0)),"-",IF(VLOOKUP(B632,jbp_bezci!B:G,4,0)=0,"-",VLOOKUP(B632,jbp_bezci!B:G,4,0)))</f>
        <v>1975</v>
      </c>
      <c r="R632" s="92" t="str">
        <f>IF(COUNTIF(jbp_bezci[ident],historie_vysledky[[#This Row],[ident jbp]])=1,"přihlášen","ne")</f>
        <v>přihlášen</v>
      </c>
      <c r="S632" s="93" t="str">
        <f>IF(historie_vysledky[[#This Row],[jbp_2014]]="ne","-",IF(VLOOKUP(historie_vysledky[[#This Row],[ident jbp]],jbp_bezci!B:G,5,0)=0,"-",VLOOKUP(historie_vysledky[[#This Row],[ident jbp]],jbp_bezci!B:G,5,0)))</f>
        <v>Orlando Bananas</v>
      </c>
      <c r="T632" s="120">
        <f>COUNTIFS($F$4:F631,F632,$G$4:G631,G632)</f>
        <v>0</v>
      </c>
      <c r="U632" s="11"/>
      <c r="V632" s="11"/>
      <c r="W632" s="11"/>
      <c r="X632" s="5"/>
      <c r="Y632" s="5"/>
      <c r="Z632" s="5"/>
      <c r="AA632" s="5"/>
      <c r="AB632" s="5"/>
      <c r="AC632" s="5"/>
      <c r="AD632" s="5"/>
      <c r="AE632" s="5"/>
      <c r="AF632" s="5"/>
      <c r="AG632" s="5"/>
    </row>
    <row r="633" spans="2:33" ht="15.75" x14ac:dyDescent="0.25">
      <c r="B633" s="63" t="str">
        <f>CONCATENATE(historie_vysledky[[#This Row],[rok]]," :: ",F633," :: ",G633)</f>
        <v>2013 :: Vejvara Pavel :: 1979</v>
      </c>
      <c r="C633" s="115">
        <v>2013</v>
      </c>
      <c r="D633" s="43" t="s">
        <v>292</v>
      </c>
      <c r="E633" s="101"/>
      <c r="F633" s="9" t="s">
        <v>296</v>
      </c>
      <c r="G633" s="7">
        <v>1979</v>
      </c>
      <c r="H633" s="8" t="s">
        <v>1006</v>
      </c>
      <c r="I633" s="98" t="str">
        <f>IF(RIGHT(LEFT(historie_vysledky[[#This Row],[prijmeni a jmeno]],SEARCH(" ",historie_vysledky[[#This Row],[prijmeni a jmeno]])-1),1)="á","Z","M")</f>
        <v>M</v>
      </c>
      <c r="J633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633" s="38"/>
      <c r="L633" s="80">
        <v>4.4664351851851851E-2</v>
      </c>
      <c r="M633" s="76">
        <v>8</v>
      </c>
      <c r="N633" s="77">
        <v>4</v>
      </c>
      <c r="O633" s="112" t="str">
        <f>LEFT(historie_vysledky[[#This Row],[prijmeni a jmeno]],1)</f>
        <v>V</v>
      </c>
      <c r="P633" s="113" t="str">
        <f>CONCATENATE(historie_vysledky[[#This Row],[prijmeni a jmeno]],", ",historie_vysledky[[#This Row],[nar]])</f>
        <v>Vejvara Pavel, 1979</v>
      </c>
      <c r="Q633" s="92" t="str">
        <f>IF(ISERROR(VLOOKUP(B633,jbp_bezci!B:G,4,0)),"-",IF(VLOOKUP(B633,jbp_bezci!B:G,4,0)=0,"-",VLOOKUP(B633,jbp_bezci!B:G,4,0)))</f>
        <v>-</v>
      </c>
      <c r="R633" s="92" t="str">
        <f>IF(COUNTIF(jbp_bezci[ident],historie_vysledky[[#This Row],[ident jbp]])=1,"přihlášen","ne")</f>
        <v>ne</v>
      </c>
      <c r="S633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33" s="120">
        <f>COUNTIFS($F$4:F632,F633,$G$4:G632,G633)</f>
        <v>2</v>
      </c>
      <c r="U633" s="11"/>
      <c r="V633" s="11"/>
      <c r="W633" s="11"/>
      <c r="X633" s="5"/>
      <c r="Y633" s="5"/>
      <c r="Z633" s="5"/>
      <c r="AA633" s="5"/>
      <c r="AB633" s="5"/>
      <c r="AC633" s="5"/>
      <c r="AD633" s="5"/>
      <c r="AE633" s="5"/>
      <c r="AF633" s="5"/>
      <c r="AG633" s="5"/>
    </row>
    <row r="634" spans="2:33" ht="15.75" x14ac:dyDescent="0.25">
      <c r="B634" s="63" t="str">
        <f>CONCATENATE(historie_vysledky[[#This Row],[rok]]," :: ",F634," :: ",G634)</f>
        <v>2013 :: Vorel Jan :: 1960</v>
      </c>
      <c r="C634" s="115">
        <v>2013</v>
      </c>
      <c r="D634" s="43" t="s">
        <v>292</v>
      </c>
      <c r="E634" s="101"/>
      <c r="F634" s="9" t="s">
        <v>185</v>
      </c>
      <c r="G634" s="7">
        <v>1960</v>
      </c>
      <c r="H634" s="8" t="s">
        <v>37</v>
      </c>
      <c r="I634" s="98" t="str">
        <f>IF(RIGHT(LEFT(historie_vysledky[[#This Row],[prijmeni a jmeno]],SEARCH(" ",historie_vysledky[[#This Row],[prijmeni a jmeno]])-1),1)="á","Z","M")</f>
        <v>M</v>
      </c>
      <c r="J634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C</v>
      </c>
      <c r="K634" s="38"/>
      <c r="L634" s="80">
        <v>6.2152777777777779E-2</v>
      </c>
      <c r="M634" s="76">
        <v>48</v>
      </c>
      <c r="N634" s="77">
        <v>2</v>
      </c>
      <c r="O634" s="112" t="str">
        <f>LEFT(historie_vysledky[[#This Row],[prijmeni a jmeno]],1)</f>
        <v>V</v>
      </c>
      <c r="P634" s="113" t="str">
        <f>CONCATENATE(historie_vysledky[[#This Row],[prijmeni a jmeno]],", ",historie_vysledky[[#This Row],[nar]])</f>
        <v>Vorel Jan, 1960</v>
      </c>
      <c r="Q634" s="92">
        <f>IF(ISERROR(VLOOKUP(B634,jbp_bezci!B:G,4,0)),"-",IF(VLOOKUP(B634,jbp_bezci!B:G,4,0)=0,"-",VLOOKUP(B634,jbp_bezci!B:G,4,0)))</f>
        <v>1960</v>
      </c>
      <c r="R634" s="92" t="str">
        <f>IF(COUNTIF(jbp_bezci[ident],historie_vysledky[[#This Row],[ident jbp]])=1,"přihlášen","ne")</f>
        <v>přihlášen</v>
      </c>
      <c r="S634" s="93" t="str">
        <f>IF(historie_vysledky[[#This Row],[jbp_2014]]="ne","-",IF(VLOOKUP(historie_vysledky[[#This Row],[ident jbp]],jbp_bezci!B:G,5,0)=0,"-",VLOOKUP(historie_vysledky[[#This Row],[ident jbp]],jbp_bezci!B:G,5,0)))</f>
        <v>Orlando Bananas</v>
      </c>
      <c r="T634" s="120">
        <f>COUNTIFS($F$4:F633,F634,$G$4:G633,G634)</f>
        <v>1</v>
      </c>
      <c r="U634" s="11"/>
      <c r="V634" s="11"/>
      <c r="W634" s="11"/>
      <c r="X634" s="5"/>
      <c r="Y634" s="5"/>
      <c r="Z634" s="5"/>
      <c r="AA634" s="5"/>
      <c r="AB634" s="5"/>
      <c r="AC634" s="5"/>
      <c r="AD634" s="5"/>
      <c r="AE634" s="5"/>
      <c r="AF634" s="5"/>
      <c r="AG634" s="5"/>
    </row>
    <row r="635" spans="2:33" ht="15.75" x14ac:dyDescent="0.25">
      <c r="B635" s="63" t="str">
        <f>CONCATENATE(historie_vysledky[[#This Row],[rok]]," :: ",F635," :: ",G635)</f>
        <v>2013 :: Vorel Michal :: 1989</v>
      </c>
      <c r="C635" s="115">
        <v>2013</v>
      </c>
      <c r="D635" s="43" t="s">
        <v>292</v>
      </c>
      <c r="E635" s="101"/>
      <c r="F635" s="9" t="s">
        <v>186</v>
      </c>
      <c r="G635" s="7">
        <v>1989</v>
      </c>
      <c r="H635" s="8" t="s">
        <v>37</v>
      </c>
      <c r="I635" s="98" t="str">
        <f>IF(RIGHT(LEFT(historie_vysledky[[#This Row],[prijmeni a jmeno]],SEARCH(" ",historie_vysledky[[#This Row],[prijmeni a jmeno]])-1),1)="á","Z","M")</f>
        <v>M</v>
      </c>
      <c r="J635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635" s="38"/>
      <c r="L635" s="80">
        <v>6.025462962962963E-2</v>
      </c>
      <c r="M635" s="76">
        <v>44</v>
      </c>
      <c r="N635" s="77">
        <v>17</v>
      </c>
      <c r="O635" s="112" t="str">
        <f>LEFT(historie_vysledky[[#This Row],[prijmeni a jmeno]],1)</f>
        <v>V</v>
      </c>
      <c r="P635" s="113" t="str">
        <f>CONCATENATE(historie_vysledky[[#This Row],[prijmeni a jmeno]],", ",historie_vysledky[[#This Row],[nar]])</f>
        <v>Vorel Michal, 1989</v>
      </c>
      <c r="Q635" s="92" t="str">
        <f>IF(ISERROR(VLOOKUP(B635,jbp_bezci!B:G,4,0)),"-",IF(VLOOKUP(B635,jbp_bezci!B:G,4,0)=0,"-",VLOOKUP(B635,jbp_bezci!B:G,4,0)))</f>
        <v>-</v>
      </c>
      <c r="R635" s="92" t="str">
        <f>IF(COUNTIF(jbp_bezci[ident],historie_vysledky[[#This Row],[ident jbp]])=1,"přihlášen","ne")</f>
        <v>ne</v>
      </c>
      <c r="S635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35" s="120">
        <f>COUNTIFS($F$4:F634,F635,$G$4:G634,G635)</f>
        <v>2</v>
      </c>
      <c r="U635" s="11"/>
      <c r="V635" s="11"/>
      <c r="W635" s="11"/>
      <c r="X635" s="5"/>
      <c r="Y635" s="5"/>
      <c r="Z635" s="5"/>
      <c r="AA635" s="5"/>
      <c r="AB635" s="5"/>
      <c r="AC635" s="5"/>
      <c r="AD635" s="5"/>
      <c r="AE635" s="5"/>
      <c r="AF635" s="5"/>
      <c r="AG635" s="5"/>
    </row>
    <row r="636" spans="2:33" ht="15.75" x14ac:dyDescent="0.25">
      <c r="B636" s="63" t="str">
        <f>CONCATENATE(historie_vysledky[[#This Row],[rok]]," :: ",F636," :: ",G636)</f>
        <v>2013 :: Vorlová Dana :: 1962</v>
      </c>
      <c r="C636" s="115">
        <v>2013</v>
      </c>
      <c r="D636" s="43" t="s">
        <v>292</v>
      </c>
      <c r="E636" s="101"/>
      <c r="F636" s="9" t="s">
        <v>187</v>
      </c>
      <c r="G636" s="7">
        <v>1962</v>
      </c>
      <c r="H636" s="8" t="s">
        <v>37</v>
      </c>
      <c r="I636" s="98" t="str">
        <f>IF(RIGHT(LEFT(historie_vysledky[[#This Row],[prijmeni a jmeno]],SEARCH(" ",historie_vysledky[[#This Row],[prijmeni a jmeno]])-1),1)="á","Z","M")</f>
        <v>Z</v>
      </c>
      <c r="J636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A</v>
      </c>
      <c r="K636" s="38"/>
      <c r="L636" s="80">
        <v>5.8865740740740739E-2</v>
      </c>
      <c r="M636" s="76">
        <v>38</v>
      </c>
      <c r="N636" s="77">
        <v>3</v>
      </c>
      <c r="O636" s="112" t="str">
        <f>LEFT(historie_vysledky[[#This Row],[prijmeni a jmeno]],1)</f>
        <v>V</v>
      </c>
      <c r="P636" s="113" t="str">
        <f>CONCATENATE(historie_vysledky[[#This Row],[prijmeni a jmeno]],", ",historie_vysledky[[#This Row],[nar]])</f>
        <v>Vorlová Dana, 1962</v>
      </c>
      <c r="Q636" s="92">
        <f>IF(ISERROR(VLOOKUP(B636,jbp_bezci!B:G,4,0)),"-",IF(VLOOKUP(B636,jbp_bezci!B:G,4,0)=0,"-",VLOOKUP(B636,jbp_bezci!B:G,4,0)))</f>
        <v>1962</v>
      </c>
      <c r="R636" s="92" t="str">
        <f>IF(COUNTIF(jbp_bezci[ident],historie_vysledky[[#This Row],[ident jbp]])=1,"přihlášen","ne")</f>
        <v>přihlášen</v>
      </c>
      <c r="S636" s="93" t="str">
        <f>IF(historie_vysledky[[#This Row],[jbp_2014]]="ne","-",IF(VLOOKUP(historie_vysledky[[#This Row],[ident jbp]],jbp_bezci!B:G,5,0)=0,"-",VLOOKUP(historie_vysledky[[#This Row],[ident jbp]],jbp_bezci!B:G,5,0)))</f>
        <v>Orlando Bananas</v>
      </c>
      <c r="T636" s="120">
        <f>COUNTIFS($F$4:F635,F636,$G$4:G635,G636)</f>
        <v>2</v>
      </c>
      <c r="U636" s="11"/>
      <c r="V636" s="11"/>
      <c r="W636" s="11"/>
      <c r="X636" s="5"/>
      <c r="Y636" s="5"/>
      <c r="Z636" s="5"/>
      <c r="AA636" s="5"/>
      <c r="AB636" s="5"/>
      <c r="AC636" s="5"/>
      <c r="AD636" s="5"/>
      <c r="AE636" s="5"/>
      <c r="AF636" s="5"/>
      <c r="AG636" s="5"/>
    </row>
    <row r="637" spans="2:33" ht="15.75" x14ac:dyDescent="0.25">
      <c r="B637" s="40" t="str">
        <f>CONCATENATE(historie_vysledky[[#This Row],[rok]]," :: ",F637," :: ",G637)</f>
        <v>2013 :: Cipín Petr :: 1995</v>
      </c>
      <c r="C637" s="115">
        <v>2013</v>
      </c>
      <c r="D637" s="43" t="s">
        <v>410</v>
      </c>
      <c r="E637" s="102"/>
      <c r="F637" s="8" t="s">
        <v>387</v>
      </c>
      <c r="G637" s="7">
        <v>1995</v>
      </c>
      <c r="H637" s="9" t="s">
        <v>1115</v>
      </c>
      <c r="I637" s="98" t="str">
        <f>IF(RIGHT(LEFT(historie_vysledky[[#This Row],[prijmeni a jmeno]],SEARCH(" ",historie_vysledky[[#This Row],[prijmeni a jmeno]])-1),1)="á","Z","M")</f>
        <v>M</v>
      </c>
      <c r="J637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637" s="42"/>
      <c r="L637" s="80" t="s">
        <v>947</v>
      </c>
      <c r="M637" s="76"/>
      <c r="N637" s="77">
        <v>1</v>
      </c>
      <c r="O637" s="118" t="str">
        <f>LEFT(historie_vysledky[[#This Row],[prijmeni a jmeno]],1)</f>
        <v>C</v>
      </c>
      <c r="P637" s="113" t="str">
        <f>CONCATENATE(historie_vysledky[[#This Row],[prijmeni a jmeno]],", ",historie_vysledky[[#This Row],[nar]])</f>
        <v>Cipín Petr, 1995</v>
      </c>
      <c r="Q637" s="92" t="str">
        <f>IF(ISERROR(VLOOKUP(B637,jbp_bezci!B:G,4,0)),"-",IF(VLOOKUP(B637,jbp_bezci!B:G,4,0)=0,"-",VLOOKUP(B637,jbp_bezci!B:G,4,0)))</f>
        <v>-</v>
      </c>
      <c r="R637" s="92" t="str">
        <f>IF(COUNTIF(jbp_bezci[ident],historie_vysledky[[#This Row],[ident jbp]])=1,"přihlášen","ne")</f>
        <v>ne</v>
      </c>
      <c r="S637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37" s="120">
        <f>COUNTIFS($F$4:F636,F637,$G$4:G636,G637)</f>
        <v>3</v>
      </c>
      <c r="U637" s="11"/>
      <c r="V637" s="11"/>
      <c r="X637" s="5"/>
      <c r="Y637" s="5"/>
      <c r="Z637" s="5"/>
      <c r="AA637" s="5"/>
      <c r="AB637" s="5"/>
      <c r="AC637" s="5"/>
      <c r="AD637" s="5"/>
      <c r="AE637" s="5"/>
      <c r="AF637" s="5"/>
      <c r="AG637" s="5"/>
    </row>
    <row r="638" spans="2:33" ht="15.75" x14ac:dyDescent="0.25">
      <c r="B638" s="40" t="str">
        <f>CONCATENATE(historie_vysledky[[#This Row],[rok]]," :: ",F638," :: ",G638)</f>
        <v>2013 :: Gazda Jiří :: 1991</v>
      </c>
      <c r="C638" s="115">
        <v>2013</v>
      </c>
      <c r="D638" s="43" t="s">
        <v>410</v>
      </c>
      <c r="E638" s="102"/>
      <c r="F638" s="8" t="s">
        <v>463</v>
      </c>
      <c r="G638" s="7">
        <v>1991</v>
      </c>
      <c r="H638" s="8" t="s">
        <v>304</v>
      </c>
      <c r="I638" s="98" t="str">
        <f>IF(RIGHT(LEFT(historie_vysledky[[#This Row],[prijmeni a jmeno]],SEARCH(" ",historie_vysledky[[#This Row],[prijmeni a jmeno]])-1),1)="á","Z","M")</f>
        <v>M</v>
      </c>
      <c r="J638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638" s="42"/>
      <c r="L638" s="80" t="s">
        <v>945</v>
      </c>
      <c r="M638" s="76"/>
      <c r="N638" s="77">
        <v>2</v>
      </c>
      <c r="O638" s="118" t="str">
        <f>LEFT(historie_vysledky[[#This Row],[prijmeni a jmeno]],1)</f>
        <v>G</v>
      </c>
      <c r="P638" s="113" t="str">
        <f>CONCATENATE(historie_vysledky[[#This Row],[prijmeni a jmeno]],", ",historie_vysledky[[#This Row],[nar]])</f>
        <v>Gazda Jiří, 1991</v>
      </c>
      <c r="Q638" s="92" t="str">
        <f>IF(ISERROR(VLOOKUP(B638,jbp_bezci!B:G,4,0)),"-",IF(VLOOKUP(B638,jbp_bezci!B:G,4,0)=0,"-",VLOOKUP(B638,jbp_bezci!B:G,4,0)))</f>
        <v>-</v>
      </c>
      <c r="R638" s="92" t="str">
        <f>IF(COUNTIF(jbp_bezci[ident],historie_vysledky[[#This Row],[ident jbp]])=1,"přihlášen","ne")</f>
        <v>ne</v>
      </c>
      <c r="S638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38" s="120">
        <f>COUNTIFS($F$4:F637,F638,$G$4:G637,G638)</f>
        <v>3</v>
      </c>
      <c r="U638" s="11"/>
      <c r="V638" s="11"/>
      <c r="X638" s="5"/>
      <c r="Y638" s="5"/>
      <c r="Z638" s="5"/>
      <c r="AA638" s="5"/>
      <c r="AB638" s="5"/>
      <c r="AC638" s="5"/>
      <c r="AD638" s="5"/>
      <c r="AE638" s="5"/>
      <c r="AF638" s="5"/>
      <c r="AG638" s="5"/>
    </row>
    <row r="639" spans="2:33" ht="15.75" x14ac:dyDescent="0.25">
      <c r="B639" s="40" t="str">
        <f>CONCATENATE(historie_vysledky[[#This Row],[rok]]," :: ",F639," :: ",G639)</f>
        <v>2013 :: Papoušek Petr :: 1994</v>
      </c>
      <c r="C639" s="115">
        <v>2013</v>
      </c>
      <c r="D639" s="43" t="s">
        <v>410</v>
      </c>
      <c r="E639" s="102"/>
      <c r="F639" s="8" t="s">
        <v>331</v>
      </c>
      <c r="G639" s="7">
        <v>1994</v>
      </c>
      <c r="H639" s="8" t="s">
        <v>328</v>
      </c>
      <c r="I639" s="98" t="str">
        <f>IF(RIGHT(LEFT(historie_vysledky[[#This Row],[prijmeni a jmeno]],SEARCH(" ",historie_vysledky[[#This Row],[prijmeni a jmeno]])-1),1)="á","Z","M")</f>
        <v>M</v>
      </c>
      <c r="J639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639" s="42"/>
      <c r="L639" s="80" t="s">
        <v>946</v>
      </c>
      <c r="M639" s="76"/>
      <c r="N639" s="77">
        <v>3</v>
      </c>
      <c r="O639" s="118" t="str">
        <f>LEFT(historie_vysledky[[#This Row],[prijmeni a jmeno]],1)</f>
        <v>P</v>
      </c>
      <c r="P639" s="113" t="str">
        <f>CONCATENATE(historie_vysledky[[#This Row],[prijmeni a jmeno]],", ",historie_vysledky[[#This Row],[nar]])</f>
        <v>Papoušek Petr, 1994</v>
      </c>
      <c r="Q639" s="92" t="str">
        <f>IF(ISERROR(VLOOKUP(B639,jbp_bezci!B:G,4,0)),"-",IF(VLOOKUP(B639,jbp_bezci!B:G,4,0)=0,"-",VLOOKUP(B639,jbp_bezci!B:G,4,0)))</f>
        <v>-</v>
      </c>
      <c r="R639" s="92" t="str">
        <f>IF(COUNTIF(jbp_bezci[ident],historie_vysledky[[#This Row],[ident jbp]])=1,"přihlášen","ne")</f>
        <v>ne</v>
      </c>
      <c r="S639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39" s="120">
        <f>COUNTIFS($F$4:F638,F639,$G$4:G638,G639)</f>
        <v>2</v>
      </c>
      <c r="U639" s="11"/>
      <c r="V639" s="11"/>
      <c r="X639" s="5"/>
      <c r="Y639" s="5"/>
      <c r="Z639" s="5"/>
      <c r="AA639" s="5"/>
      <c r="AB639" s="5"/>
      <c r="AC639" s="5"/>
      <c r="AD639" s="5"/>
      <c r="AE639" s="5"/>
      <c r="AF639" s="5"/>
      <c r="AG639" s="5"/>
    </row>
    <row r="640" spans="2:33" ht="15.75" x14ac:dyDescent="0.25">
      <c r="B640" s="40" t="str">
        <f>CONCATENATE(historie_vysledky[[#This Row],[rok]]," :: ",F640," :: ",G640)</f>
        <v>2013 :: Steinbauer Jiří :: 1973</v>
      </c>
      <c r="C640" s="115">
        <v>2013</v>
      </c>
      <c r="D640" s="43" t="s">
        <v>410</v>
      </c>
      <c r="E640" s="102"/>
      <c r="F640" s="8" t="s">
        <v>329</v>
      </c>
      <c r="G640" s="7">
        <v>1973</v>
      </c>
      <c r="H640" s="8" t="s">
        <v>330</v>
      </c>
      <c r="I640" s="98" t="str">
        <f>IF(RIGHT(LEFT(historie_vysledky[[#This Row],[prijmeni a jmeno]],SEARCH(" ",historie_vysledky[[#This Row],[prijmeni a jmeno]])-1),1)="á","Z","M")</f>
        <v>M</v>
      </c>
      <c r="J640" s="78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K640" s="42"/>
      <c r="L640" s="80" t="s">
        <v>948</v>
      </c>
      <c r="M640" s="76"/>
      <c r="N640" s="77">
        <v>4</v>
      </c>
      <c r="O640" s="118" t="str">
        <f>LEFT(historie_vysledky[[#This Row],[prijmeni a jmeno]],1)</f>
        <v>S</v>
      </c>
      <c r="P640" s="113" t="str">
        <f>CONCATENATE(historie_vysledky[[#This Row],[prijmeni a jmeno]],", ",historie_vysledky[[#This Row],[nar]])</f>
        <v>Steinbauer Jiří, 1973</v>
      </c>
      <c r="Q640" s="92" t="str">
        <f>IF(ISERROR(VLOOKUP(B640,jbp_bezci!B:G,4,0)),"-",IF(VLOOKUP(B640,jbp_bezci!B:G,4,0)=0,"-",VLOOKUP(B640,jbp_bezci!B:G,4,0)))</f>
        <v>-</v>
      </c>
      <c r="R640" s="92" t="str">
        <f>IF(COUNTIF(jbp_bezci[ident],historie_vysledky[[#This Row],[ident jbp]])=1,"přihlášen","ne")</f>
        <v>ne</v>
      </c>
      <c r="S640" s="93" t="str">
        <f>IF(historie_vysledky[[#This Row],[jbp_2014]]="ne","-",IF(VLOOKUP(historie_vysledky[[#This Row],[ident jbp]],jbp_bezci!B:G,5,0)=0,"-",VLOOKUP(historie_vysledky[[#This Row],[ident jbp]],jbp_bezci!B:G,5,0)))</f>
        <v>-</v>
      </c>
      <c r="T640" s="120">
        <f>COUNTIFS($F$4:F639,F640,$G$4:G639,G640)</f>
        <v>1</v>
      </c>
      <c r="U640" s="11"/>
      <c r="V640" s="11"/>
      <c r="X640" s="5"/>
      <c r="Y640" s="5"/>
      <c r="Z640" s="5"/>
      <c r="AA640" s="5"/>
      <c r="AB640" s="5"/>
      <c r="AC640" s="5"/>
      <c r="AD640" s="5"/>
      <c r="AE640" s="5"/>
      <c r="AF640" s="5"/>
      <c r="AG640" s="5"/>
    </row>
    <row r="641" spans="8:20" x14ac:dyDescent="0.25">
      <c r="H641" s="5"/>
      <c r="I641" s="5"/>
      <c r="J641" s="5"/>
      <c r="K641" s="5"/>
      <c r="L641" s="5"/>
      <c r="M641" s="5"/>
      <c r="P641" s="116"/>
      <c r="Q641" s="116"/>
      <c r="R641" s="116"/>
      <c r="T641" s="5"/>
    </row>
    <row r="642" spans="8:20" x14ac:dyDescent="0.25">
      <c r="H642" s="5"/>
      <c r="I642" s="5"/>
      <c r="J642" s="5"/>
      <c r="K642" s="5"/>
      <c r="L642" s="5"/>
      <c r="M642" s="5"/>
      <c r="P642" s="116"/>
      <c r="Q642" s="116"/>
      <c r="R642" s="116"/>
      <c r="T642" s="5"/>
    </row>
    <row r="643" spans="8:20" x14ac:dyDescent="0.25">
      <c r="H643" s="5"/>
      <c r="I643" s="5"/>
      <c r="J643" s="5"/>
      <c r="K643" s="5"/>
      <c r="L643" s="5"/>
      <c r="M643" s="5"/>
      <c r="P643" s="116"/>
      <c r="Q643" s="116"/>
      <c r="R643" s="116"/>
      <c r="T643" s="5"/>
    </row>
    <row r="644" spans="8:20" x14ac:dyDescent="0.25">
      <c r="H644" s="5"/>
      <c r="I644" s="5"/>
      <c r="J644" s="5"/>
      <c r="K644" s="5"/>
      <c r="L644" s="5"/>
      <c r="M644" s="5"/>
      <c r="P644" s="116"/>
      <c r="Q644" s="116"/>
      <c r="R644" s="116"/>
      <c r="T644" s="5"/>
    </row>
  </sheetData>
  <sheetProtection formatCells="0" formatColumns="0" formatRows="0" insertRows="0" autoFilter="0" pivotTables="0"/>
  <conditionalFormatting sqref="D4:G640 P4:P640 J4:J640">
    <cfRule type="expression" dxfId="57" priority="57">
      <formula>COUNTIFS($C$4:$C$640,$C4,$F$4:$F$640,$F4,$G$4:$G$640,$G4,$D$4:$D$640,$D4,$J$4:$J$640,$J4)&gt;1</formula>
    </cfRule>
  </conditionalFormatting>
  <dataValidations count="2">
    <dataValidation type="list" allowBlank="1" showInputMessage="1" showErrorMessage="1" sqref="I4:I640">
      <formula1>"M,Z"</formula1>
    </dataValidation>
    <dataValidation type="list" allowBlank="1" showInputMessage="1" showErrorMessage="1" sqref="D4:D640">
      <formula1>#REF!</formula1>
    </dataValidation>
  </dataValidations>
  <pageMargins left="0.7" right="0.7" top="0.78740157499999996" bottom="0.78740157499999996" header="0.3" footer="0.3"/>
  <pageSetup orientation="portrait" horizontalDpi="4294967294" verticalDpi="0" r:id="rId1"/>
  <picture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C2:K157"/>
  <sheetViews>
    <sheetView showGridLines="0" showRowColHeaders="0" workbookViewId="0">
      <selection activeCell="C2" sqref="C2"/>
    </sheetView>
  </sheetViews>
  <sheetFormatPr defaultRowHeight="15.75" x14ac:dyDescent="0.25"/>
  <cols>
    <col min="1" max="1" width="60.28515625" style="83" customWidth="1"/>
    <col min="2" max="2" width="1.7109375" style="83" customWidth="1"/>
    <col min="3" max="3" width="30.85546875" style="83" bestFit="1" customWidth="1"/>
    <col min="4" max="4" width="8.140625" style="83" bestFit="1" customWidth="1"/>
    <col min="5" max="5" width="28.85546875" style="83" bestFit="1" customWidth="1"/>
    <col min="6" max="6" width="12.42578125" style="83" bestFit="1" customWidth="1"/>
    <col min="7" max="7" width="7.42578125" style="83" bestFit="1" customWidth="1"/>
    <col min="8" max="8" width="12.7109375" style="83" bestFit="1" customWidth="1"/>
    <col min="9" max="9" width="11.85546875" style="83" bestFit="1" customWidth="1"/>
    <col min="10" max="10" width="13.7109375" style="83" bestFit="1" customWidth="1"/>
    <col min="11" max="12" width="15.85546875" style="83" bestFit="1" customWidth="1"/>
    <col min="13" max="16384" width="9.140625" style="83"/>
  </cols>
  <sheetData>
    <row r="2" spans="3:11" x14ac:dyDescent="0.25">
      <c r="H2" s="84" t="s">
        <v>974</v>
      </c>
      <c r="I2" s="85" t="s">
        <v>976</v>
      </c>
      <c r="J2" s="86" t="s">
        <v>972</v>
      </c>
    </row>
    <row r="3" spans="3:11" ht="18.75" x14ac:dyDescent="0.25">
      <c r="C3" s="106" t="s">
        <v>1145</v>
      </c>
      <c r="D3" s="114">
        <v>2012</v>
      </c>
      <c r="E3" s="83" t="s">
        <v>448</v>
      </c>
      <c r="F3" s="91" t="s">
        <v>293</v>
      </c>
      <c r="G3" s="87" t="s">
        <v>436</v>
      </c>
      <c r="H3" s="88">
        <v>13</v>
      </c>
      <c r="I3" s="89">
        <v>11</v>
      </c>
      <c r="J3" s="90">
        <v>1.8124999999999999E-2</v>
      </c>
      <c r="K3"/>
    </row>
    <row r="4" spans="3:11" ht="18.75" x14ac:dyDescent="0.25">
      <c r="C4" s="106"/>
      <c r="D4" s="114">
        <v>2013</v>
      </c>
      <c r="E4" s="83" t="s">
        <v>304</v>
      </c>
      <c r="F4" s="91" t="s">
        <v>293</v>
      </c>
      <c r="G4" s="87" t="s">
        <v>436</v>
      </c>
      <c r="H4" s="88">
        <v>13</v>
      </c>
      <c r="I4" s="89">
        <v>11</v>
      </c>
      <c r="J4" s="90">
        <v>1.9178240740740742E-2</v>
      </c>
      <c r="K4"/>
    </row>
    <row r="5" spans="3:11" x14ac:dyDescent="0.25">
      <c r="H5" s="88"/>
      <c r="I5" s="89"/>
      <c r="J5" s="90"/>
      <c r="K5"/>
    </row>
    <row r="6" spans="3:11" x14ac:dyDescent="0.25">
      <c r="C6"/>
      <c r="D6"/>
      <c r="E6"/>
      <c r="F6"/>
      <c r="G6"/>
      <c r="H6"/>
      <c r="I6"/>
      <c r="J6"/>
      <c r="K6"/>
    </row>
    <row r="7" spans="3:11" ht="18.75" x14ac:dyDescent="0.25">
      <c r="C7"/>
      <c r="D7"/>
      <c r="E7"/>
      <c r="F7"/>
      <c r="G7"/>
      <c r="H7"/>
      <c r="I7"/>
      <c r="J7"/>
      <c r="K7"/>
    </row>
    <row r="8" spans="3:11" x14ac:dyDescent="0.25">
      <c r="C8"/>
      <c r="D8"/>
      <c r="E8"/>
      <c r="F8"/>
      <c r="G8"/>
      <c r="H8"/>
      <c r="I8"/>
      <c r="J8"/>
      <c r="K8"/>
    </row>
    <row r="9" spans="3:11" ht="18.75" x14ac:dyDescent="0.25">
      <c r="C9"/>
      <c r="D9"/>
      <c r="E9"/>
      <c r="F9"/>
      <c r="G9"/>
      <c r="H9"/>
      <c r="I9"/>
      <c r="J9"/>
      <c r="K9"/>
    </row>
    <row r="10" spans="3:11" x14ac:dyDescent="0.25">
      <c r="C10"/>
      <c r="D10"/>
      <c r="E10"/>
      <c r="F10"/>
      <c r="G10"/>
      <c r="H10"/>
      <c r="I10"/>
      <c r="J10"/>
      <c r="K10"/>
    </row>
    <row r="11" spans="3:11" ht="18.75" x14ac:dyDescent="0.25">
      <c r="C11"/>
      <c r="D11"/>
      <c r="E11"/>
      <c r="F11"/>
      <c r="G11"/>
      <c r="H11"/>
      <c r="I11"/>
      <c r="J11"/>
      <c r="K11"/>
    </row>
    <row r="12" spans="3:11" x14ac:dyDescent="0.25">
      <c r="C12"/>
      <c r="D12"/>
      <c r="E12"/>
      <c r="F12"/>
      <c r="G12"/>
      <c r="H12"/>
      <c r="I12"/>
      <c r="J12"/>
      <c r="K12"/>
    </row>
    <row r="13" spans="3:11" ht="18.75" x14ac:dyDescent="0.25">
      <c r="C13"/>
      <c r="D13"/>
      <c r="E13"/>
      <c r="F13"/>
      <c r="G13"/>
      <c r="H13"/>
      <c r="I13"/>
      <c r="J13"/>
      <c r="K13"/>
    </row>
    <row r="14" spans="3:11" x14ac:dyDescent="0.25">
      <c r="C14"/>
      <c r="D14"/>
      <c r="E14"/>
      <c r="F14"/>
      <c r="G14"/>
      <c r="H14"/>
      <c r="I14"/>
      <c r="J14"/>
      <c r="K14"/>
    </row>
    <row r="15" spans="3:11" ht="18.75" x14ac:dyDescent="0.25">
      <c r="C15"/>
      <c r="D15"/>
      <c r="E15"/>
      <c r="F15"/>
      <c r="G15"/>
      <c r="H15"/>
      <c r="I15"/>
      <c r="J15"/>
      <c r="K15"/>
    </row>
    <row r="16" spans="3:11" ht="18.75" x14ac:dyDescent="0.25">
      <c r="C16"/>
      <c r="D16"/>
      <c r="E16"/>
      <c r="F16"/>
      <c r="G16"/>
      <c r="H16"/>
      <c r="I16"/>
      <c r="J16"/>
      <c r="K16"/>
    </row>
    <row r="17" spans="3:11" x14ac:dyDescent="0.25">
      <c r="C17"/>
      <c r="D17"/>
      <c r="E17"/>
      <c r="F17"/>
      <c r="G17"/>
      <c r="H17"/>
      <c r="I17"/>
      <c r="J17"/>
      <c r="K17"/>
    </row>
    <row r="18" spans="3:11" ht="18.75" x14ac:dyDescent="0.25">
      <c r="C18"/>
      <c r="D18"/>
      <c r="E18"/>
      <c r="F18"/>
      <c r="G18"/>
      <c r="H18"/>
      <c r="I18"/>
      <c r="J18"/>
      <c r="K18"/>
    </row>
    <row r="19" spans="3:11" ht="18.75" x14ac:dyDescent="0.25">
      <c r="C19"/>
      <c r="D19"/>
      <c r="E19"/>
      <c r="F19"/>
      <c r="G19"/>
      <c r="H19"/>
      <c r="I19"/>
      <c r="J19"/>
      <c r="K19"/>
    </row>
    <row r="20" spans="3:11" x14ac:dyDescent="0.25">
      <c r="C20"/>
      <c r="D20"/>
      <c r="E20"/>
      <c r="F20"/>
      <c r="G20"/>
      <c r="H20"/>
      <c r="I20"/>
      <c r="J20"/>
      <c r="K20"/>
    </row>
    <row r="21" spans="3:11" ht="18.75" x14ac:dyDescent="0.25">
      <c r="C21"/>
      <c r="D21"/>
      <c r="E21"/>
      <c r="F21"/>
      <c r="G21"/>
      <c r="H21"/>
      <c r="I21"/>
      <c r="J21"/>
      <c r="K21"/>
    </row>
    <row r="22" spans="3:11" x14ac:dyDescent="0.25">
      <c r="C22"/>
      <c r="D22"/>
      <c r="E22"/>
      <c r="F22"/>
      <c r="G22"/>
      <c r="H22"/>
      <c r="I22"/>
      <c r="J22"/>
      <c r="K22"/>
    </row>
    <row r="23" spans="3:11" ht="18.75" x14ac:dyDescent="0.25">
      <c r="C23"/>
      <c r="D23"/>
      <c r="E23"/>
      <c r="F23"/>
      <c r="G23"/>
      <c r="H23"/>
      <c r="I23"/>
      <c r="J23"/>
      <c r="K23"/>
    </row>
    <row r="24" spans="3:11" x14ac:dyDescent="0.25">
      <c r="C24"/>
      <c r="D24"/>
      <c r="E24"/>
      <c r="F24"/>
      <c r="G24"/>
      <c r="H24"/>
      <c r="I24"/>
      <c r="J24"/>
      <c r="K24"/>
    </row>
    <row r="25" spans="3:11" ht="18.75" x14ac:dyDescent="0.25">
      <c r="C25"/>
      <c r="D25"/>
      <c r="E25"/>
      <c r="F25"/>
      <c r="G25"/>
      <c r="H25"/>
      <c r="I25"/>
      <c r="J25"/>
      <c r="K25"/>
    </row>
    <row r="26" spans="3:11" ht="18.75" x14ac:dyDescent="0.25">
      <c r="C26"/>
      <c r="D26"/>
      <c r="E26"/>
      <c r="F26"/>
      <c r="G26"/>
      <c r="H26"/>
      <c r="I26"/>
      <c r="J26"/>
    </row>
    <row r="27" spans="3:11" x14ac:dyDescent="0.25">
      <c r="C27"/>
      <c r="D27"/>
      <c r="E27"/>
      <c r="F27"/>
      <c r="G27"/>
      <c r="H27"/>
      <c r="I27"/>
      <c r="J27"/>
    </row>
    <row r="28" spans="3:11" ht="18.75" x14ac:dyDescent="0.25">
      <c r="C28"/>
      <c r="D28"/>
      <c r="E28"/>
      <c r="F28"/>
      <c r="G28"/>
      <c r="H28"/>
      <c r="I28"/>
      <c r="J28"/>
    </row>
    <row r="29" spans="3:11" x14ac:dyDescent="0.25">
      <c r="C29"/>
      <c r="D29"/>
      <c r="E29"/>
      <c r="F29"/>
      <c r="G29"/>
      <c r="H29"/>
      <c r="I29"/>
      <c r="J29"/>
    </row>
    <row r="30" spans="3:11" x14ac:dyDescent="0.25">
      <c r="C30"/>
      <c r="D30"/>
      <c r="E30"/>
      <c r="F30"/>
      <c r="G30"/>
      <c r="H30"/>
      <c r="I30"/>
      <c r="J30"/>
    </row>
    <row r="31" spans="3:11" x14ac:dyDescent="0.25">
      <c r="C31"/>
      <c r="D31"/>
      <c r="E31"/>
      <c r="F31"/>
      <c r="G31"/>
      <c r="H31"/>
      <c r="I31"/>
      <c r="J31"/>
    </row>
    <row r="32" spans="3:11" x14ac:dyDescent="0.25">
      <c r="C32"/>
      <c r="D32"/>
      <c r="E32"/>
      <c r="F32"/>
      <c r="G32"/>
      <c r="H32"/>
      <c r="I32"/>
      <c r="J32"/>
    </row>
    <row r="33" spans="3:10" x14ac:dyDescent="0.25">
      <c r="C33"/>
      <c r="D33"/>
      <c r="E33"/>
      <c r="F33"/>
      <c r="G33"/>
      <c r="H33"/>
      <c r="I33"/>
      <c r="J33"/>
    </row>
    <row r="34" spans="3:10" x14ac:dyDescent="0.25">
      <c r="C34"/>
      <c r="D34"/>
      <c r="E34"/>
      <c r="F34"/>
      <c r="G34"/>
      <c r="H34"/>
      <c r="I34"/>
      <c r="J34"/>
    </row>
    <row r="35" spans="3:10" x14ac:dyDescent="0.25">
      <c r="C35"/>
      <c r="D35"/>
      <c r="E35"/>
      <c r="F35"/>
      <c r="G35"/>
      <c r="H35"/>
      <c r="I35"/>
      <c r="J35"/>
    </row>
    <row r="36" spans="3:10" x14ac:dyDescent="0.25">
      <c r="C36"/>
      <c r="D36"/>
      <c r="E36"/>
      <c r="F36"/>
      <c r="G36"/>
      <c r="H36"/>
      <c r="I36"/>
      <c r="J36"/>
    </row>
    <row r="37" spans="3:10" x14ac:dyDescent="0.25">
      <c r="C37"/>
      <c r="D37"/>
      <c r="E37"/>
      <c r="F37"/>
      <c r="G37"/>
      <c r="H37"/>
      <c r="I37"/>
      <c r="J37"/>
    </row>
    <row r="38" spans="3:10" x14ac:dyDescent="0.25">
      <c r="C38"/>
      <c r="D38"/>
      <c r="E38"/>
      <c r="F38"/>
      <c r="G38"/>
      <c r="H38"/>
      <c r="I38"/>
      <c r="J38"/>
    </row>
    <row r="39" spans="3:10" x14ac:dyDescent="0.25">
      <c r="C39"/>
      <c r="D39"/>
      <c r="E39"/>
      <c r="F39"/>
      <c r="G39"/>
      <c r="H39"/>
      <c r="I39"/>
      <c r="J39"/>
    </row>
    <row r="40" spans="3:10" x14ac:dyDescent="0.25">
      <c r="C40"/>
      <c r="D40"/>
      <c r="E40"/>
      <c r="F40"/>
      <c r="G40"/>
      <c r="H40"/>
      <c r="I40"/>
      <c r="J40"/>
    </row>
    <row r="41" spans="3:10" x14ac:dyDescent="0.25">
      <c r="C41"/>
      <c r="D41"/>
      <c r="E41"/>
      <c r="F41"/>
      <c r="G41"/>
      <c r="H41"/>
      <c r="I41"/>
      <c r="J41"/>
    </row>
    <row r="42" spans="3:10" x14ac:dyDescent="0.25">
      <c r="C42"/>
      <c r="D42"/>
      <c r="E42"/>
      <c r="F42"/>
      <c r="G42"/>
      <c r="H42"/>
      <c r="I42"/>
      <c r="J42"/>
    </row>
    <row r="43" spans="3:10" x14ac:dyDescent="0.25">
      <c r="C43"/>
      <c r="D43"/>
      <c r="E43"/>
      <c r="F43"/>
      <c r="G43"/>
      <c r="H43"/>
      <c r="I43"/>
      <c r="J43"/>
    </row>
    <row r="44" spans="3:10" x14ac:dyDescent="0.25">
      <c r="C44"/>
      <c r="D44"/>
      <c r="E44"/>
      <c r="F44"/>
      <c r="G44"/>
      <c r="H44"/>
      <c r="I44"/>
      <c r="J44"/>
    </row>
    <row r="45" spans="3:10" x14ac:dyDescent="0.25">
      <c r="C45"/>
      <c r="D45"/>
      <c r="E45"/>
      <c r="F45"/>
      <c r="G45"/>
      <c r="H45"/>
      <c r="I45"/>
      <c r="J45"/>
    </row>
    <row r="46" spans="3:10" x14ac:dyDescent="0.25">
      <c r="C46"/>
      <c r="D46"/>
      <c r="E46"/>
      <c r="F46"/>
      <c r="G46"/>
      <c r="H46"/>
      <c r="I46"/>
      <c r="J46"/>
    </row>
    <row r="47" spans="3:10" x14ac:dyDescent="0.25">
      <c r="C47"/>
      <c r="D47"/>
      <c r="E47"/>
      <c r="F47"/>
      <c r="G47"/>
      <c r="H47"/>
      <c r="I47"/>
      <c r="J47"/>
    </row>
    <row r="48" spans="3:10" x14ac:dyDescent="0.25">
      <c r="C48"/>
      <c r="D48"/>
      <c r="E48"/>
      <c r="F48"/>
      <c r="G48"/>
      <c r="H48"/>
      <c r="I48"/>
      <c r="J48"/>
    </row>
    <row r="49" spans="3:10" x14ac:dyDescent="0.25">
      <c r="C49"/>
      <c r="D49"/>
      <c r="E49"/>
      <c r="F49"/>
      <c r="G49"/>
      <c r="H49"/>
      <c r="I49"/>
      <c r="J49"/>
    </row>
    <row r="50" spans="3:10" x14ac:dyDescent="0.25">
      <c r="C50"/>
      <c r="D50"/>
      <c r="E50"/>
      <c r="F50"/>
      <c r="G50"/>
      <c r="H50"/>
      <c r="I50"/>
      <c r="J50"/>
    </row>
    <row r="51" spans="3:10" x14ac:dyDescent="0.25">
      <c r="C51"/>
      <c r="D51"/>
      <c r="E51"/>
      <c r="F51"/>
      <c r="G51"/>
      <c r="H51"/>
      <c r="I51"/>
      <c r="J51"/>
    </row>
    <row r="52" spans="3:10" x14ac:dyDescent="0.25">
      <c r="C52"/>
      <c r="D52"/>
      <c r="E52"/>
      <c r="F52"/>
      <c r="G52"/>
      <c r="H52"/>
      <c r="I52"/>
      <c r="J52"/>
    </row>
    <row r="53" spans="3:10" x14ac:dyDescent="0.25">
      <c r="C53"/>
      <c r="D53"/>
      <c r="E53"/>
      <c r="F53"/>
      <c r="G53"/>
      <c r="H53"/>
      <c r="I53"/>
      <c r="J53"/>
    </row>
    <row r="54" spans="3:10" x14ac:dyDescent="0.25">
      <c r="C54"/>
      <c r="D54"/>
      <c r="E54"/>
      <c r="F54"/>
      <c r="G54"/>
      <c r="H54"/>
      <c r="I54"/>
      <c r="J54"/>
    </row>
    <row r="55" spans="3:10" x14ac:dyDescent="0.25">
      <c r="C55"/>
      <c r="D55"/>
      <c r="E55"/>
      <c r="F55"/>
      <c r="G55"/>
      <c r="H55"/>
      <c r="I55"/>
      <c r="J55"/>
    </row>
    <row r="56" spans="3:10" x14ac:dyDescent="0.25">
      <c r="C56"/>
      <c r="D56"/>
      <c r="E56"/>
      <c r="F56"/>
      <c r="G56"/>
      <c r="H56"/>
      <c r="I56"/>
      <c r="J56"/>
    </row>
    <row r="57" spans="3:10" x14ac:dyDescent="0.25">
      <c r="C57"/>
      <c r="D57"/>
      <c r="E57"/>
      <c r="F57"/>
      <c r="G57"/>
      <c r="H57"/>
      <c r="I57"/>
      <c r="J57"/>
    </row>
    <row r="58" spans="3:10" x14ac:dyDescent="0.25">
      <c r="C58"/>
      <c r="D58"/>
      <c r="E58"/>
      <c r="F58"/>
      <c r="G58"/>
      <c r="H58"/>
      <c r="I58"/>
      <c r="J58"/>
    </row>
    <row r="59" spans="3:10" x14ac:dyDescent="0.25">
      <c r="C59"/>
      <c r="D59"/>
      <c r="E59"/>
      <c r="F59"/>
      <c r="G59"/>
      <c r="H59"/>
      <c r="I59"/>
      <c r="J59"/>
    </row>
    <row r="60" spans="3:10" x14ac:dyDescent="0.25">
      <c r="C60"/>
      <c r="D60"/>
      <c r="E60"/>
      <c r="F60"/>
      <c r="G60"/>
      <c r="H60"/>
      <c r="I60"/>
      <c r="J60"/>
    </row>
    <row r="61" spans="3:10" x14ac:dyDescent="0.25">
      <c r="C61"/>
      <c r="D61"/>
      <c r="E61"/>
      <c r="F61"/>
      <c r="G61"/>
      <c r="H61"/>
      <c r="I61"/>
      <c r="J61"/>
    </row>
    <row r="62" spans="3:10" x14ac:dyDescent="0.25">
      <c r="C62"/>
      <c r="D62"/>
      <c r="E62"/>
      <c r="F62"/>
      <c r="G62"/>
      <c r="H62"/>
      <c r="I62"/>
      <c r="J62"/>
    </row>
    <row r="63" spans="3:10" x14ac:dyDescent="0.25">
      <c r="C63"/>
      <c r="D63"/>
      <c r="E63"/>
      <c r="F63"/>
      <c r="G63"/>
      <c r="H63"/>
      <c r="I63"/>
      <c r="J63"/>
    </row>
    <row r="64" spans="3:10" x14ac:dyDescent="0.25">
      <c r="C64"/>
      <c r="D64"/>
      <c r="E64"/>
      <c r="F64"/>
      <c r="G64"/>
      <c r="H64"/>
      <c r="I64"/>
      <c r="J64"/>
    </row>
    <row r="65" spans="3:10" x14ac:dyDescent="0.25">
      <c r="C65"/>
      <c r="D65"/>
      <c r="E65"/>
      <c r="F65"/>
      <c r="G65"/>
      <c r="H65"/>
      <c r="I65"/>
      <c r="J65"/>
    </row>
    <row r="66" spans="3:10" x14ac:dyDescent="0.25">
      <c r="C66"/>
      <c r="D66"/>
      <c r="E66"/>
      <c r="F66"/>
      <c r="G66"/>
      <c r="H66"/>
      <c r="I66"/>
      <c r="J66"/>
    </row>
    <row r="67" spans="3:10" x14ac:dyDescent="0.25">
      <c r="C67"/>
      <c r="D67"/>
      <c r="E67"/>
      <c r="F67"/>
      <c r="G67"/>
      <c r="H67"/>
      <c r="I67"/>
      <c r="J67"/>
    </row>
    <row r="68" spans="3:10" x14ac:dyDescent="0.25">
      <c r="C68"/>
      <c r="D68"/>
      <c r="E68"/>
      <c r="F68"/>
      <c r="G68"/>
      <c r="H68"/>
      <c r="I68"/>
      <c r="J68"/>
    </row>
    <row r="69" spans="3:10" x14ac:dyDescent="0.25">
      <c r="C69"/>
      <c r="D69"/>
      <c r="E69"/>
      <c r="F69"/>
      <c r="G69"/>
      <c r="H69"/>
      <c r="I69"/>
      <c r="J69"/>
    </row>
    <row r="70" spans="3:10" x14ac:dyDescent="0.25">
      <c r="C70"/>
      <c r="D70"/>
      <c r="E70"/>
      <c r="F70"/>
      <c r="G70"/>
      <c r="H70"/>
      <c r="I70"/>
      <c r="J70"/>
    </row>
    <row r="71" spans="3:10" x14ac:dyDescent="0.25">
      <c r="C71"/>
      <c r="D71"/>
      <c r="E71"/>
      <c r="F71"/>
      <c r="G71"/>
      <c r="H71"/>
      <c r="I71"/>
      <c r="J71"/>
    </row>
    <row r="72" spans="3:10" x14ac:dyDescent="0.25">
      <c r="C72"/>
      <c r="D72"/>
      <c r="E72"/>
      <c r="F72"/>
      <c r="G72"/>
      <c r="H72"/>
      <c r="I72"/>
      <c r="J72"/>
    </row>
    <row r="73" spans="3:10" x14ac:dyDescent="0.25">
      <c r="C73"/>
      <c r="D73"/>
      <c r="E73"/>
      <c r="F73"/>
      <c r="G73"/>
      <c r="H73"/>
      <c r="I73"/>
      <c r="J73"/>
    </row>
    <row r="74" spans="3:10" x14ac:dyDescent="0.25">
      <c r="C74"/>
      <c r="D74"/>
      <c r="E74"/>
      <c r="F74"/>
      <c r="G74"/>
      <c r="H74"/>
      <c r="I74"/>
      <c r="J74"/>
    </row>
    <row r="75" spans="3:10" x14ac:dyDescent="0.25">
      <c r="C75"/>
      <c r="D75"/>
      <c r="E75"/>
      <c r="F75"/>
      <c r="G75"/>
      <c r="H75"/>
      <c r="I75"/>
      <c r="J75"/>
    </row>
    <row r="76" spans="3:10" x14ac:dyDescent="0.25">
      <c r="C76"/>
      <c r="D76"/>
      <c r="E76"/>
      <c r="F76"/>
      <c r="G76"/>
      <c r="H76"/>
      <c r="I76"/>
      <c r="J76"/>
    </row>
    <row r="77" spans="3:10" x14ac:dyDescent="0.25">
      <c r="C77"/>
      <c r="D77"/>
      <c r="E77"/>
      <c r="F77"/>
      <c r="G77"/>
      <c r="H77"/>
      <c r="I77"/>
      <c r="J77"/>
    </row>
    <row r="78" spans="3:10" x14ac:dyDescent="0.25">
      <c r="C78"/>
      <c r="D78"/>
      <c r="E78"/>
      <c r="F78"/>
      <c r="G78"/>
      <c r="H78"/>
      <c r="I78"/>
      <c r="J78"/>
    </row>
    <row r="79" spans="3:10" x14ac:dyDescent="0.25">
      <c r="C79"/>
      <c r="D79"/>
      <c r="E79"/>
      <c r="F79"/>
      <c r="G79"/>
      <c r="H79"/>
      <c r="I79"/>
      <c r="J79"/>
    </row>
    <row r="80" spans="3:10" x14ac:dyDescent="0.25">
      <c r="C80"/>
      <c r="D80"/>
      <c r="E80"/>
      <c r="F80"/>
      <c r="G80"/>
      <c r="H80"/>
      <c r="I80"/>
      <c r="J80"/>
    </row>
    <row r="81" spans="3:10" x14ac:dyDescent="0.25">
      <c r="C81"/>
      <c r="D81"/>
      <c r="E81"/>
      <c r="F81"/>
      <c r="G81"/>
      <c r="H81"/>
      <c r="I81"/>
      <c r="J81"/>
    </row>
    <row r="82" spans="3:10" x14ac:dyDescent="0.25">
      <c r="C82"/>
      <c r="D82"/>
      <c r="E82"/>
      <c r="F82"/>
      <c r="G82"/>
      <c r="H82"/>
      <c r="I82"/>
      <c r="J82"/>
    </row>
    <row r="83" spans="3:10" x14ac:dyDescent="0.25">
      <c r="C83"/>
      <c r="D83"/>
      <c r="E83"/>
      <c r="F83"/>
      <c r="G83"/>
      <c r="H83"/>
      <c r="I83"/>
      <c r="J83"/>
    </row>
    <row r="84" spans="3:10" x14ac:dyDescent="0.25">
      <c r="C84"/>
      <c r="D84"/>
      <c r="E84"/>
      <c r="F84"/>
      <c r="G84"/>
      <c r="H84"/>
      <c r="I84"/>
      <c r="J84"/>
    </row>
    <row r="85" spans="3:10" x14ac:dyDescent="0.25">
      <c r="C85"/>
      <c r="D85"/>
      <c r="E85"/>
      <c r="F85"/>
      <c r="G85"/>
      <c r="H85"/>
      <c r="I85"/>
      <c r="J85"/>
    </row>
    <row r="86" spans="3:10" x14ac:dyDescent="0.25">
      <c r="C86"/>
      <c r="D86"/>
      <c r="E86"/>
      <c r="F86"/>
      <c r="G86"/>
      <c r="H86"/>
      <c r="I86"/>
      <c r="J86"/>
    </row>
    <row r="87" spans="3:10" x14ac:dyDescent="0.25">
      <c r="C87"/>
      <c r="D87"/>
      <c r="E87"/>
      <c r="F87"/>
      <c r="G87"/>
      <c r="H87"/>
      <c r="I87"/>
      <c r="J87"/>
    </row>
    <row r="88" spans="3:10" x14ac:dyDescent="0.25">
      <c r="C88"/>
      <c r="D88"/>
      <c r="E88"/>
      <c r="F88"/>
      <c r="G88"/>
      <c r="H88"/>
      <c r="I88"/>
      <c r="J88"/>
    </row>
    <row r="89" spans="3:10" x14ac:dyDescent="0.25">
      <c r="C89"/>
      <c r="D89"/>
      <c r="E89"/>
      <c r="F89"/>
      <c r="G89"/>
      <c r="H89"/>
      <c r="I89"/>
      <c r="J89"/>
    </row>
    <row r="90" spans="3:10" x14ac:dyDescent="0.25">
      <c r="C90"/>
      <c r="D90"/>
      <c r="E90"/>
      <c r="F90"/>
      <c r="G90"/>
      <c r="H90"/>
      <c r="I90"/>
      <c r="J90"/>
    </row>
    <row r="91" spans="3:10" x14ac:dyDescent="0.25">
      <c r="C91"/>
      <c r="D91"/>
      <c r="E91"/>
      <c r="F91"/>
      <c r="G91"/>
      <c r="H91"/>
      <c r="I91"/>
      <c r="J91"/>
    </row>
    <row r="92" spans="3:10" x14ac:dyDescent="0.25">
      <c r="C92"/>
      <c r="D92"/>
      <c r="E92"/>
      <c r="F92"/>
      <c r="G92"/>
      <c r="H92"/>
      <c r="I92"/>
      <c r="J92"/>
    </row>
    <row r="93" spans="3:10" x14ac:dyDescent="0.25">
      <c r="C93"/>
      <c r="D93"/>
      <c r="E93"/>
      <c r="F93"/>
      <c r="G93"/>
      <c r="H93"/>
      <c r="I93"/>
      <c r="J93"/>
    </row>
    <row r="94" spans="3:10" x14ac:dyDescent="0.25">
      <c r="C94"/>
      <c r="D94"/>
      <c r="E94"/>
      <c r="F94"/>
      <c r="G94"/>
      <c r="H94"/>
      <c r="I94"/>
      <c r="J94"/>
    </row>
    <row r="95" spans="3:10" x14ac:dyDescent="0.25">
      <c r="C95"/>
      <c r="D95"/>
      <c r="E95"/>
      <c r="F95"/>
      <c r="G95"/>
      <c r="H95"/>
      <c r="I95"/>
      <c r="J95"/>
    </row>
    <row r="96" spans="3:10" x14ac:dyDescent="0.25">
      <c r="C96"/>
      <c r="D96"/>
      <c r="E96"/>
      <c r="F96"/>
      <c r="G96"/>
      <c r="H96"/>
      <c r="I96"/>
      <c r="J96"/>
    </row>
    <row r="97" spans="3:10" x14ac:dyDescent="0.25">
      <c r="C97"/>
      <c r="D97"/>
      <c r="E97"/>
      <c r="F97"/>
      <c r="G97"/>
      <c r="H97"/>
      <c r="I97"/>
      <c r="J97"/>
    </row>
    <row r="98" spans="3:10" x14ac:dyDescent="0.25">
      <c r="C98"/>
      <c r="D98"/>
      <c r="E98"/>
      <c r="F98"/>
      <c r="G98"/>
      <c r="H98"/>
      <c r="I98"/>
      <c r="J98"/>
    </row>
    <row r="99" spans="3:10" x14ac:dyDescent="0.25">
      <c r="C99"/>
      <c r="D99"/>
      <c r="E99"/>
      <c r="F99"/>
      <c r="G99"/>
      <c r="H99"/>
      <c r="I99"/>
      <c r="J99"/>
    </row>
    <row r="100" spans="3:10" x14ac:dyDescent="0.25">
      <c r="C100"/>
      <c r="D100"/>
      <c r="E100"/>
      <c r="F100"/>
      <c r="G100"/>
      <c r="H100"/>
      <c r="I100"/>
      <c r="J100"/>
    </row>
    <row r="101" spans="3:10" x14ac:dyDescent="0.25">
      <c r="C101"/>
      <c r="D101"/>
      <c r="E101"/>
      <c r="F101"/>
      <c r="G101"/>
      <c r="H101"/>
      <c r="I101"/>
      <c r="J101"/>
    </row>
    <row r="102" spans="3:10" x14ac:dyDescent="0.25">
      <c r="C102"/>
      <c r="D102"/>
      <c r="E102"/>
      <c r="F102"/>
      <c r="G102"/>
      <c r="H102"/>
      <c r="I102"/>
      <c r="J102"/>
    </row>
    <row r="103" spans="3:10" x14ac:dyDescent="0.25">
      <c r="C103"/>
      <c r="D103"/>
      <c r="E103"/>
      <c r="F103"/>
      <c r="G103"/>
      <c r="H103"/>
      <c r="I103"/>
      <c r="J103"/>
    </row>
    <row r="104" spans="3:10" x14ac:dyDescent="0.25">
      <c r="C104"/>
      <c r="D104"/>
      <c r="E104"/>
      <c r="F104"/>
      <c r="G104"/>
      <c r="H104"/>
      <c r="I104"/>
      <c r="J104"/>
    </row>
    <row r="105" spans="3:10" x14ac:dyDescent="0.25">
      <c r="C105"/>
      <c r="D105"/>
      <c r="E105"/>
      <c r="F105"/>
      <c r="G105"/>
      <c r="H105"/>
      <c r="I105"/>
      <c r="J105"/>
    </row>
    <row r="106" spans="3:10" x14ac:dyDescent="0.25">
      <c r="C106"/>
      <c r="D106"/>
      <c r="E106"/>
      <c r="F106"/>
      <c r="G106"/>
      <c r="H106"/>
      <c r="I106"/>
      <c r="J106"/>
    </row>
    <row r="107" spans="3:10" x14ac:dyDescent="0.25">
      <c r="C107"/>
      <c r="D107"/>
      <c r="E107"/>
      <c r="F107"/>
      <c r="G107"/>
      <c r="H107"/>
      <c r="I107"/>
      <c r="J107"/>
    </row>
    <row r="108" spans="3:10" x14ac:dyDescent="0.25">
      <c r="C108"/>
      <c r="D108"/>
      <c r="E108"/>
      <c r="F108"/>
      <c r="G108"/>
      <c r="H108"/>
      <c r="I108"/>
      <c r="J108"/>
    </row>
    <row r="109" spans="3:10" x14ac:dyDescent="0.25">
      <c r="C109"/>
      <c r="D109"/>
      <c r="E109"/>
      <c r="F109"/>
      <c r="G109"/>
      <c r="H109"/>
      <c r="I109"/>
      <c r="J109"/>
    </row>
    <row r="110" spans="3:10" x14ac:dyDescent="0.25">
      <c r="C110"/>
      <c r="D110"/>
      <c r="E110"/>
      <c r="F110"/>
      <c r="G110"/>
      <c r="H110"/>
      <c r="I110"/>
      <c r="J110"/>
    </row>
    <row r="111" spans="3:10" x14ac:dyDescent="0.25">
      <c r="C111"/>
      <c r="D111"/>
      <c r="E111"/>
      <c r="F111"/>
      <c r="G111"/>
      <c r="H111"/>
      <c r="I111"/>
      <c r="J111"/>
    </row>
    <row r="112" spans="3:10" x14ac:dyDescent="0.25">
      <c r="C112"/>
      <c r="D112"/>
      <c r="E112"/>
      <c r="F112"/>
      <c r="G112"/>
      <c r="H112"/>
      <c r="I112"/>
      <c r="J112"/>
    </row>
    <row r="113" spans="3:10" x14ac:dyDescent="0.25">
      <c r="C113"/>
      <c r="D113"/>
      <c r="E113"/>
      <c r="F113"/>
      <c r="G113"/>
      <c r="H113"/>
      <c r="I113"/>
      <c r="J113"/>
    </row>
    <row r="114" spans="3:10" x14ac:dyDescent="0.25">
      <c r="C114"/>
      <c r="D114"/>
      <c r="E114"/>
      <c r="F114"/>
      <c r="G114"/>
      <c r="H114"/>
      <c r="I114"/>
      <c r="J114"/>
    </row>
    <row r="115" spans="3:10" x14ac:dyDescent="0.25">
      <c r="C115"/>
      <c r="D115"/>
      <c r="E115"/>
      <c r="F115"/>
      <c r="G115"/>
      <c r="H115"/>
      <c r="I115"/>
      <c r="J115"/>
    </row>
    <row r="116" spans="3:10" x14ac:dyDescent="0.25">
      <c r="C116"/>
      <c r="D116"/>
      <c r="E116"/>
      <c r="F116"/>
      <c r="G116"/>
      <c r="H116"/>
      <c r="I116"/>
      <c r="J116"/>
    </row>
    <row r="117" spans="3:10" x14ac:dyDescent="0.25">
      <c r="C117"/>
      <c r="D117"/>
      <c r="E117"/>
      <c r="F117"/>
      <c r="G117"/>
      <c r="H117"/>
      <c r="I117"/>
      <c r="J117"/>
    </row>
    <row r="118" spans="3:10" x14ac:dyDescent="0.25">
      <c r="C118"/>
      <c r="D118"/>
      <c r="E118"/>
      <c r="F118"/>
      <c r="G118"/>
      <c r="H118"/>
      <c r="I118"/>
      <c r="J118"/>
    </row>
    <row r="119" spans="3:10" x14ac:dyDescent="0.25">
      <c r="C119"/>
      <c r="D119"/>
      <c r="E119"/>
      <c r="F119"/>
      <c r="G119"/>
      <c r="H119"/>
      <c r="I119"/>
      <c r="J119"/>
    </row>
    <row r="120" spans="3:10" x14ac:dyDescent="0.25">
      <c r="C120"/>
      <c r="D120"/>
      <c r="E120"/>
      <c r="F120"/>
      <c r="G120"/>
      <c r="H120"/>
      <c r="I120"/>
      <c r="J120"/>
    </row>
    <row r="121" spans="3:10" x14ac:dyDescent="0.25">
      <c r="C121"/>
      <c r="D121"/>
      <c r="E121"/>
      <c r="F121"/>
      <c r="G121"/>
      <c r="H121"/>
      <c r="I121"/>
      <c r="J121"/>
    </row>
    <row r="122" spans="3:10" x14ac:dyDescent="0.25">
      <c r="C122"/>
      <c r="D122"/>
      <c r="E122"/>
      <c r="F122"/>
      <c r="G122"/>
      <c r="H122"/>
      <c r="I122"/>
      <c r="J122"/>
    </row>
    <row r="123" spans="3:10" x14ac:dyDescent="0.25">
      <c r="C123"/>
      <c r="D123"/>
      <c r="E123"/>
      <c r="F123"/>
      <c r="G123"/>
      <c r="H123"/>
      <c r="I123"/>
      <c r="J123"/>
    </row>
    <row r="124" spans="3:10" x14ac:dyDescent="0.25">
      <c r="C124"/>
      <c r="D124"/>
      <c r="E124"/>
      <c r="F124"/>
      <c r="G124"/>
      <c r="H124"/>
      <c r="I124"/>
      <c r="J124"/>
    </row>
    <row r="125" spans="3:10" x14ac:dyDescent="0.25">
      <c r="C125"/>
      <c r="D125"/>
      <c r="E125"/>
      <c r="F125"/>
      <c r="G125"/>
      <c r="H125"/>
      <c r="I125"/>
      <c r="J125"/>
    </row>
    <row r="126" spans="3:10" x14ac:dyDescent="0.25">
      <c r="C126"/>
      <c r="D126"/>
      <c r="E126"/>
      <c r="F126"/>
      <c r="G126"/>
      <c r="H126"/>
      <c r="I126"/>
      <c r="J126"/>
    </row>
    <row r="127" spans="3:10" x14ac:dyDescent="0.25">
      <c r="C127"/>
      <c r="D127"/>
      <c r="E127"/>
      <c r="F127"/>
      <c r="G127"/>
      <c r="H127"/>
      <c r="I127"/>
      <c r="J127"/>
    </row>
    <row r="128" spans="3:10" x14ac:dyDescent="0.25">
      <c r="C128"/>
      <c r="D128"/>
      <c r="E128"/>
      <c r="F128"/>
      <c r="G128"/>
      <c r="H128"/>
      <c r="I128"/>
      <c r="J128"/>
    </row>
    <row r="129" spans="3:10" x14ac:dyDescent="0.25">
      <c r="C129"/>
      <c r="D129"/>
      <c r="E129"/>
      <c r="F129"/>
      <c r="G129"/>
      <c r="H129"/>
      <c r="I129"/>
      <c r="J129"/>
    </row>
    <row r="130" spans="3:10" x14ac:dyDescent="0.25">
      <c r="C130"/>
      <c r="D130"/>
      <c r="E130"/>
      <c r="F130"/>
      <c r="G130"/>
      <c r="H130"/>
      <c r="I130"/>
      <c r="J130"/>
    </row>
    <row r="131" spans="3:10" x14ac:dyDescent="0.25">
      <c r="C131"/>
      <c r="D131"/>
      <c r="E131"/>
      <c r="F131"/>
      <c r="G131"/>
      <c r="H131"/>
      <c r="I131"/>
      <c r="J131"/>
    </row>
    <row r="132" spans="3:10" x14ac:dyDescent="0.25">
      <c r="C132"/>
      <c r="D132"/>
      <c r="E132"/>
      <c r="F132"/>
      <c r="G132"/>
      <c r="H132"/>
      <c r="I132"/>
      <c r="J132"/>
    </row>
    <row r="133" spans="3:10" x14ac:dyDescent="0.25">
      <c r="C133"/>
      <c r="D133"/>
      <c r="E133"/>
      <c r="F133"/>
      <c r="G133"/>
      <c r="H133"/>
      <c r="I133"/>
      <c r="J133"/>
    </row>
    <row r="134" spans="3:10" x14ac:dyDescent="0.25">
      <c r="C134"/>
      <c r="D134"/>
      <c r="E134"/>
      <c r="F134"/>
      <c r="G134"/>
      <c r="H134"/>
      <c r="I134"/>
      <c r="J134"/>
    </row>
    <row r="135" spans="3:10" x14ac:dyDescent="0.25">
      <c r="C135"/>
      <c r="D135"/>
      <c r="E135"/>
      <c r="F135"/>
      <c r="G135"/>
      <c r="H135"/>
      <c r="I135"/>
      <c r="J135"/>
    </row>
    <row r="136" spans="3:10" x14ac:dyDescent="0.25">
      <c r="C136"/>
      <c r="D136"/>
      <c r="E136"/>
      <c r="F136"/>
      <c r="G136"/>
      <c r="H136"/>
      <c r="I136"/>
      <c r="J136"/>
    </row>
    <row r="137" spans="3:10" x14ac:dyDescent="0.25">
      <c r="C137"/>
      <c r="D137"/>
      <c r="E137"/>
      <c r="F137"/>
      <c r="G137"/>
      <c r="H137"/>
      <c r="I137"/>
      <c r="J137"/>
    </row>
    <row r="138" spans="3:10" x14ac:dyDescent="0.25">
      <c r="C138"/>
      <c r="D138"/>
      <c r="E138"/>
      <c r="F138"/>
      <c r="G138"/>
      <c r="H138"/>
      <c r="I138"/>
      <c r="J138"/>
    </row>
    <row r="139" spans="3:10" x14ac:dyDescent="0.25">
      <c r="C139"/>
      <c r="D139"/>
      <c r="E139"/>
      <c r="F139"/>
      <c r="G139"/>
      <c r="H139"/>
      <c r="I139"/>
      <c r="J139"/>
    </row>
    <row r="140" spans="3:10" x14ac:dyDescent="0.25">
      <c r="C140"/>
      <c r="D140"/>
      <c r="E140"/>
      <c r="F140"/>
      <c r="G140"/>
      <c r="H140"/>
      <c r="I140"/>
      <c r="J140"/>
    </row>
    <row r="141" spans="3:10" x14ac:dyDescent="0.25">
      <c r="C141"/>
      <c r="D141"/>
      <c r="E141"/>
      <c r="F141"/>
      <c r="G141"/>
      <c r="H141"/>
      <c r="I141"/>
      <c r="J141"/>
    </row>
    <row r="142" spans="3:10" x14ac:dyDescent="0.25">
      <c r="C142"/>
      <c r="D142"/>
      <c r="E142"/>
      <c r="F142"/>
      <c r="G142"/>
      <c r="H142"/>
      <c r="I142"/>
      <c r="J142"/>
    </row>
    <row r="143" spans="3:10" x14ac:dyDescent="0.25">
      <c r="C143"/>
      <c r="D143"/>
      <c r="E143"/>
      <c r="F143"/>
      <c r="G143"/>
      <c r="H143"/>
      <c r="I143"/>
      <c r="J143"/>
    </row>
    <row r="144" spans="3:10" x14ac:dyDescent="0.25">
      <c r="C144"/>
      <c r="D144"/>
      <c r="E144"/>
      <c r="F144"/>
      <c r="G144"/>
      <c r="H144"/>
      <c r="I144"/>
      <c r="J144"/>
    </row>
    <row r="145" spans="3:10" x14ac:dyDescent="0.25">
      <c r="C145"/>
      <c r="D145"/>
      <c r="E145"/>
      <c r="F145"/>
      <c r="G145"/>
      <c r="H145"/>
      <c r="I145"/>
      <c r="J145"/>
    </row>
    <row r="146" spans="3:10" x14ac:dyDescent="0.25">
      <c r="C146"/>
      <c r="D146"/>
      <c r="E146"/>
      <c r="F146"/>
      <c r="G146"/>
      <c r="H146"/>
      <c r="I146"/>
      <c r="J146"/>
    </row>
    <row r="147" spans="3:10" x14ac:dyDescent="0.25">
      <c r="C147"/>
      <c r="D147"/>
      <c r="E147"/>
      <c r="F147"/>
      <c r="G147"/>
      <c r="H147"/>
      <c r="I147"/>
      <c r="J147"/>
    </row>
    <row r="148" spans="3:10" x14ac:dyDescent="0.25">
      <c r="C148"/>
      <c r="D148"/>
      <c r="E148"/>
      <c r="F148"/>
      <c r="G148"/>
      <c r="H148"/>
      <c r="I148"/>
      <c r="J148"/>
    </row>
    <row r="149" spans="3:10" x14ac:dyDescent="0.25">
      <c r="C149"/>
      <c r="D149"/>
      <c r="E149"/>
      <c r="F149"/>
      <c r="G149"/>
      <c r="H149"/>
      <c r="I149"/>
      <c r="J149"/>
    </row>
    <row r="150" spans="3:10" x14ac:dyDescent="0.25">
      <c r="C150"/>
      <c r="D150"/>
      <c r="E150"/>
      <c r="F150"/>
      <c r="G150"/>
      <c r="H150"/>
      <c r="I150"/>
      <c r="J150"/>
    </row>
    <row r="151" spans="3:10" x14ac:dyDescent="0.25">
      <c r="C151"/>
      <c r="D151"/>
      <c r="E151"/>
      <c r="F151"/>
      <c r="G151"/>
      <c r="H151"/>
      <c r="I151"/>
      <c r="J151"/>
    </row>
    <row r="152" spans="3:10" x14ac:dyDescent="0.25">
      <c r="C152"/>
      <c r="D152"/>
      <c r="E152"/>
      <c r="F152"/>
      <c r="G152"/>
      <c r="H152"/>
      <c r="I152"/>
      <c r="J152"/>
    </row>
    <row r="153" spans="3:10" x14ac:dyDescent="0.25">
      <c r="C153"/>
      <c r="D153"/>
      <c r="E153"/>
      <c r="F153"/>
      <c r="G153"/>
      <c r="H153"/>
      <c r="I153"/>
      <c r="J153"/>
    </row>
    <row r="154" spans="3:10" x14ac:dyDescent="0.25">
      <c r="C154"/>
      <c r="D154"/>
      <c r="E154"/>
      <c r="F154"/>
      <c r="G154"/>
      <c r="H154"/>
      <c r="I154"/>
      <c r="J154"/>
    </row>
    <row r="155" spans="3:10" x14ac:dyDescent="0.25">
      <c r="C155"/>
      <c r="D155"/>
      <c r="E155"/>
      <c r="F155"/>
      <c r="G155"/>
      <c r="H155"/>
      <c r="I155"/>
      <c r="J155"/>
    </row>
    <row r="156" spans="3:10" x14ac:dyDescent="0.25">
      <c r="C156"/>
      <c r="D156"/>
      <c r="E156"/>
      <c r="F156"/>
      <c r="G156"/>
      <c r="H156"/>
      <c r="I156"/>
      <c r="J156"/>
    </row>
    <row r="157" spans="3:10" x14ac:dyDescent="0.25">
      <c r="C157"/>
      <c r="D157"/>
      <c r="E157"/>
      <c r="F157"/>
      <c r="G157"/>
      <c r="H157"/>
      <c r="I157"/>
      <c r="J157"/>
    </row>
  </sheetData>
  <sheetProtection autoFilter="0" pivotTables="0"/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P41"/>
  <sheetViews>
    <sheetView showGridLines="0" showRowColHeaders="0" workbookViewId="0">
      <selection activeCell="B2" sqref="B2"/>
    </sheetView>
  </sheetViews>
  <sheetFormatPr defaultColWidth="0" defaultRowHeight="11.25" x14ac:dyDescent="0.2"/>
  <cols>
    <col min="1" max="1" width="2.7109375" style="25" customWidth="1"/>
    <col min="2" max="2" width="4.7109375" style="25" customWidth="1"/>
    <col min="3" max="3" width="6.42578125" style="25" bestFit="1" customWidth="1"/>
    <col min="4" max="4" width="13.7109375" style="25" bestFit="1" customWidth="1"/>
    <col min="5" max="5" width="6" style="68" bestFit="1" customWidth="1"/>
    <col min="6" max="6" width="20.7109375" style="25" customWidth="1"/>
    <col min="7" max="7" width="8.5703125" style="25" bestFit="1" customWidth="1"/>
    <col min="8" max="8" width="5.7109375" style="25" customWidth="1"/>
    <col min="9" max="9" width="4.7109375" style="25" customWidth="1"/>
    <col min="10" max="10" width="6.42578125" style="25" bestFit="1" customWidth="1"/>
    <col min="11" max="11" width="13.7109375" style="25" bestFit="1" customWidth="1"/>
    <col min="12" max="12" width="6" style="68" bestFit="1" customWidth="1"/>
    <col min="13" max="13" width="20.7109375" style="25" customWidth="1"/>
    <col min="14" max="14" width="8.5703125" style="25" bestFit="1" customWidth="1"/>
    <col min="15" max="16" width="9.140625" style="25" customWidth="1"/>
    <col min="17" max="16384" width="9.140625" style="25" hidden="1"/>
  </cols>
  <sheetData>
    <row r="1" spans="2:14" x14ac:dyDescent="0.25">
      <c r="E1" s="25"/>
      <c r="L1" s="25"/>
    </row>
    <row r="2" spans="2:14" s="57" customFormat="1" ht="18.75" x14ac:dyDescent="0.25">
      <c r="B2" s="206" t="s">
        <v>965</v>
      </c>
      <c r="C2" s="58"/>
      <c r="D2" s="58"/>
      <c r="E2" s="58"/>
      <c r="F2" s="58"/>
      <c r="G2" s="207">
        <f>ÚVOD!rok</f>
        <v>2014</v>
      </c>
      <c r="I2" s="58"/>
      <c r="J2" s="58"/>
      <c r="K2" s="58"/>
      <c r="L2" s="58"/>
      <c r="M2" s="58"/>
      <c r="N2" s="202"/>
    </row>
    <row r="3" spans="2:14" s="70" customFormat="1" ht="12.75" x14ac:dyDescent="0.2">
      <c r="B3" s="60" t="s">
        <v>964</v>
      </c>
      <c r="C3" s="69"/>
      <c r="D3" s="60" t="s">
        <v>411</v>
      </c>
      <c r="E3" s="1"/>
      <c r="F3" s="62" t="s">
        <v>967</v>
      </c>
      <c r="G3" s="203">
        <v>0.16</v>
      </c>
      <c r="I3" s="60"/>
      <c r="J3" s="69"/>
      <c r="K3" s="60"/>
      <c r="L3" s="1"/>
      <c r="M3" s="62"/>
      <c r="N3" s="203"/>
    </row>
    <row r="4" spans="2:14" s="70" customFormat="1" ht="15.75" x14ac:dyDescent="0.2">
      <c r="B4" s="60" t="s">
        <v>962</v>
      </c>
      <c r="C4" s="69"/>
      <c r="D4" s="97" t="s">
        <v>958</v>
      </c>
      <c r="E4" s="61"/>
      <c r="F4" s="62" t="s">
        <v>963</v>
      </c>
      <c r="G4" s="201" t="s">
        <v>278</v>
      </c>
      <c r="I4" s="60"/>
      <c r="J4" s="69"/>
      <c r="K4" s="97"/>
      <c r="L4" s="61"/>
      <c r="M4" s="62" t="s">
        <v>963</v>
      </c>
      <c r="N4" s="201" t="s">
        <v>438</v>
      </c>
    </row>
    <row r="5" spans="2:14" x14ac:dyDescent="0.25">
      <c r="C5" s="74"/>
      <c r="D5" s="65">
        <v>5</v>
      </c>
      <c r="E5" s="65">
        <v>6</v>
      </c>
      <c r="F5" s="65">
        <v>7</v>
      </c>
      <c r="G5" s="74"/>
      <c r="J5" s="75"/>
      <c r="K5" s="65">
        <v>5</v>
      </c>
      <c r="L5" s="65">
        <v>6</v>
      </c>
      <c r="M5" s="65">
        <v>7</v>
      </c>
      <c r="N5" s="75"/>
    </row>
    <row r="6" spans="2:14" x14ac:dyDescent="0.25">
      <c r="B6" s="31" t="s">
        <v>403</v>
      </c>
      <c r="C6" s="31" t="s">
        <v>285</v>
      </c>
      <c r="D6" s="29" t="s">
        <v>961</v>
      </c>
      <c r="E6" s="31" t="s">
        <v>590</v>
      </c>
      <c r="F6" s="29" t="s">
        <v>84</v>
      </c>
      <c r="G6" s="31" t="s">
        <v>294</v>
      </c>
      <c r="I6" s="31" t="s">
        <v>403</v>
      </c>
      <c r="J6" s="31" t="s">
        <v>285</v>
      </c>
      <c r="K6" s="29" t="s">
        <v>961</v>
      </c>
      <c r="L6" s="31" t="s">
        <v>590</v>
      </c>
      <c r="M6" s="29" t="s">
        <v>84</v>
      </c>
      <c r="N6" s="31" t="s">
        <v>294</v>
      </c>
    </row>
    <row r="7" spans="2:14" ht="12.75" x14ac:dyDescent="0.25">
      <c r="B7" s="107">
        <v>1</v>
      </c>
      <c r="C7" s="109">
        <v>21</v>
      </c>
      <c r="D7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Klimeš Jindřich</v>
      </c>
      <c r="E7" s="32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2010</v>
      </c>
      <c r="F7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SDH Třísov</v>
      </c>
      <c r="G7" s="276">
        <v>6.2615740740740741E-4</v>
      </c>
      <c r="I7" s="30">
        <v>1</v>
      </c>
      <c r="J7" s="198">
        <v>20</v>
      </c>
      <c r="K7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Tichá Klára</v>
      </c>
      <c r="L7" s="32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2010</v>
      </c>
      <c r="M7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Bujanov</v>
      </c>
      <c r="N7" s="279">
        <v>8.4143518518518519E-4</v>
      </c>
    </row>
    <row r="8" spans="2:14" ht="12.75" x14ac:dyDescent="0.25">
      <c r="B8" s="107">
        <v>2</v>
      </c>
      <c r="C8" s="109">
        <v>18</v>
      </c>
      <c r="D8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Frisch Šimon</v>
      </c>
      <c r="E8" s="32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2011</v>
      </c>
      <c r="F8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Český Krumlov</v>
      </c>
      <c r="G8" s="276">
        <v>9.3865740740740726E-4</v>
      </c>
      <c r="I8" s="30">
        <v>2</v>
      </c>
      <c r="J8" s="198">
        <v>25</v>
      </c>
      <c r="K8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Ločárková Lucie</v>
      </c>
      <c r="L8" s="32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2010</v>
      </c>
      <c r="M8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MŠ Velešín</v>
      </c>
      <c r="N8" s="279">
        <v>1.0462962962962963E-3</v>
      </c>
    </row>
    <row r="9" spans="2:14" ht="12.75" x14ac:dyDescent="0.25">
      <c r="B9" s="107">
        <v>3</v>
      </c>
      <c r="C9" s="109"/>
      <c r="D9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9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9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9" s="276"/>
      <c r="I9" s="30">
        <v>3</v>
      </c>
      <c r="J9" s="198">
        <v>19</v>
      </c>
      <c r="K9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Charvátová Justýna</v>
      </c>
      <c r="L9" s="32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2012</v>
      </c>
      <c r="M9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Český Krumlov</v>
      </c>
      <c r="N9" s="279">
        <v>1.0879629629629629E-3</v>
      </c>
    </row>
    <row r="10" spans="2:14" ht="12.75" x14ac:dyDescent="0.25">
      <c r="B10" s="107">
        <v>4</v>
      </c>
      <c r="C10" s="109"/>
      <c r="D10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10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10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10" s="276"/>
      <c r="I10" s="30">
        <v>4</v>
      </c>
      <c r="J10" s="198">
        <v>26</v>
      </c>
      <c r="K10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Jadlovská Adéla</v>
      </c>
      <c r="L10" s="32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2011</v>
      </c>
      <c r="M10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Bujanov</v>
      </c>
      <c r="N10" s="279">
        <v>1.0972222222222223E-3</v>
      </c>
    </row>
    <row r="11" spans="2:14" ht="12.75" x14ac:dyDescent="0.25">
      <c r="B11" s="107">
        <v>5</v>
      </c>
      <c r="C11" s="109"/>
      <c r="D11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11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11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11" s="276"/>
      <c r="I11" s="30">
        <v>5</v>
      </c>
      <c r="J11" s="198">
        <v>24</v>
      </c>
      <c r="K11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Šantová Markéta</v>
      </c>
      <c r="L11" s="32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2011</v>
      </c>
      <c r="M11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Bujanov</v>
      </c>
      <c r="N11" s="279" t="s">
        <v>326</v>
      </c>
    </row>
    <row r="12" spans="2:14" ht="12.75" x14ac:dyDescent="0.25">
      <c r="B12" s="107">
        <v>6</v>
      </c>
      <c r="C12" s="109"/>
      <c r="D12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12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12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12" s="276"/>
      <c r="I12" s="30">
        <v>6</v>
      </c>
      <c r="J12" s="198"/>
      <c r="K12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12" s="32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12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12" s="279"/>
    </row>
    <row r="13" spans="2:14" ht="12.75" x14ac:dyDescent="0.25">
      <c r="B13" s="107">
        <v>7</v>
      </c>
      <c r="C13" s="109"/>
      <c r="D13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13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13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13" s="276"/>
      <c r="I13" s="30">
        <v>7</v>
      </c>
      <c r="J13" s="198"/>
      <c r="K13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13" s="32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13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13" s="279"/>
    </row>
    <row r="14" spans="2:14" ht="12.75" x14ac:dyDescent="0.25">
      <c r="B14" s="107">
        <v>8</v>
      </c>
      <c r="C14" s="109"/>
      <c r="D14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14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14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14" s="276"/>
      <c r="I14" s="30">
        <v>8</v>
      </c>
      <c r="J14" s="198"/>
      <c r="K14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14" s="32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14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14" s="279"/>
    </row>
    <row r="15" spans="2:14" ht="12.75" x14ac:dyDescent="0.25">
      <c r="B15" s="107">
        <v>9</v>
      </c>
      <c r="C15" s="109"/>
      <c r="D15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15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15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15" s="276"/>
      <c r="I15" s="30">
        <v>9</v>
      </c>
      <c r="J15" s="198"/>
      <c r="K15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15" s="32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15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15" s="279"/>
    </row>
    <row r="16" spans="2:14" ht="12.75" x14ac:dyDescent="0.25">
      <c r="B16" s="107">
        <v>10</v>
      </c>
      <c r="C16" s="109"/>
      <c r="D16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16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16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16" s="276"/>
      <c r="I16" s="30">
        <v>10</v>
      </c>
      <c r="J16" s="198"/>
      <c r="K16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16" s="32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16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16" s="279"/>
    </row>
    <row r="17" spans="2:14" ht="12.75" x14ac:dyDescent="0.25">
      <c r="B17" s="107">
        <v>11</v>
      </c>
      <c r="C17" s="109"/>
      <c r="D17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17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17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17" s="276"/>
      <c r="I17" s="30">
        <v>11</v>
      </c>
      <c r="J17" s="198"/>
      <c r="K17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17" s="32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17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17" s="279"/>
    </row>
    <row r="18" spans="2:14" ht="12.75" x14ac:dyDescent="0.25">
      <c r="B18" s="107">
        <v>12</v>
      </c>
      <c r="C18" s="109"/>
      <c r="D18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18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18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18" s="276"/>
      <c r="I18" s="30">
        <v>12</v>
      </c>
      <c r="J18" s="198"/>
      <c r="K18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18" s="32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18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18" s="279"/>
    </row>
    <row r="19" spans="2:14" ht="12.75" x14ac:dyDescent="0.25">
      <c r="B19" s="107">
        <v>13</v>
      </c>
      <c r="C19" s="109"/>
      <c r="D19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19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19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19" s="276"/>
      <c r="I19" s="30">
        <v>13</v>
      </c>
      <c r="J19" s="198"/>
      <c r="K19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19" s="32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19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19" s="279"/>
    </row>
    <row r="20" spans="2:14" ht="12.75" x14ac:dyDescent="0.25">
      <c r="B20" s="107">
        <v>14</v>
      </c>
      <c r="C20" s="109"/>
      <c r="D20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20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20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20" s="276"/>
      <c r="I20" s="30">
        <v>14</v>
      </c>
      <c r="J20" s="198"/>
      <c r="K20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20" s="32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20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20" s="279"/>
    </row>
    <row r="21" spans="2:14" ht="12.75" x14ac:dyDescent="0.25">
      <c r="B21" s="107">
        <v>15</v>
      </c>
      <c r="C21" s="109"/>
      <c r="D21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21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21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21" s="276"/>
      <c r="I21" s="30">
        <v>15</v>
      </c>
      <c r="J21" s="198"/>
      <c r="K21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21" s="32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21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21" s="279"/>
    </row>
    <row r="22" spans="2:14" ht="12.75" x14ac:dyDescent="0.25">
      <c r="B22" s="108">
        <v>16</v>
      </c>
      <c r="C22" s="110"/>
      <c r="D22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22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22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22" s="277"/>
      <c r="I22" s="73">
        <v>16</v>
      </c>
      <c r="J22" s="199"/>
      <c r="K22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22" s="32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22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22" s="280"/>
    </row>
    <row r="23" spans="2:14" ht="12.75" x14ac:dyDescent="0.25">
      <c r="B23" s="108">
        <v>17</v>
      </c>
      <c r="C23" s="110"/>
      <c r="D23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23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23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23" s="277"/>
      <c r="I23" s="73">
        <v>17</v>
      </c>
      <c r="J23" s="199"/>
      <c r="K23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23" s="32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23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23" s="280"/>
    </row>
    <row r="24" spans="2:14" ht="12.75" x14ac:dyDescent="0.25">
      <c r="B24" s="108">
        <v>18</v>
      </c>
      <c r="C24" s="110"/>
      <c r="D24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24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24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24" s="277"/>
      <c r="I24" s="73">
        <v>18</v>
      </c>
      <c r="J24" s="199"/>
      <c r="K24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24" s="32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24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24" s="280"/>
    </row>
    <row r="25" spans="2:14" ht="12.75" x14ac:dyDescent="0.25">
      <c r="B25" s="108">
        <v>19</v>
      </c>
      <c r="C25" s="110"/>
      <c r="D25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25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25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25" s="277"/>
      <c r="I25" s="73">
        <v>19</v>
      </c>
      <c r="J25" s="199"/>
      <c r="K25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25" s="32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25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25" s="280"/>
    </row>
    <row r="26" spans="2:14" ht="12.75" x14ac:dyDescent="0.25">
      <c r="B26" s="108">
        <v>20</v>
      </c>
      <c r="C26" s="110"/>
      <c r="D26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26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26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26" s="277"/>
      <c r="I26" s="73">
        <v>20</v>
      </c>
      <c r="J26" s="199"/>
      <c r="K26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26" s="32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26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26" s="280"/>
    </row>
    <row r="27" spans="2:14" ht="12.75" x14ac:dyDescent="0.25">
      <c r="B27" s="108">
        <v>21</v>
      </c>
      <c r="C27" s="110"/>
      <c r="D27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27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27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27" s="277"/>
      <c r="I27" s="73">
        <v>21</v>
      </c>
      <c r="J27" s="199"/>
      <c r="K27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27" s="32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27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27" s="280"/>
    </row>
    <row r="28" spans="2:14" ht="12.75" x14ac:dyDescent="0.25">
      <c r="B28" s="108">
        <v>22</v>
      </c>
      <c r="C28" s="110"/>
      <c r="D28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28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28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28" s="277"/>
      <c r="I28" s="73">
        <v>22</v>
      </c>
      <c r="J28" s="199"/>
      <c r="K28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28" s="32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28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28" s="280"/>
    </row>
    <row r="29" spans="2:14" ht="12.75" x14ac:dyDescent="0.25">
      <c r="B29" s="108">
        <v>23</v>
      </c>
      <c r="C29" s="110"/>
      <c r="D29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29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29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29" s="277"/>
      <c r="I29" s="73">
        <v>23</v>
      </c>
      <c r="J29" s="199"/>
      <c r="K29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29" s="32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29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29" s="280"/>
    </row>
    <row r="30" spans="2:14" ht="12.75" x14ac:dyDescent="0.25">
      <c r="B30" s="108">
        <v>24</v>
      </c>
      <c r="C30" s="110"/>
      <c r="D30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30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30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30" s="277"/>
      <c r="I30" s="73">
        <v>24</v>
      </c>
      <c r="J30" s="199"/>
      <c r="K30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30" s="32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30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30" s="280"/>
    </row>
    <row r="31" spans="2:14" ht="12.75" x14ac:dyDescent="0.25">
      <c r="B31" s="108">
        <v>25</v>
      </c>
      <c r="C31" s="110"/>
      <c r="D31" s="6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31" s="32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31" s="67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31" s="277"/>
      <c r="I31" s="73">
        <v>25</v>
      </c>
      <c r="J31" s="199"/>
      <c r="K31" s="6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31" s="32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31" s="67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31" s="280"/>
    </row>
    <row r="32" spans="2:14" ht="12.75" x14ac:dyDescent="0.25">
      <c r="B32" s="192">
        <v>26</v>
      </c>
      <c r="C32" s="193"/>
      <c r="D32" s="19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32" s="195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32" s="196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32" s="278"/>
      <c r="I32" s="197">
        <v>26</v>
      </c>
      <c r="J32" s="200"/>
      <c r="K32" s="19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32" s="195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32" s="196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32" s="281"/>
    </row>
    <row r="33" spans="2:14" ht="12.75" x14ac:dyDescent="0.25">
      <c r="B33" s="192">
        <v>27</v>
      </c>
      <c r="C33" s="193"/>
      <c r="D33" s="19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33" s="195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33" s="196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33" s="278"/>
      <c r="I33" s="197">
        <v>27</v>
      </c>
      <c r="J33" s="200"/>
      <c r="K33" s="19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33" s="195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33" s="196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33" s="281"/>
    </row>
    <row r="34" spans="2:14" ht="12.75" x14ac:dyDescent="0.25">
      <c r="B34" s="192">
        <v>28</v>
      </c>
      <c r="C34" s="193"/>
      <c r="D34" s="19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34" s="195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34" s="196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34" s="278"/>
      <c r="I34" s="197">
        <v>28</v>
      </c>
      <c r="J34" s="200"/>
      <c r="K34" s="19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34" s="195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34" s="196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34" s="281"/>
    </row>
    <row r="35" spans="2:14" ht="12.75" x14ac:dyDescent="0.25">
      <c r="B35" s="192">
        <v>29</v>
      </c>
      <c r="C35" s="193"/>
      <c r="D35" s="19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35" s="195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35" s="196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35" s="278"/>
      <c r="I35" s="197">
        <v>29</v>
      </c>
      <c r="J35" s="200"/>
      <c r="K35" s="19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35" s="195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35" s="196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35" s="281"/>
    </row>
    <row r="36" spans="2:14" ht="12.75" x14ac:dyDescent="0.25">
      <c r="B36" s="192">
        <v>30</v>
      </c>
      <c r="C36" s="193"/>
      <c r="D36" s="19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36" s="195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36" s="196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36" s="278"/>
      <c r="I36" s="197">
        <v>30</v>
      </c>
      <c r="J36" s="200"/>
      <c r="K36" s="19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36" s="195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36" s="196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36" s="281"/>
    </row>
    <row r="37" spans="2:14" ht="12.75" x14ac:dyDescent="0.25">
      <c r="B37" s="192">
        <v>31</v>
      </c>
      <c r="C37" s="193"/>
      <c r="D37" s="19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37" s="195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37" s="196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37" s="278"/>
      <c r="I37" s="197">
        <v>31</v>
      </c>
      <c r="J37" s="200"/>
      <c r="K37" s="19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37" s="195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37" s="196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37" s="281"/>
    </row>
    <row r="38" spans="2:14" ht="12.75" x14ac:dyDescent="0.25">
      <c r="B38" s="192">
        <v>32</v>
      </c>
      <c r="C38" s="193"/>
      <c r="D38" s="19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38" s="195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38" s="196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38" s="278"/>
      <c r="I38" s="197">
        <v>32</v>
      </c>
      <c r="J38" s="200"/>
      <c r="K38" s="19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38" s="195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38" s="196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38" s="281"/>
    </row>
    <row r="39" spans="2:14" ht="12.75" x14ac:dyDescent="0.25">
      <c r="B39" s="192">
        <v>33</v>
      </c>
      <c r="C39" s="193"/>
      <c r="D39" s="19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39" s="195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39" s="196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39" s="278"/>
      <c r="I39" s="197">
        <v>33</v>
      </c>
      <c r="J39" s="200"/>
      <c r="K39" s="19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39" s="195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39" s="196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39" s="281"/>
    </row>
    <row r="40" spans="2:14" ht="12.75" x14ac:dyDescent="0.25">
      <c r="B40" s="192">
        <v>34</v>
      </c>
      <c r="C40" s="193"/>
      <c r="D40" s="19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40" s="195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40" s="196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40" s="278"/>
      <c r="I40" s="197">
        <v>34</v>
      </c>
      <c r="J40" s="200"/>
      <c r="K40" s="19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40" s="195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40" s="196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40" s="281"/>
    </row>
    <row r="41" spans="2:14" ht="12.75" x14ac:dyDescent="0.25">
      <c r="B41" s="192">
        <v>35</v>
      </c>
      <c r="C41" s="193"/>
      <c r="D41" s="194" t="str">
        <f>IF(ISBLANK(Tabulka4691311[[#This Row],[start_č]]),"-",IF(ISERROR(VLOOKUP(CONCATENATE(G$2,"::",D$3,"::",D$4,"::",G$4,"::",Tabulka4691311[[#This Row],[start_č]]),registrace[[ident pro výsledky]:[klub / město]],D$5,0)),"-",VLOOKUP(CONCATENATE(G$2,"::",D$3,"::",D$4,"::",G$4,"::",Tabulka4691311[[#This Row],[start_č]]),registrace[[ident pro výsledky]:[klub / město]],D$5,0)))</f>
        <v>-</v>
      </c>
      <c r="E41" s="195" t="str">
        <f>IF(ISBLANK(Tabulka4691311[[#This Row],[start_č]]),"-",IF(ISERROR(VLOOKUP(CONCATENATE(G$2,"::",D$3,"::",D$4,"::",G$4,"::",Tabulka4691311[[#This Row],[start_č]]),registrace[[ident pro výsledky]:[klub / město]],E$5,0)),"-",VLOOKUP(CONCATENATE(G$2,"::",D$3,"::",D$4,"::",G$4,"::",Tabulka4691311[[#This Row],[start_č]]),registrace[[ident pro výsledky]:[klub / město]],E$5,0)))</f>
        <v>-</v>
      </c>
      <c r="F41" s="196" t="str">
        <f>IF(ISBLANK(Tabulka4691311[[#This Row],[start_č]]),"-",IF(ISERROR(VLOOKUP(CONCATENATE(G$2,"::",D$3,"::",D$4,"::",G$4,"::",Tabulka4691311[[#This Row],[start_č]]),registrace[[ident pro výsledky]:[klub / město]],F$5,0)),"-",VLOOKUP(CONCATENATE(G$2,"::",D$3,"::",D$4,"::",G$4,"::",Tabulka4691311[[#This Row],[start_č]]),registrace[[ident pro výsledky]:[klub / město]],F$5,0)))</f>
        <v>-</v>
      </c>
      <c r="G41" s="278"/>
      <c r="I41" s="197">
        <v>35</v>
      </c>
      <c r="J41" s="200"/>
      <c r="K41" s="194" t="str">
        <f>IF(ISBLANK(Tabulka467101412[[#This Row],[start_č]]),"-",IF(ISERROR(VLOOKUP(CONCATENATE(G$2,"::",D$3,"::",D$4,"::",N$4,"::",Tabulka467101412[[#This Row],[start_č]]),registrace[[ident pro výsledky]:[klub / město]],K$5,0)),"-",VLOOKUP(CONCATENATE(G$2,"::",D$3,"::",D$4,"::",N$4,"::",Tabulka467101412[[#This Row],[start_č]]),registrace[[ident pro výsledky]:[klub / město]],K$5,0)))</f>
        <v>-</v>
      </c>
      <c r="L41" s="195" t="str">
        <f>IF(ISBLANK(Tabulka467101412[[#This Row],[start_č]]),"-",IF(ISERROR(VLOOKUP(CONCATENATE(G$2,"::",D$3,"::",D$4,"::",N$4,"::",Tabulka467101412[[#This Row],[start_č]]),registrace[[ident pro výsledky]:[klub / město]],L$5,0)),"-",VLOOKUP(CONCATENATE(G$2,"::",D$3,"::",D$4,"::",N$4,"::",Tabulka467101412[[#This Row],[start_č]]),registrace[[ident pro výsledky]:[klub / město]],L$5,0)))</f>
        <v>-</v>
      </c>
      <c r="M41" s="196" t="str">
        <f>IF(ISBLANK(Tabulka467101412[[#This Row],[start_č]]),"-",IF(ISERROR(VLOOKUP(CONCATENATE(G$2,"::",D$3,"::",D$4,"::",N$4,"::",Tabulka467101412[[#This Row],[start_č]]),registrace[[ident pro výsledky]:[klub / město]],M$5,0)),"-",VLOOKUP(CONCATENATE(G$2,"::",D$3,"::",D$4,"::",N$4,"::",Tabulka467101412[[#This Row],[start_č]]),registrace[[ident pro výsledky]:[klub / město]],M$5,0)))</f>
        <v>-</v>
      </c>
      <c r="N41" s="281"/>
    </row>
  </sheetData>
  <sheetProtection password="C7B2" sheet="1" objects="1" scenarios="1" autoFilter="0"/>
  <pageMargins left="0" right="0" top="0" bottom="0" header="0.39370078740157483" footer="0"/>
  <pageSetup paperSize="9" fitToHeight="0" orientation="landscape" r:id="rId1"/>
  <headerFooter>
    <oddHeader>&amp;R&amp;G</oddHeader>
  </headerFooter>
  <drawing r:id="rId2"/>
  <legacyDrawingHF r:id="rId3"/>
  <tableParts count="2">
    <tablePart r:id="rId4"/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P41"/>
  <sheetViews>
    <sheetView showGridLines="0" showRowColHeaders="0" workbookViewId="0">
      <selection activeCell="B5" sqref="B5"/>
    </sheetView>
  </sheetViews>
  <sheetFormatPr defaultColWidth="0" defaultRowHeight="11.25" x14ac:dyDescent="0.2"/>
  <cols>
    <col min="1" max="1" width="2.7109375" style="25" customWidth="1"/>
    <col min="2" max="2" width="4.7109375" style="25" customWidth="1"/>
    <col min="3" max="3" width="6.42578125" style="25" bestFit="1" customWidth="1"/>
    <col min="4" max="4" width="13.7109375" style="25" bestFit="1" customWidth="1"/>
    <col min="5" max="5" width="6" style="68" bestFit="1" customWidth="1"/>
    <col min="6" max="6" width="20.7109375" style="25" customWidth="1"/>
    <col min="7" max="7" width="8.5703125" style="25" bestFit="1" customWidth="1"/>
    <col min="8" max="8" width="5.7109375" style="25" customWidth="1"/>
    <col min="9" max="9" width="4.7109375" style="25" customWidth="1"/>
    <col min="10" max="10" width="6.42578125" style="25" bestFit="1" customWidth="1"/>
    <col min="11" max="11" width="13.7109375" style="25" bestFit="1" customWidth="1"/>
    <col min="12" max="12" width="6" style="68" bestFit="1" customWidth="1"/>
    <col min="13" max="13" width="20.7109375" style="25" customWidth="1"/>
    <col min="14" max="14" width="8.5703125" style="25" bestFit="1" customWidth="1"/>
    <col min="15" max="16" width="9.140625" style="25" customWidth="1"/>
    <col min="17" max="16384" width="9.140625" style="25" hidden="1"/>
  </cols>
  <sheetData>
    <row r="1" spans="2:14" x14ac:dyDescent="0.25">
      <c r="E1" s="25"/>
      <c r="L1" s="25"/>
    </row>
    <row r="2" spans="2:14" s="57" customFormat="1" ht="18.75" x14ac:dyDescent="0.25">
      <c r="B2" s="206" t="s">
        <v>965</v>
      </c>
      <c r="C2" s="58"/>
      <c r="D2" s="58"/>
      <c r="E2" s="58"/>
      <c r="F2" s="58"/>
      <c r="G2" s="207">
        <f>ÚVOD!rok</f>
        <v>2014</v>
      </c>
      <c r="I2" s="58"/>
      <c r="J2" s="58"/>
      <c r="K2" s="58"/>
      <c r="L2" s="58"/>
      <c r="M2" s="58"/>
      <c r="N2" s="202"/>
    </row>
    <row r="3" spans="2:14" s="70" customFormat="1" ht="12.75" x14ac:dyDescent="0.2">
      <c r="B3" s="60" t="s">
        <v>964</v>
      </c>
      <c r="C3" s="69"/>
      <c r="D3" s="60" t="s">
        <v>411</v>
      </c>
      <c r="E3" s="1"/>
      <c r="F3" s="62" t="s">
        <v>967</v>
      </c>
      <c r="G3" s="203">
        <v>0.16</v>
      </c>
      <c r="I3" s="60"/>
      <c r="J3" s="69"/>
      <c r="K3" s="60"/>
      <c r="L3" s="1"/>
      <c r="M3" s="62"/>
      <c r="N3" s="203"/>
    </row>
    <row r="4" spans="2:14" s="70" customFormat="1" ht="15.75" x14ac:dyDescent="0.2">
      <c r="B4" s="60" t="s">
        <v>962</v>
      </c>
      <c r="C4" s="69"/>
      <c r="D4" s="97" t="s">
        <v>959</v>
      </c>
      <c r="E4" s="61"/>
      <c r="F4" s="62" t="s">
        <v>963</v>
      </c>
      <c r="G4" s="201" t="s">
        <v>278</v>
      </c>
      <c r="I4" s="60"/>
      <c r="J4" s="69"/>
      <c r="K4" s="97"/>
      <c r="L4" s="61"/>
      <c r="M4" s="62" t="s">
        <v>963</v>
      </c>
      <c r="N4" s="201" t="s">
        <v>438</v>
      </c>
    </row>
    <row r="5" spans="2:14" x14ac:dyDescent="0.25">
      <c r="C5" s="74"/>
      <c r="D5" s="65">
        <v>5</v>
      </c>
      <c r="E5" s="65">
        <v>6</v>
      </c>
      <c r="F5" s="65">
        <v>7</v>
      </c>
      <c r="G5" s="74"/>
      <c r="J5" s="75"/>
      <c r="K5" s="65">
        <v>5</v>
      </c>
      <c r="L5" s="65">
        <v>6</v>
      </c>
      <c r="M5" s="65">
        <v>7</v>
      </c>
      <c r="N5" s="75"/>
    </row>
    <row r="6" spans="2:14" x14ac:dyDescent="0.25">
      <c r="B6" s="31" t="s">
        <v>403</v>
      </c>
      <c r="C6" s="31" t="s">
        <v>285</v>
      </c>
      <c r="D6" s="29" t="s">
        <v>961</v>
      </c>
      <c r="E6" s="31" t="s">
        <v>590</v>
      </c>
      <c r="F6" s="29" t="s">
        <v>84</v>
      </c>
      <c r="G6" s="31" t="s">
        <v>294</v>
      </c>
      <c r="I6" s="31" t="s">
        <v>403</v>
      </c>
      <c r="J6" s="31" t="s">
        <v>285</v>
      </c>
      <c r="K6" s="29" t="s">
        <v>961</v>
      </c>
      <c r="L6" s="31" t="s">
        <v>590</v>
      </c>
      <c r="M6" s="29" t="s">
        <v>84</v>
      </c>
      <c r="N6" s="31" t="s">
        <v>294</v>
      </c>
    </row>
    <row r="7" spans="2:14" ht="12.75" x14ac:dyDescent="0.25">
      <c r="B7" s="107">
        <v>1</v>
      </c>
      <c r="C7" s="109">
        <v>29</v>
      </c>
      <c r="D7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Kaňka Jan</v>
      </c>
      <c r="E7" s="32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2007</v>
      </c>
      <c r="F7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MŠ Máje Kaplice</v>
      </c>
      <c r="G7" s="276">
        <v>3.634259259259259E-4</v>
      </c>
      <c r="I7" s="30">
        <v>1</v>
      </c>
      <c r="J7" s="198">
        <v>17</v>
      </c>
      <c r="K7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Divišová Kristýna</v>
      </c>
      <c r="L7" s="32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2007</v>
      </c>
      <c r="M7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Cykloextra Canonndale Team</v>
      </c>
      <c r="N7" s="279">
        <v>4.0625000000000009E-4</v>
      </c>
    </row>
    <row r="8" spans="2:14" ht="12.75" x14ac:dyDescent="0.25">
      <c r="B8" s="107">
        <v>2</v>
      </c>
      <c r="C8" s="109">
        <v>3</v>
      </c>
      <c r="D8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Teplý Michal</v>
      </c>
      <c r="E8" s="32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2007</v>
      </c>
      <c r="F8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SK E.go Šindlovy Dvory</v>
      </c>
      <c r="G8" s="276">
        <v>3.9236111111111107E-4</v>
      </c>
      <c r="I8" s="30">
        <v>2</v>
      </c>
      <c r="J8" s="198">
        <v>7</v>
      </c>
      <c r="K8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Bazsoová Eliška</v>
      </c>
      <c r="L8" s="32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2007</v>
      </c>
      <c r="M8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ZŠ Rožmitál nad Vltavou</v>
      </c>
      <c r="N8" s="279">
        <v>4.259259259259259E-4</v>
      </c>
    </row>
    <row r="9" spans="2:14" ht="12.75" x14ac:dyDescent="0.25">
      <c r="B9" s="107">
        <v>3</v>
      </c>
      <c r="C9" s="109">
        <v>30</v>
      </c>
      <c r="D9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Stejskal Petr</v>
      </c>
      <c r="E9" s="32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2007</v>
      </c>
      <c r="F9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SK Čtyři Dvory České Budějovice</v>
      </c>
      <c r="G9" s="276">
        <v>4.317129629629629E-4</v>
      </c>
      <c r="I9" s="30">
        <v>3</v>
      </c>
      <c r="J9" s="198">
        <v>6</v>
      </c>
      <c r="K9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Kaňková Zuzana</v>
      </c>
      <c r="L9" s="32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2009</v>
      </c>
      <c r="M9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MŠ 1. Máje Kaplice</v>
      </c>
      <c r="N9" s="279">
        <v>4.3518518518518521E-4</v>
      </c>
    </row>
    <row r="10" spans="2:14" ht="12.75" x14ac:dyDescent="0.25">
      <c r="B10" s="107">
        <v>4</v>
      </c>
      <c r="C10" s="109">
        <v>32</v>
      </c>
      <c r="D10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Donát Jakub</v>
      </c>
      <c r="E10" s="32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2007</v>
      </c>
      <c r="F10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Boršov nad Vltavou</v>
      </c>
      <c r="G10" s="276">
        <v>4.5486111111111102E-4</v>
      </c>
      <c r="I10" s="30">
        <v>4</v>
      </c>
      <c r="J10" s="198">
        <v>16</v>
      </c>
      <c r="K10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Nová Veronika</v>
      </c>
      <c r="L10" s="32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2007</v>
      </c>
      <c r="M10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SK Čéčova České Budějovice</v>
      </c>
      <c r="N10" s="279">
        <v>4.4907407407407401E-4</v>
      </c>
    </row>
    <row r="11" spans="2:14" ht="12.75" x14ac:dyDescent="0.25">
      <c r="B11" s="107">
        <v>5</v>
      </c>
      <c r="C11" s="109">
        <v>34</v>
      </c>
      <c r="D11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Románek Matias</v>
      </c>
      <c r="E11" s="32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2008</v>
      </c>
      <c r="F11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MŠ Kaplice</v>
      </c>
      <c r="G11" s="276">
        <v>4.8726851851851855E-4</v>
      </c>
      <c r="I11" s="30">
        <v>5</v>
      </c>
      <c r="J11" s="198">
        <v>13</v>
      </c>
      <c r="K11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Králková Alena</v>
      </c>
      <c r="L11" s="32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2009</v>
      </c>
      <c r="M11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MŠ Bujanov</v>
      </c>
      <c r="N11" s="279">
        <v>5.0000000000000012E-4</v>
      </c>
    </row>
    <row r="12" spans="2:14" ht="12.75" x14ac:dyDescent="0.25">
      <c r="B12" s="107">
        <v>6</v>
      </c>
      <c r="C12" s="109">
        <v>36</v>
      </c>
      <c r="D12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Erhart Jan</v>
      </c>
      <c r="E12" s="32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2008</v>
      </c>
      <c r="F12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České Budějovice</v>
      </c>
      <c r="G12" s="276">
        <v>4.953703703703703E-4</v>
      </c>
      <c r="I12" s="30">
        <v>6</v>
      </c>
      <c r="J12" s="198">
        <v>9</v>
      </c>
      <c r="K12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Radová Veronika</v>
      </c>
      <c r="L12" s="32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2008</v>
      </c>
      <c r="M12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MŠ Besednice</v>
      </c>
      <c r="N12" s="279">
        <v>5.4050925925925935E-4</v>
      </c>
    </row>
    <row r="13" spans="2:14" ht="12.75" x14ac:dyDescent="0.25">
      <c r="B13" s="107">
        <v>7</v>
      </c>
      <c r="C13" s="109">
        <v>39</v>
      </c>
      <c r="D13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Králka Aleš</v>
      </c>
      <c r="E13" s="32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2007</v>
      </c>
      <c r="F13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MŠ Bujanov</v>
      </c>
      <c r="G13" s="276">
        <v>5.0694444444444441E-4</v>
      </c>
      <c r="I13" s="30">
        <v>7</v>
      </c>
      <c r="J13" s="198"/>
      <c r="K13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13" s="32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13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13" s="279"/>
    </row>
    <row r="14" spans="2:14" ht="12.75" x14ac:dyDescent="0.25">
      <c r="B14" s="107">
        <v>8</v>
      </c>
      <c r="C14" s="109">
        <v>38</v>
      </c>
      <c r="D14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Klimeš Vít</v>
      </c>
      <c r="E14" s="32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2008</v>
      </c>
      <c r="F14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SDH Třísov</v>
      </c>
      <c r="G14" s="276">
        <v>5.3125000000000004E-4</v>
      </c>
      <c r="I14" s="30">
        <v>8</v>
      </c>
      <c r="J14" s="198"/>
      <c r="K14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14" s="32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14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14" s="279"/>
    </row>
    <row r="15" spans="2:14" ht="12.75" x14ac:dyDescent="0.25">
      <c r="B15" s="107">
        <v>9</v>
      </c>
      <c r="C15" s="109">
        <v>26</v>
      </c>
      <c r="D15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Gloza Kryštof</v>
      </c>
      <c r="E15" s="32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2009</v>
      </c>
      <c r="F15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MŠ Malonty</v>
      </c>
      <c r="G15" s="276">
        <v>5.4629629629629635E-4</v>
      </c>
      <c r="I15" s="30">
        <v>9</v>
      </c>
      <c r="J15" s="198"/>
      <c r="K15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15" s="32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15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15" s="279"/>
    </row>
    <row r="16" spans="2:14" ht="12.75" x14ac:dyDescent="0.25">
      <c r="B16" s="107">
        <v>10</v>
      </c>
      <c r="C16" s="109">
        <v>48</v>
      </c>
      <c r="D16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Lebeda David</v>
      </c>
      <c r="E16" s="32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2007</v>
      </c>
      <c r="F16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Hůrka</v>
      </c>
      <c r="G16" s="276">
        <v>5.5671296296296296E-4</v>
      </c>
      <c r="I16" s="30">
        <v>10</v>
      </c>
      <c r="J16" s="198"/>
      <c r="K16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16" s="32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16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16" s="279"/>
    </row>
    <row r="17" spans="2:14" ht="12.75" x14ac:dyDescent="0.25">
      <c r="B17" s="107">
        <v>11</v>
      </c>
      <c r="C17" s="109">
        <v>27</v>
      </c>
      <c r="D17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Kolář Jan</v>
      </c>
      <c r="E17" s="32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2008</v>
      </c>
      <c r="F17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HAMJ Úsilné</v>
      </c>
      <c r="G17" s="276">
        <v>5.6481481481481476E-4</v>
      </c>
      <c r="I17" s="30">
        <v>11</v>
      </c>
      <c r="J17" s="198"/>
      <c r="K17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17" s="32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17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17" s="279"/>
    </row>
    <row r="18" spans="2:14" ht="12.75" x14ac:dyDescent="0.25">
      <c r="B18" s="107">
        <v>12</v>
      </c>
      <c r="C18" s="109">
        <v>49</v>
      </c>
      <c r="D18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Lebeda Ondřej</v>
      </c>
      <c r="E18" s="32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2007</v>
      </c>
      <c r="F18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Hůrka</v>
      </c>
      <c r="G18" s="276">
        <v>6.6087962962962964E-4</v>
      </c>
      <c r="I18" s="30">
        <v>12</v>
      </c>
      <c r="J18" s="198"/>
      <c r="K18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18" s="32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18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18" s="279"/>
    </row>
    <row r="19" spans="2:14" ht="12.75" x14ac:dyDescent="0.25">
      <c r="B19" s="107">
        <v>13</v>
      </c>
      <c r="C19" s="109">
        <v>28</v>
      </c>
      <c r="D19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Růžička David</v>
      </c>
      <c r="E19" s="32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2009</v>
      </c>
      <c r="F19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Zliv</v>
      </c>
      <c r="G19" s="276">
        <v>7.407407407407407E-4</v>
      </c>
      <c r="I19" s="30">
        <v>13</v>
      </c>
      <c r="J19" s="198"/>
      <c r="K19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19" s="32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19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19" s="279"/>
    </row>
    <row r="20" spans="2:14" ht="12.75" x14ac:dyDescent="0.25">
      <c r="B20" s="107">
        <v>14</v>
      </c>
      <c r="C20" s="109">
        <v>31</v>
      </c>
      <c r="D20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Donát Lukáš</v>
      </c>
      <c r="E20" s="32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2009</v>
      </c>
      <c r="F20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Boršov nad Vltavou</v>
      </c>
      <c r="G20" s="276">
        <v>8.0555555555555545E-4</v>
      </c>
      <c r="I20" s="30">
        <v>14</v>
      </c>
      <c r="J20" s="198"/>
      <c r="K20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20" s="32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20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20" s="279"/>
    </row>
    <row r="21" spans="2:14" ht="12.75" x14ac:dyDescent="0.25">
      <c r="B21" s="107">
        <v>15</v>
      </c>
      <c r="C21" s="109"/>
      <c r="D21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-</v>
      </c>
      <c r="E21" s="32" t="str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-</v>
      </c>
      <c r="F21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-</v>
      </c>
      <c r="G21" s="276"/>
      <c r="I21" s="30">
        <v>15</v>
      </c>
      <c r="J21" s="198"/>
      <c r="K21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21" s="32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21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21" s="279"/>
    </row>
    <row r="22" spans="2:14" ht="12.75" x14ac:dyDescent="0.25">
      <c r="B22" s="108">
        <v>16</v>
      </c>
      <c r="C22" s="110"/>
      <c r="D22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-</v>
      </c>
      <c r="E22" s="32" t="str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-</v>
      </c>
      <c r="F22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-</v>
      </c>
      <c r="G22" s="277"/>
      <c r="I22" s="73">
        <v>16</v>
      </c>
      <c r="J22" s="199"/>
      <c r="K22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22" s="32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22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22" s="280"/>
    </row>
    <row r="23" spans="2:14" ht="12.75" x14ac:dyDescent="0.25">
      <c r="B23" s="108">
        <v>17</v>
      </c>
      <c r="C23" s="110"/>
      <c r="D23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-</v>
      </c>
      <c r="E23" s="32" t="str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-</v>
      </c>
      <c r="F23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-</v>
      </c>
      <c r="G23" s="277"/>
      <c r="I23" s="73">
        <v>17</v>
      </c>
      <c r="J23" s="199"/>
      <c r="K23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23" s="32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23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23" s="280"/>
    </row>
    <row r="24" spans="2:14" ht="12.75" x14ac:dyDescent="0.25">
      <c r="B24" s="108">
        <v>18</v>
      </c>
      <c r="C24" s="110"/>
      <c r="D24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-</v>
      </c>
      <c r="E24" s="32" t="str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-</v>
      </c>
      <c r="F24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-</v>
      </c>
      <c r="G24" s="277"/>
      <c r="I24" s="73">
        <v>18</v>
      </c>
      <c r="J24" s="199"/>
      <c r="K24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24" s="32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24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24" s="280"/>
    </row>
    <row r="25" spans="2:14" ht="12.75" x14ac:dyDescent="0.25">
      <c r="B25" s="108">
        <v>19</v>
      </c>
      <c r="C25" s="110"/>
      <c r="D25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-</v>
      </c>
      <c r="E25" s="32" t="str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-</v>
      </c>
      <c r="F25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-</v>
      </c>
      <c r="G25" s="277"/>
      <c r="I25" s="73">
        <v>19</v>
      </c>
      <c r="J25" s="199"/>
      <c r="K25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25" s="32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25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25" s="280"/>
    </row>
    <row r="26" spans="2:14" ht="12.75" x14ac:dyDescent="0.25">
      <c r="B26" s="108">
        <v>20</v>
      </c>
      <c r="C26" s="110"/>
      <c r="D26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-</v>
      </c>
      <c r="E26" s="32" t="str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-</v>
      </c>
      <c r="F26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-</v>
      </c>
      <c r="G26" s="277"/>
      <c r="I26" s="73">
        <v>20</v>
      </c>
      <c r="J26" s="199"/>
      <c r="K26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26" s="32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26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26" s="280"/>
    </row>
    <row r="27" spans="2:14" ht="12.75" x14ac:dyDescent="0.25">
      <c r="B27" s="108">
        <v>21</v>
      </c>
      <c r="C27" s="110"/>
      <c r="D27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-</v>
      </c>
      <c r="E27" s="32" t="str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-</v>
      </c>
      <c r="F27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-</v>
      </c>
      <c r="G27" s="277"/>
      <c r="I27" s="73">
        <v>21</v>
      </c>
      <c r="J27" s="199"/>
      <c r="K27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27" s="32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27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27" s="280"/>
    </row>
    <row r="28" spans="2:14" ht="12.75" x14ac:dyDescent="0.25">
      <c r="B28" s="108">
        <v>22</v>
      </c>
      <c r="C28" s="110"/>
      <c r="D28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-</v>
      </c>
      <c r="E28" s="32" t="str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-</v>
      </c>
      <c r="F28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-</v>
      </c>
      <c r="G28" s="277"/>
      <c r="I28" s="73">
        <v>22</v>
      </c>
      <c r="J28" s="199"/>
      <c r="K28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28" s="32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28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28" s="280"/>
    </row>
    <row r="29" spans="2:14" ht="12.75" x14ac:dyDescent="0.25">
      <c r="B29" s="108">
        <v>23</v>
      </c>
      <c r="C29" s="110"/>
      <c r="D29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-</v>
      </c>
      <c r="E29" s="32" t="str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-</v>
      </c>
      <c r="F29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-</v>
      </c>
      <c r="G29" s="277"/>
      <c r="I29" s="73">
        <v>23</v>
      </c>
      <c r="J29" s="199"/>
      <c r="K29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29" s="32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29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29" s="280"/>
    </row>
    <row r="30" spans="2:14" ht="12.75" x14ac:dyDescent="0.25">
      <c r="B30" s="108">
        <v>24</v>
      </c>
      <c r="C30" s="110"/>
      <c r="D30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-</v>
      </c>
      <c r="E30" s="32" t="str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-</v>
      </c>
      <c r="F30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-</v>
      </c>
      <c r="G30" s="277"/>
      <c r="I30" s="73">
        <v>24</v>
      </c>
      <c r="J30" s="199"/>
      <c r="K30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30" s="32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30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30" s="280"/>
    </row>
    <row r="31" spans="2:14" ht="12.75" x14ac:dyDescent="0.25">
      <c r="B31" s="108">
        <v>25</v>
      </c>
      <c r="C31" s="110"/>
      <c r="D31" s="6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-</v>
      </c>
      <c r="E31" s="32" t="str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-</v>
      </c>
      <c r="F31" s="67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-</v>
      </c>
      <c r="G31" s="277"/>
      <c r="I31" s="73">
        <v>25</v>
      </c>
      <c r="J31" s="199"/>
      <c r="K31" s="6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31" s="32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31" s="67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31" s="280"/>
    </row>
    <row r="32" spans="2:14" ht="12.75" x14ac:dyDescent="0.25">
      <c r="B32" s="192">
        <v>26</v>
      </c>
      <c r="C32" s="193"/>
      <c r="D32" s="19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-</v>
      </c>
      <c r="E32" s="195" t="str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-</v>
      </c>
      <c r="F32" s="196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-</v>
      </c>
      <c r="G32" s="278"/>
      <c r="I32" s="197">
        <v>26</v>
      </c>
      <c r="J32" s="200"/>
      <c r="K32" s="19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32" s="195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32" s="196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32" s="281"/>
    </row>
    <row r="33" spans="2:14" ht="12.75" x14ac:dyDescent="0.25">
      <c r="B33" s="192">
        <v>27</v>
      </c>
      <c r="C33" s="193"/>
      <c r="D33" s="19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-</v>
      </c>
      <c r="E33" s="195" t="str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-</v>
      </c>
      <c r="F33" s="196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-</v>
      </c>
      <c r="G33" s="278"/>
      <c r="I33" s="197">
        <v>27</v>
      </c>
      <c r="J33" s="200"/>
      <c r="K33" s="19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33" s="195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33" s="196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33" s="281"/>
    </row>
    <row r="34" spans="2:14" ht="12.75" x14ac:dyDescent="0.25">
      <c r="B34" s="192">
        <v>28</v>
      </c>
      <c r="C34" s="193"/>
      <c r="D34" s="19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-</v>
      </c>
      <c r="E34" s="195" t="str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-</v>
      </c>
      <c r="F34" s="196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-</v>
      </c>
      <c r="G34" s="278"/>
      <c r="I34" s="197">
        <v>28</v>
      </c>
      <c r="J34" s="200"/>
      <c r="K34" s="19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34" s="195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34" s="196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34" s="281"/>
    </row>
    <row r="35" spans="2:14" ht="12.75" x14ac:dyDescent="0.25">
      <c r="B35" s="192">
        <v>29</v>
      </c>
      <c r="C35" s="193"/>
      <c r="D35" s="19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-</v>
      </c>
      <c r="E35" s="195" t="str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-</v>
      </c>
      <c r="F35" s="196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-</v>
      </c>
      <c r="G35" s="278"/>
      <c r="I35" s="197">
        <v>29</v>
      </c>
      <c r="J35" s="200"/>
      <c r="K35" s="19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35" s="195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35" s="196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35" s="281"/>
    </row>
    <row r="36" spans="2:14" ht="12.75" x14ac:dyDescent="0.25">
      <c r="B36" s="192">
        <v>30</v>
      </c>
      <c r="C36" s="193"/>
      <c r="D36" s="19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-</v>
      </c>
      <c r="E36" s="195" t="str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-</v>
      </c>
      <c r="F36" s="196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-</v>
      </c>
      <c r="G36" s="278"/>
      <c r="I36" s="197">
        <v>30</v>
      </c>
      <c r="J36" s="200"/>
      <c r="K36" s="19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36" s="195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36" s="196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36" s="281"/>
    </row>
    <row r="37" spans="2:14" ht="12.75" x14ac:dyDescent="0.25">
      <c r="B37" s="192">
        <v>31</v>
      </c>
      <c r="C37" s="193"/>
      <c r="D37" s="19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-</v>
      </c>
      <c r="E37" s="195" t="str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-</v>
      </c>
      <c r="F37" s="196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-</v>
      </c>
      <c r="G37" s="278"/>
      <c r="I37" s="197">
        <v>31</v>
      </c>
      <c r="J37" s="200"/>
      <c r="K37" s="19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37" s="195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37" s="196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37" s="281"/>
    </row>
    <row r="38" spans="2:14" ht="12.75" x14ac:dyDescent="0.25">
      <c r="B38" s="192">
        <v>32</v>
      </c>
      <c r="C38" s="193"/>
      <c r="D38" s="19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-</v>
      </c>
      <c r="E38" s="195" t="str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-</v>
      </c>
      <c r="F38" s="196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-</v>
      </c>
      <c r="G38" s="278"/>
      <c r="I38" s="197">
        <v>32</v>
      </c>
      <c r="J38" s="200"/>
      <c r="K38" s="19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38" s="195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38" s="196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38" s="281"/>
    </row>
    <row r="39" spans="2:14" ht="12.75" x14ac:dyDescent="0.25">
      <c r="B39" s="192">
        <v>33</v>
      </c>
      <c r="C39" s="193"/>
      <c r="D39" s="19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-</v>
      </c>
      <c r="E39" s="195" t="str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-</v>
      </c>
      <c r="F39" s="196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-</v>
      </c>
      <c r="G39" s="278"/>
      <c r="I39" s="197">
        <v>33</v>
      </c>
      <c r="J39" s="200"/>
      <c r="K39" s="19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39" s="195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39" s="196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39" s="281"/>
    </row>
    <row r="40" spans="2:14" ht="12.75" x14ac:dyDescent="0.25">
      <c r="B40" s="192">
        <v>34</v>
      </c>
      <c r="C40" s="193"/>
      <c r="D40" s="19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-</v>
      </c>
      <c r="E40" s="195" t="str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-</v>
      </c>
      <c r="F40" s="196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-</v>
      </c>
      <c r="G40" s="278"/>
      <c r="I40" s="197">
        <v>34</v>
      </c>
      <c r="J40" s="200"/>
      <c r="K40" s="19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40" s="195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40" s="196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40" s="281"/>
    </row>
    <row r="41" spans="2:14" ht="12.75" x14ac:dyDescent="0.25">
      <c r="B41" s="192">
        <v>35</v>
      </c>
      <c r="C41" s="193"/>
      <c r="D41" s="194" t="str">
        <f>IF(ISBLANK(Tabulka46913116[[#This Row],[start_č]]),"-",IF(ISERROR(VLOOKUP(CONCATENATE(G$2,"::",D$3,"::",D$4,"::",G$4,"::",Tabulka46913116[[#This Row],[start_č]]),registrace[[ident pro výsledky]:[klub / město]],D$5,0)),"-",VLOOKUP(CONCATENATE(G$2,"::",D$3,"::",D$4,"::",G$4,"::",Tabulka46913116[[#This Row],[start_č]]),registrace[[ident pro výsledky]:[klub / město]],D$5,0)))</f>
        <v>-</v>
      </c>
      <c r="E41" s="195" t="str">
        <f>IF(ISBLANK(Tabulka46913116[[#This Row],[start_č]]),"-",IF(ISERROR(VLOOKUP(CONCATENATE(G$2,"::",D$3,"::",D$4,"::",G$4,"::",Tabulka46913116[[#This Row],[start_č]]),registrace[[ident pro výsledky]:[klub / město]],E$5,0)),"-",VLOOKUP(CONCATENATE(G$2,"::",D$3,"::",D$4,"::",G$4,"::",Tabulka46913116[[#This Row],[start_č]]),registrace[[ident pro výsledky]:[klub / město]],E$5,0)))</f>
        <v>-</v>
      </c>
      <c r="F41" s="196" t="str">
        <f>IF(ISBLANK(Tabulka46913116[[#This Row],[start_č]]),"-",IF(ISERROR(VLOOKUP(CONCATENATE(G$2,"::",D$3,"::",D$4,"::",G$4,"::",Tabulka46913116[[#This Row],[start_č]]),registrace[[ident pro výsledky]:[klub / město]],F$5,0)),"-",VLOOKUP(CONCATENATE(G$2,"::",D$3,"::",D$4,"::",G$4,"::",Tabulka46913116[[#This Row],[start_č]]),registrace[[ident pro výsledky]:[klub / město]],F$5,0)))</f>
        <v>-</v>
      </c>
      <c r="G41" s="278"/>
      <c r="I41" s="197">
        <v>35</v>
      </c>
      <c r="J41" s="200"/>
      <c r="K41" s="194" t="str">
        <f>IF(ISBLANK(Tabulka4671014127[[#This Row],[start_č]]),"-",IF(ISERROR(VLOOKUP(CONCATENATE(G$2,"::",D$3,"::",D$4,"::",N$4,"::",Tabulka4671014127[[#This Row],[start_č]]),registrace[[ident pro výsledky]:[klub / město]],K$5,0)),"-",VLOOKUP(CONCATENATE(G$2,"::",D$3,"::",D$4,"::",N$4,"::",Tabulka4671014127[[#This Row],[start_č]]),registrace[[ident pro výsledky]:[klub / město]],K$5,0)))</f>
        <v>-</v>
      </c>
      <c r="L41" s="195" t="str">
        <f>IF(ISBLANK(Tabulka4671014127[[#This Row],[start_č]]),"-",IF(ISERROR(VLOOKUP(CONCATENATE(G$2,"::",D$3,"::",D$4,"::",N$4,"::",Tabulka4671014127[[#This Row],[start_č]]),registrace[[ident pro výsledky]:[klub / město]],L$5,0)),"-",VLOOKUP(CONCATENATE(G$2,"::",D$3,"::",D$4,"::",N$4,"::",Tabulka4671014127[[#This Row],[start_č]]),registrace[[ident pro výsledky]:[klub / město]],L$5,0)))</f>
        <v>-</v>
      </c>
      <c r="M41" s="196" t="str">
        <f>IF(ISBLANK(Tabulka4671014127[[#This Row],[start_č]]),"-",IF(ISERROR(VLOOKUP(CONCATENATE(G$2,"::",D$3,"::",D$4,"::",N$4,"::",Tabulka4671014127[[#This Row],[start_č]]),registrace[[ident pro výsledky]:[klub / město]],M$5,0)),"-",VLOOKUP(CONCATENATE(G$2,"::",D$3,"::",D$4,"::",N$4,"::",Tabulka4671014127[[#This Row],[start_č]]),registrace[[ident pro výsledky]:[klub / město]],M$5,0)))</f>
        <v>-</v>
      </c>
      <c r="N41" s="281"/>
    </row>
  </sheetData>
  <sheetProtection password="C7B2" sheet="1" objects="1" scenarios="1" autoFilter="0"/>
  <pageMargins left="0" right="0" top="0" bottom="0" header="0.39370078740157483" footer="0"/>
  <pageSetup paperSize="9" fitToHeight="0" orientation="landscape" r:id="rId1"/>
  <headerFooter>
    <oddHeader>&amp;R&amp;G</oddHeader>
  </headerFooter>
  <drawing r:id="rId2"/>
  <legacyDrawingHF r:id="rId3"/>
  <tableParts count="2"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P41"/>
  <sheetViews>
    <sheetView showGridLines="0" showRowColHeaders="0" workbookViewId="0">
      <selection activeCell="B5" sqref="B5"/>
    </sheetView>
  </sheetViews>
  <sheetFormatPr defaultColWidth="0" defaultRowHeight="11.25" x14ac:dyDescent="0.2"/>
  <cols>
    <col min="1" max="1" width="2.7109375" style="25" customWidth="1"/>
    <col min="2" max="2" width="4.7109375" style="25" customWidth="1"/>
    <col min="3" max="3" width="6.42578125" style="25" bestFit="1" customWidth="1"/>
    <col min="4" max="4" width="13.7109375" style="25" bestFit="1" customWidth="1"/>
    <col min="5" max="5" width="6" style="68" bestFit="1" customWidth="1"/>
    <col min="6" max="6" width="20.7109375" style="25" customWidth="1"/>
    <col min="7" max="7" width="8.5703125" style="25" bestFit="1" customWidth="1"/>
    <col min="8" max="8" width="5.7109375" style="25" customWidth="1"/>
    <col min="9" max="9" width="4.7109375" style="25" customWidth="1"/>
    <col min="10" max="10" width="6.42578125" style="25" bestFit="1" customWidth="1"/>
    <col min="11" max="11" width="13.7109375" style="25" bestFit="1" customWidth="1"/>
    <col min="12" max="12" width="6" style="68" bestFit="1" customWidth="1"/>
    <col min="13" max="13" width="20.7109375" style="25" customWidth="1"/>
    <col min="14" max="14" width="8.5703125" style="25" bestFit="1" customWidth="1"/>
    <col min="15" max="16" width="9.140625" style="25" customWidth="1"/>
    <col min="17" max="16384" width="9.140625" style="25" hidden="1"/>
  </cols>
  <sheetData>
    <row r="1" spans="2:14" x14ac:dyDescent="0.25">
      <c r="E1" s="25"/>
      <c r="L1" s="25"/>
    </row>
    <row r="2" spans="2:14" s="57" customFormat="1" ht="18.75" x14ac:dyDescent="0.25">
      <c r="B2" s="206" t="s">
        <v>965</v>
      </c>
      <c r="C2" s="58"/>
      <c r="D2" s="58"/>
      <c r="E2" s="58"/>
      <c r="F2" s="58"/>
      <c r="G2" s="207">
        <f>ÚVOD!rok</f>
        <v>2014</v>
      </c>
      <c r="I2" s="58"/>
      <c r="J2" s="58"/>
      <c r="K2" s="58"/>
      <c r="L2" s="58"/>
      <c r="M2" s="58"/>
      <c r="N2" s="202"/>
    </row>
    <row r="3" spans="2:14" s="70" customFormat="1" ht="12.75" x14ac:dyDescent="0.2">
      <c r="B3" s="60" t="s">
        <v>964</v>
      </c>
      <c r="C3" s="69"/>
      <c r="D3" s="60" t="s">
        <v>411</v>
      </c>
      <c r="E3" s="1"/>
      <c r="F3" s="62" t="s">
        <v>967</v>
      </c>
      <c r="G3" s="203">
        <v>0.32</v>
      </c>
      <c r="I3" s="60"/>
      <c r="J3" s="69"/>
      <c r="K3" s="60"/>
      <c r="L3" s="1"/>
      <c r="M3" s="62"/>
      <c r="N3" s="203"/>
    </row>
    <row r="4" spans="2:14" s="70" customFormat="1" ht="15.75" x14ac:dyDescent="0.2">
      <c r="B4" s="60" t="s">
        <v>962</v>
      </c>
      <c r="C4" s="69"/>
      <c r="D4" s="97" t="s">
        <v>960</v>
      </c>
      <c r="E4" s="61"/>
      <c r="F4" s="62" t="s">
        <v>963</v>
      </c>
      <c r="G4" s="201" t="s">
        <v>278</v>
      </c>
      <c r="I4" s="60"/>
      <c r="J4" s="69"/>
      <c r="K4" s="97"/>
      <c r="L4" s="61"/>
      <c r="M4" s="62" t="s">
        <v>963</v>
      </c>
      <c r="N4" s="201" t="s">
        <v>438</v>
      </c>
    </row>
    <row r="5" spans="2:14" x14ac:dyDescent="0.25">
      <c r="C5" s="74"/>
      <c r="D5" s="65">
        <v>5</v>
      </c>
      <c r="E5" s="65">
        <v>6</v>
      </c>
      <c r="F5" s="65">
        <v>7</v>
      </c>
      <c r="G5" s="74"/>
      <c r="J5" s="75"/>
      <c r="K5" s="65">
        <v>5</v>
      </c>
      <c r="L5" s="65">
        <v>6</v>
      </c>
      <c r="M5" s="65">
        <v>7</v>
      </c>
      <c r="N5" s="75"/>
    </row>
    <row r="6" spans="2:14" x14ac:dyDescent="0.25">
      <c r="B6" s="31" t="s">
        <v>403</v>
      </c>
      <c r="C6" s="31" t="s">
        <v>285</v>
      </c>
      <c r="D6" s="208" t="s">
        <v>961</v>
      </c>
      <c r="E6" s="31" t="s">
        <v>590</v>
      </c>
      <c r="F6" s="208" t="s">
        <v>84</v>
      </c>
      <c r="G6" s="31" t="s">
        <v>294</v>
      </c>
      <c r="I6" s="31" t="s">
        <v>403</v>
      </c>
      <c r="J6" s="31" t="s">
        <v>285</v>
      </c>
      <c r="K6" s="208" t="s">
        <v>961</v>
      </c>
      <c r="L6" s="31" t="s">
        <v>590</v>
      </c>
      <c r="M6" s="208" t="s">
        <v>84</v>
      </c>
      <c r="N6" s="31" t="s">
        <v>294</v>
      </c>
    </row>
    <row r="7" spans="2:14" ht="12.75" x14ac:dyDescent="0.25">
      <c r="B7" s="107">
        <v>1</v>
      </c>
      <c r="C7" s="109">
        <v>60</v>
      </c>
      <c r="D7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Mikšl Rostislav</v>
      </c>
      <c r="E7" s="32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2005</v>
      </c>
      <c r="F7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SK Čtyři Dvory České Budějovice</v>
      </c>
      <c r="G7" s="276">
        <v>6.9560185185185187E-4</v>
      </c>
      <c r="I7" s="30">
        <v>1</v>
      </c>
      <c r="J7" s="198">
        <v>67</v>
      </c>
      <c r="K7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Volfová Viktorie</v>
      </c>
      <c r="L7" s="32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2005</v>
      </c>
      <c r="M7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Sokol České Budějovice</v>
      </c>
      <c r="N7" s="279">
        <v>7.291666666666667E-4</v>
      </c>
    </row>
    <row r="8" spans="2:14" ht="12.75" x14ac:dyDescent="0.25">
      <c r="B8" s="107">
        <v>2</v>
      </c>
      <c r="C8" s="109">
        <v>85</v>
      </c>
      <c r="D8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Faltus Matěj</v>
      </c>
      <c r="E8" s="32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2005</v>
      </c>
      <c r="F8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MŠ Malonty</v>
      </c>
      <c r="G8" s="276">
        <v>6.9675925925925938E-4</v>
      </c>
      <c r="I8" s="30">
        <v>2</v>
      </c>
      <c r="J8" s="198">
        <v>89</v>
      </c>
      <c r="K8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Marková Aneta</v>
      </c>
      <c r="L8" s="32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2004</v>
      </c>
      <c r="M8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ZŠ Malonty</v>
      </c>
      <c r="N8" s="279">
        <v>7.7777777777777784E-4</v>
      </c>
    </row>
    <row r="9" spans="2:14" ht="12.75" x14ac:dyDescent="0.25">
      <c r="B9" s="107">
        <v>3</v>
      </c>
      <c r="C9" s="109">
        <v>61</v>
      </c>
      <c r="D9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Suchý Václav</v>
      </c>
      <c r="E9" s="32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2004</v>
      </c>
      <c r="F9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ZŠ Zahájí České Budějovice</v>
      </c>
      <c r="G9" s="276">
        <v>7.210648148148149E-4</v>
      </c>
      <c r="I9" s="30">
        <v>3</v>
      </c>
      <c r="J9" s="198">
        <v>68</v>
      </c>
      <c r="K9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Svobodová Tereza</v>
      </c>
      <c r="L9" s="32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2005</v>
      </c>
      <c r="M9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Sokol České Budějovice</v>
      </c>
      <c r="N9" s="279">
        <v>8.0324074074074076E-4</v>
      </c>
    </row>
    <row r="10" spans="2:14" ht="12.75" x14ac:dyDescent="0.25">
      <c r="B10" s="107">
        <v>4</v>
      </c>
      <c r="C10" s="109">
        <v>20</v>
      </c>
      <c r="D10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Románek Sebastian</v>
      </c>
      <c r="E10" s="32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2004</v>
      </c>
      <c r="F10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ZŠ Fantova Kaplice</v>
      </c>
      <c r="G10" s="276">
        <v>7.361111111111111E-4</v>
      </c>
      <c r="I10" s="30">
        <v>4</v>
      </c>
      <c r="J10" s="198">
        <v>73</v>
      </c>
      <c r="K10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Cvachová Karolína</v>
      </c>
      <c r="L10" s="32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2004</v>
      </c>
      <c r="M10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ZŠ Fantova Kaplice</v>
      </c>
      <c r="N10" s="279">
        <v>8.1944444444444437E-4</v>
      </c>
    </row>
    <row r="11" spans="2:14" ht="12.75" x14ac:dyDescent="0.25">
      <c r="B11" s="107">
        <v>5</v>
      </c>
      <c r="C11" s="109">
        <v>98</v>
      </c>
      <c r="D11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Pastier Erik</v>
      </c>
      <c r="E11" s="32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2004</v>
      </c>
      <c r="F11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ZŠ Fantova Kaplice</v>
      </c>
      <c r="G11" s="276">
        <v>7.5578703703703702E-4</v>
      </c>
      <c r="I11" s="30">
        <v>5</v>
      </c>
      <c r="J11" s="198">
        <v>77</v>
      </c>
      <c r="K11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Kundrátová Anežka</v>
      </c>
      <c r="L11" s="32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2004</v>
      </c>
      <c r="M11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Bujanov</v>
      </c>
      <c r="N11" s="279">
        <v>8.715277777777776E-4</v>
      </c>
    </row>
    <row r="12" spans="2:14" ht="12.75" x14ac:dyDescent="0.25">
      <c r="B12" s="107">
        <v>6</v>
      </c>
      <c r="C12" s="109">
        <v>92</v>
      </c>
      <c r="D12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Nový Ondřej</v>
      </c>
      <c r="E12" s="32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2005</v>
      </c>
      <c r="F12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SK Čéčova České Budějovice</v>
      </c>
      <c r="G12" s="276">
        <v>7.8240740740740744E-4</v>
      </c>
      <c r="I12" s="30">
        <v>6</v>
      </c>
      <c r="J12" s="198">
        <v>26</v>
      </c>
      <c r="K12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Erhartová Lucie</v>
      </c>
      <c r="L12" s="32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2005</v>
      </c>
      <c r="M12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České Budějovice</v>
      </c>
      <c r="N12" s="279">
        <v>8.8194444444444442E-4</v>
      </c>
    </row>
    <row r="13" spans="2:14" ht="12.75" x14ac:dyDescent="0.25">
      <c r="B13" s="107">
        <v>7</v>
      </c>
      <c r="C13" s="109">
        <v>45</v>
      </c>
      <c r="D13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Stejskal Jan</v>
      </c>
      <c r="E13" s="32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2004</v>
      </c>
      <c r="F13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SK Čtyři Dvory České Budějovice</v>
      </c>
      <c r="G13" s="276">
        <v>7.9282407407407394E-4</v>
      </c>
      <c r="I13" s="30">
        <v>7</v>
      </c>
      <c r="J13" s="198">
        <v>71</v>
      </c>
      <c r="K13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Šantová Klára</v>
      </c>
      <c r="L13" s="32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2004</v>
      </c>
      <c r="M13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Velešín</v>
      </c>
      <c r="N13" s="279">
        <v>8.9930555555555554E-4</v>
      </c>
    </row>
    <row r="14" spans="2:14" ht="12.75" x14ac:dyDescent="0.25">
      <c r="B14" s="107">
        <v>8</v>
      </c>
      <c r="C14" s="109">
        <v>91</v>
      </c>
      <c r="D14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Candra Tomáš</v>
      </c>
      <c r="E14" s="32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2004</v>
      </c>
      <c r="F14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Borovany</v>
      </c>
      <c r="G14" s="276">
        <v>7.9861111111111105E-4</v>
      </c>
      <c r="I14" s="30">
        <v>8</v>
      </c>
      <c r="J14" s="198">
        <v>94</v>
      </c>
      <c r="K14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Divišová Klára</v>
      </c>
      <c r="L14" s="32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2005</v>
      </c>
      <c r="M14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Cykloextra Canonndale Team</v>
      </c>
      <c r="N14" s="279">
        <v>9.2129629629629636E-4</v>
      </c>
    </row>
    <row r="15" spans="2:14" ht="12.75" x14ac:dyDescent="0.25">
      <c r="B15" s="107">
        <v>9</v>
      </c>
      <c r="C15" s="109">
        <v>95</v>
      </c>
      <c r="D15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Tvrz Jan</v>
      </c>
      <c r="E15" s="32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2006</v>
      </c>
      <c r="F15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AK Včelná</v>
      </c>
      <c r="G15" s="276">
        <v>8.3680555555555559E-4</v>
      </c>
      <c r="I15" s="30">
        <v>9</v>
      </c>
      <c r="J15" s="198">
        <v>36</v>
      </c>
      <c r="K15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Kolářová Andrea</v>
      </c>
      <c r="L15" s="32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2006</v>
      </c>
      <c r="M15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Litvínovice</v>
      </c>
      <c r="N15" s="279">
        <v>9.4560185185185188E-4</v>
      </c>
    </row>
    <row r="16" spans="2:14" ht="12.75" x14ac:dyDescent="0.25">
      <c r="B16" s="107">
        <v>10</v>
      </c>
      <c r="C16" s="109">
        <v>78</v>
      </c>
      <c r="D16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Mikšl Martin</v>
      </c>
      <c r="E16" s="32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2006</v>
      </c>
      <c r="F16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SK Čtyři Dvory České Budějovice</v>
      </c>
      <c r="G16" s="276">
        <v>8.6805555555555551E-4</v>
      </c>
      <c r="I16" s="30">
        <v>10</v>
      </c>
      <c r="J16" s="198">
        <v>76</v>
      </c>
      <c r="K16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Nováková Kristýna</v>
      </c>
      <c r="L16" s="32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2006</v>
      </c>
      <c r="M16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ZŠ Fantova Kaplice</v>
      </c>
      <c r="N16" s="279">
        <v>9.5601851851851848E-4</v>
      </c>
    </row>
    <row r="17" spans="2:14" ht="12.75" x14ac:dyDescent="0.25">
      <c r="B17" s="107">
        <v>11</v>
      </c>
      <c r="C17" s="109">
        <v>72</v>
      </c>
      <c r="D17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Teplý Ondřej</v>
      </c>
      <c r="E17" s="32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2005</v>
      </c>
      <c r="F17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SK Čtyři Dvory České Budějovice</v>
      </c>
      <c r="G17" s="276">
        <v>8.7962962962962962E-4</v>
      </c>
      <c r="I17" s="30">
        <v>11</v>
      </c>
      <c r="J17" s="198">
        <v>14</v>
      </c>
      <c r="K17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Ločárková Sabina</v>
      </c>
      <c r="L17" s="32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2006</v>
      </c>
      <c r="M17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Velešín</v>
      </c>
      <c r="N17" s="279">
        <v>9.814814814814814E-4</v>
      </c>
    </row>
    <row r="18" spans="2:14" ht="12.75" x14ac:dyDescent="0.25">
      <c r="B18" s="107">
        <v>12</v>
      </c>
      <c r="C18" s="109">
        <v>64</v>
      </c>
      <c r="D18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Cais Filip</v>
      </c>
      <c r="E18" s="32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2004</v>
      </c>
      <c r="F18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ZŠ Dolní Dvořiště</v>
      </c>
      <c r="G18" s="276">
        <v>8.9120370370370362E-4</v>
      </c>
      <c r="I18" s="30">
        <v>12</v>
      </c>
      <c r="J18" s="198">
        <v>65</v>
      </c>
      <c r="K18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Korešová Natálka</v>
      </c>
      <c r="L18" s="32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2006</v>
      </c>
      <c r="M18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MŠ Bujanov</v>
      </c>
      <c r="N18" s="279">
        <v>1.0092592592592592E-3</v>
      </c>
    </row>
    <row r="19" spans="2:14" ht="12.75" x14ac:dyDescent="0.25">
      <c r="B19" s="107">
        <v>13</v>
      </c>
      <c r="C19" s="109">
        <v>81</v>
      </c>
      <c r="D19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Karala Matěj</v>
      </c>
      <c r="E19" s="32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2006</v>
      </c>
      <c r="F19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MŠ Bujanov</v>
      </c>
      <c r="G19" s="276">
        <v>9.0277777777777784E-4</v>
      </c>
      <c r="I19" s="30">
        <v>13</v>
      </c>
      <c r="J19" s="198">
        <v>66</v>
      </c>
      <c r="K19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Kolářová Anna</v>
      </c>
      <c r="L19" s="32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2006</v>
      </c>
      <c r="M19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HAMJ Úsilné</v>
      </c>
      <c r="N19" s="279">
        <v>1.0219907407407406E-3</v>
      </c>
    </row>
    <row r="20" spans="2:14" ht="12.75" x14ac:dyDescent="0.25">
      <c r="B20" s="107">
        <v>14</v>
      </c>
      <c r="C20" s="109"/>
      <c r="D20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-</v>
      </c>
      <c r="E20" s="32" t="str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-</v>
      </c>
      <c r="F20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-</v>
      </c>
      <c r="G20" s="276"/>
      <c r="I20" s="30">
        <v>14</v>
      </c>
      <c r="J20" s="198">
        <v>87</v>
      </c>
      <c r="K20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Ovádková Nikola</v>
      </c>
      <c r="L20" s="32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2005</v>
      </c>
      <c r="M20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ZŠ Malonty</v>
      </c>
      <c r="N20" s="279">
        <v>1.1215277777777777E-3</v>
      </c>
    </row>
    <row r="21" spans="2:14" ht="12.75" x14ac:dyDescent="0.25">
      <c r="B21" s="107">
        <v>15</v>
      </c>
      <c r="C21" s="109"/>
      <c r="D21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-</v>
      </c>
      <c r="E21" s="32" t="str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-</v>
      </c>
      <c r="F21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-</v>
      </c>
      <c r="G21" s="276"/>
      <c r="I21" s="30">
        <v>15</v>
      </c>
      <c r="J21" s="198">
        <v>84</v>
      </c>
      <c r="K21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Aubrechtová Beáta</v>
      </c>
      <c r="L21" s="32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2006</v>
      </c>
      <c r="M21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ZŠ Malonty</v>
      </c>
      <c r="N21" s="279" t="s">
        <v>326</v>
      </c>
    </row>
    <row r="22" spans="2:14" ht="12.75" x14ac:dyDescent="0.25">
      <c r="B22" s="108">
        <v>16</v>
      </c>
      <c r="C22" s="110"/>
      <c r="D22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-</v>
      </c>
      <c r="E22" s="32" t="str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-</v>
      </c>
      <c r="F22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-</v>
      </c>
      <c r="G22" s="277"/>
      <c r="I22" s="73">
        <v>16</v>
      </c>
      <c r="J22" s="199"/>
      <c r="K22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-</v>
      </c>
      <c r="L22" s="32" t="str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-</v>
      </c>
      <c r="M22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-</v>
      </c>
      <c r="N22" s="280"/>
    </row>
    <row r="23" spans="2:14" ht="12.75" x14ac:dyDescent="0.25">
      <c r="B23" s="108">
        <v>17</v>
      </c>
      <c r="C23" s="110"/>
      <c r="D23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-</v>
      </c>
      <c r="E23" s="32" t="str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-</v>
      </c>
      <c r="F23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-</v>
      </c>
      <c r="G23" s="277"/>
      <c r="I23" s="73">
        <v>17</v>
      </c>
      <c r="J23" s="199"/>
      <c r="K23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-</v>
      </c>
      <c r="L23" s="32" t="str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-</v>
      </c>
      <c r="M23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-</v>
      </c>
      <c r="N23" s="280"/>
    </row>
    <row r="24" spans="2:14" ht="12.75" x14ac:dyDescent="0.25">
      <c r="B24" s="108">
        <v>18</v>
      </c>
      <c r="C24" s="110"/>
      <c r="D24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-</v>
      </c>
      <c r="E24" s="32" t="str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-</v>
      </c>
      <c r="F24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-</v>
      </c>
      <c r="G24" s="277"/>
      <c r="I24" s="73">
        <v>18</v>
      </c>
      <c r="J24" s="199"/>
      <c r="K24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-</v>
      </c>
      <c r="L24" s="32" t="str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-</v>
      </c>
      <c r="M24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-</v>
      </c>
      <c r="N24" s="280"/>
    </row>
    <row r="25" spans="2:14" ht="12.75" x14ac:dyDescent="0.25">
      <c r="B25" s="108">
        <v>19</v>
      </c>
      <c r="C25" s="110"/>
      <c r="D25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-</v>
      </c>
      <c r="E25" s="32" t="str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-</v>
      </c>
      <c r="F25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-</v>
      </c>
      <c r="G25" s="277"/>
      <c r="I25" s="73">
        <v>19</v>
      </c>
      <c r="J25" s="199"/>
      <c r="K25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-</v>
      </c>
      <c r="L25" s="32" t="str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-</v>
      </c>
      <c r="M25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-</v>
      </c>
      <c r="N25" s="280"/>
    </row>
    <row r="26" spans="2:14" ht="12.75" x14ac:dyDescent="0.25">
      <c r="B26" s="108">
        <v>20</v>
      </c>
      <c r="C26" s="110"/>
      <c r="D26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-</v>
      </c>
      <c r="E26" s="32" t="str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-</v>
      </c>
      <c r="F26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-</v>
      </c>
      <c r="G26" s="277"/>
      <c r="I26" s="73">
        <v>20</v>
      </c>
      <c r="J26" s="199"/>
      <c r="K26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-</v>
      </c>
      <c r="L26" s="32" t="str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-</v>
      </c>
      <c r="M26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-</v>
      </c>
      <c r="N26" s="280"/>
    </row>
    <row r="27" spans="2:14" ht="12.75" x14ac:dyDescent="0.25">
      <c r="B27" s="108">
        <v>21</v>
      </c>
      <c r="C27" s="110"/>
      <c r="D27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-</v>
      </c>
      <c r="E27" s="32" t="str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-</v>
      </c>
      <c r="F27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-</v>
      </c>
      <c r="G27" s="277"/>
      <c r="I27" s="73">
        <v>21</v>
      </c>
      <c r="J27" s="199"/>
      <c r="K27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-</v>
      </c>
      <c r="L27" s="32" t="str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-</v>
      </c>
      <c r="M27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-</v>
      </c>
      <c r="N27" s="280"/>
    </row>
    <row r="28" spans="2:14" ht="12.75" x14ac:dyDescent="0.25">
      <c r="B28" s="108">
        <v>22</v>
      </c>
      <c r="C28" s="110"/>
      <c r="D28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-</v>
      </c>
      <c r="E28" s="32" t="str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-</v>
      </c>
      <c r="F28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-</v>
      </c>
      <c r="G28" s="277"/>
      <c r="I28" s="73">
        <v>22</v>
      </c>
      <c r="J28" s="199"/>
      <c r="K28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-</v>
      </c>
      <c r="L28" s="32" t="str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-</v>
      </c>
      <c r="M28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-</v>
      </c>
      <c r="N28" s="280"/>
    </row>
    <row r="29" spans="2:14" ht="12.75" x14ac:dyDescent="0.25">
      <c r="B29" s="108">
        <v>23</v>
      </c>
      <c r="C29" s="110"/>
      <c r="D29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-</v>
      </c>
      <c r="E29" s="32" t="str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-</v>
      </c>
      <c r="F29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-</v>
      </c>
      <c r="G29" s="277"/>
      <c r="I29" s="73">
        <v>23</v>
      </c>
      <c r="J29" s="199"/>
      <c r="K29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-</v>
      </c>
      <c r="L29" s="32" t="str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-</v>
      </c>
      <c r="M29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-</v>
      </c>
      <c r="N29" s="280"/>
    </row>
    <row r="30" spans="2:14" ht="12.75" x14ac:dyDescent="0.25">
      <c r="B30" s="108">
        <v>24</v>
      </c>
      <c r="C30" s="110"/>
      <c r="D30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-</v>
      </c>
      <c r="E30" s="32" t="str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-</v>
      </c>
      <c r="F30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-</v>
      </c>
      <c r="G30" s="277"/>
      <c r="I30" s="73">
        <v>24</v>
      </c>
      <c r="J30" s="199"/>
      <c r="K30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-</v>
      </c>
      <c r="L30" s="32" t="str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-</v>
      </c>
      <c r="M30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-</v>
      </c>
      <c r="N30" s="280"/>
    </row>
    <row r="31" spans="2:14" ht="12.75" x14ac:dyDescent="0.25">
      <c r="B31" s="108">
        <v>25</v>
      </c>
      <c r="C31" s="110"/>
      <c r="D31" s="6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-</v>
      </c>
      <c r="E31" s="32" t="str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-</v>
      </c>
      <c r="F31" s="67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-</v>
      </c>
      <c r="G31" s="277"/>
      <c r="I31" s="73">
        <v>25</v>
      </c>
      <c r="J31" s="199"/>
      <c r="K31" s="6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-</v>
      </c>
      <c r="L31" s="32" t="str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-</v>
      </c>
      <c r="M31" s="67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-</v>
      </c>
      <c r="N31" s="280"/>
    </row>
    <row r="32" spans="2:14" ht="12.75" x14ac:dyDescent="0.25">
      <c r="B32" s="192">
        <v>26</v>
      </c>
      <c r="C32" s="193"/>
      <c r="D32" s="19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-</v>
      </c>
      <c r="E32" s="195" t="str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-</v>
      </c>
      <c r="F32" s="196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-</v>
      </c>
      <c r="G32" s="278"/>
      <c r="I32" s="197">
        <v>26</v>
      </c>
      <c r="J32" s="200"/>
      <c r="K32" s="19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-</v>
      </c>
      <c r="L32" s="195" t="str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-</v>
      </c>
      <c r="M32" s="196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-</v>
      </c>
      <c r="N32" s="281"/>
    </row>
    <row r="33" spans="2:14" ht="12.75" x14ac:dyDescent="0.25">
      <c r="B33" s="192">
        <v>27</v>
      </c>
      <c r="C33" s="193"/>
      <c r="D33" s="19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-</v>
      </c>
      <c r="E33" s="195" t="str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-</v>
      </c>
      <c r="F33" s="196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-</v>
      </c>
      <c r="G33" s="278"/>
      <c r="I33" s="197">
        <v>27</v>
      </c>
      <c r="J33" s="200"/>
      <c r="K33" s="19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-</v>
      </c>
      <c r="L33" s="195" t="str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-</v>
      </c>
      <c r="M33" s="196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-</v>
      </c>
      <c r="N33" s="281"/>
    </row>
    <row r="34" spans="2:14" ht="12.75" x14ac:dyDescent="0.25">
      <c r="B34" s="192">
        <v>28</v>
      </c>
      <c r="C34" s="193"/>
      <c r="D34" s="19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-</v>
      </c>
      <c r="E34" s="195" t="str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-</v>
      </c>
      <c r="F34" s="196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-</v>
      </c>
      <c r="G34" s="278"/>
      <c r="I34" s="197">
        <v>28</v>
      </c>
      <c r="J34" s="200"/>
      <c r="K34" s="19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-</v>
      </c>
      <c r="L34" s="195" t="str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-</v>
      </c>
      <c r="M34" s="196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-</v>
      </c>
      <c r="N34" s="281"/>
    </row>
    <row r="35" spans="2:14" ht="12.75" x14ac:dyDescent="0.25">
      <c r="B35" s="192">
        <v>29</v>
      </c>
      <c r="C35" s="193"/>
      <c r="D35" s="19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-</v>
      </c>
      <c r="E35" s="195" t="str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-</v>
      </c>
      <c r="F35" s="196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-</v>
      </c>
      <c r="G35" s="278"/>
      <c r="I35" s="197">
        <v>29</v>
      </c>
      <c r="J35" s="200"/>
      <c r="K35" s="19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-</v>
      </c>
      <c r="L35" s="195" t="str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-</v>
      </c>
      <c r="M35" s="196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-</v>
      </c>
      <c r="N35" s="281"/>
    </row>
    <row r="36" spans="2:14" ht="12.75" x14ac:dyDescent="0.25">
      <c r="B36" s="192">
        <v>30</v>
      </c>
      <c r="C36" s="193"/>
      <c r="D36" s="19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-</v>
      </c>
      <c r="E36" s="195" t="str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-</v>
      </c>
      <c r="F36" s="196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-</v>
      </c>
      <c r="G36" s="278"/>
      <c r="I36" s="197">
        <v>30</v>
      </c>
      <c r="J36" s="200"/>
      <c r="K36" s="19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-</v>
      </c>
      <c r="L36" s="195" t="str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-</v>
      </c>
      <c r="M36" s="196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-</v>
      </c>
      <c r="N36" s="281"/>
    </row>
    <row r="37" spans="2:14" ht="12.75" x14ac:dyDescent="0.25">
      <c r="B37" s="192">
        <v>31</v>
      </c>
      <c r="C37" s="193"/>
      <c r="D37" s="19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-</v>
      </c>
      <c r="E37" s="195" t="str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-</v>
      </c>
      <c r="F37" s="196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-</v>
      </c>
      <c r="G37" s="278"/>
      <c r="I37" s="197">
        <v>31</v>
      </c>
      <c r="J37" s="200"/>
      <c r="K37" s="19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-</v>
      </c>
      <c r="L37" s="195" t="str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-</v>
      </c>
      <c r="M37" s="196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-</v>
      </c>
      <c r="N37" s="281"/>
    </row>
    <row r="38" spans="2:14" ht="12.75" x14ac:dyDescent="0.25">
      <c r="B38" s="192">
        <v>32</v>
      </c>
      <c r="C38" s="193"/>
      <c r="D38" s="19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-</v>
      </c>
      <c r="E38" s="195" t="str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-</v>
      </c>
      <c r="F38" s="196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-</v>
      </c>
      <c r="G38" s="278"/>
      <c r="I38" s="197">
        <v>32</v>
      </c>
      <c r="J38" s="200"/>
      <c r="K38" s="19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-</v>
      </c>
      <c r="L38" s="195" t="str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-</v>
      </c>
      <c r="M38" s="196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-</v>
      </c>
      <c r="N38" s="281"/>
    </row>
    <row r="39" spans="2:14" ht="12.75" x14ac:dyDescent="0.25">
      <c r="B39" s="192">
        <v>33</v>
      </c>
      <c r="C39" s="193"/>
      <c r="D39" s="19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-</v>
      </c>
      <c r="E39" s="195" t="str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-</v>
      </c>
      <c r="F39" s="196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-</v>
      </c>
      <c r="G39" s="278"/>
      <c r="I39" s="197">
        <v>33</v>
      </c>
      <c r="J39" s="200"/>
      <c r="K39" s="19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-</v>
      </c>
      <c r="L39" s="195" t="str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-</v>
      </c>
      <c r="M39" s="196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-</v>
      </c>
      <c r="N39" s="281"/>
    </row>
    <row r="40" spans="2:14" ht="12.75" x14ac:dyDescent="0.25">
      <c r="B40" s="192">
        <v>34</v>
      </c>
      <c r="C40" s="193"/>
      <c r="D40" s="19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-</v>
      </c>
      <c r="E40" s="195" t="str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-</v>
      </c>
      <c r="F40" s="196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-</v>
      </c>
      <c r="G40" s="278"/>
      <c r="I40" s="197">
        <v>34</v>
      </c>
      <c r="J40" s="200"/>
      <c r="K40" s="19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-</v>
      </c>
      <c r="L40" s="195" t="str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-</v>
      </c>
      <c r="M40" s="196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-</v>
      </c>
      <c r="N40" s="281"/>
    </row>
    <row r="41" spans="2:14" ht="12.75" x14ac:dyDescent="0.25">
      <c r="B41" s="192">
        <v>35</v>
      </c>
      <c r="C41" s="193"/>
      <c r="D41" s="194" t="str">
        <f>IF(ISBLANK(Tabulka469131113[[#This Row],[start_č]]),"-",IF(ISERROR(VLOOKUP(CONCATENATE(G$2,"::",D$3,"::",D$4,"::",G$4,"::",Tabulka469131113[[#This Row],[start_č]]),registrace[[ident pro výsledky]:[klub / město]],D$5,0)),"-",VLOOKUP(CONCATENATE(G$2,"::",D$3,"::",D$4,"::",G$4,"::",Tabulka469131113[[#This Row],[start_č]]),registrace[[ident pro výsledky]:[klub / město]],D$5,0)))</f>
        <v>-</v>
      </c>
      <c r="E41" s="195" t="str">
        <f>IF(ISBLANK(Tabulka469131113[[#This Row],[start_č]]),"-",IF(ISERROR(VLOOKUP(CONCATENATE(G$2,"::",D$3,"::",D$4,"::",G$4,"::",Tabulka469131113[[#This Row],[start_č]]),registrace[[ident pro výsledky]:[klub / město]],E$5,0)),"-",VLOOKUP(CONCATENATE(G$2,"::",D$3,"::",D$4,"::",G$4,"::",Tabulka469131113[[#This Row],[start_č]]),registrace[[ident pro výsledky]:[klub / město]],E$5,0)))</f>
        <v>-</v>
      </c>
      <c r="F41" s="196" t="str">
        <f>IF(ISBLANK(Tabulka469131113[[#This Row],[start_č]]),"-",IF(ISERROR(VLOOKUP(CONCATENATE(G$2,"::",D$3,"::",D$4,"::",G$4,"::",Tabulka469131113[[#This Row],[start_č]]),registrace[[ident pro výsledky]:[klub / město]],F$5,0)),"-",VLOOKUP(CONCATENATE(G$2,"::",D$3,"::",D$4,"::",G$4,"::",Tabulka469131113[[#This Row],[start_č]]),registrace[[ident pro výsledky]:[klub / město]],F$5,0)))</f>
        <v>-</v>
      </c>
      <c r="G41" s="278"/>
      <c r="I41" s="197">
        <v>35</v>
      </c>
      <c r="J41" s="200"/>
      <c r="K41" s="194" t="str">
        <f>IF(ISBLANK(Tabulka46710141214[[#This Row],[start_č]]),"-",IF(ISERROR(VLOOKUP(CONCATENATE(G$2,"::",D$3,"::",D$4,"::",N$4,"::",Tabulka46710141214[[#This Row],[start_č]]),registrace[[ident pro výsledky]:[klub / město]],K$5,0)),"-",VLOOKUP(CONCATENATE(G$2,"::",D$3,"::",D$4,"::",N$4,"::",Tabulka46710141214[[#This Row],[start_č]]),registrace[[ident pro výsledky]:[klub / město]],K$5,0)))</f>
        <v>-</v>
      </c>
      <c r="L41" s="195" t="str">
        <f>IF(ISBLANK(Tabulka46710141214[[#This Row],[start_č]]),"-",IF(ISERROR(VLOOKUP(CONCATENATE(G$2,"::",D$3,"::",D$4,"::",N$4,"::",Tabulka46710141214[[#This Row],[start_č]]),registrace[[ident pro výsledky]:[klub / město]],L$5,0)),"-",VLOOKUP(CONCATENATE(G$2,"::",D$3,"::",D$4,"::",N$4,"::",Tabulka46710141214[[#This Row],[start_č]]),registrace[[ident pro výsledky]:[klub / město]],L$5,0)))</f>
        <v>-</v>
      </c>
      <c r="M41" s="196" t="str">
        <f>IF(ISBLANK(Tabulka46710141214[[#This Row],[start_č]]),"-",IF(ISERROR(VLOOKUP(CONCATENATE(G$2,"::",D$3,"::",D$4,"::",N$4,"::",Tabulka46710141214[[#This Row],[start_č]]),registrace[[ident pro výsledky]:[klub / město]],M$5,0)),"-",VLOOKUP(CONCATENATE(G$2,"::",D$3,"::",D$4,"::",N$4,"::",Tabulka46710141214[[#This Row],[start_č]]),registrace[[ident pro výsledky]:[klub / město]],M$5,0)))</f>
        <v>-</v>
      </c>
      <c r="N41" s="281"/>
    </row>
  </sheetData>
  <sheetProtection password="C7B2" sheet="1" objects="1" scenarios="1" autoFilter="0"/>
  <pageMargins left="0" right="0" top="0" bottom="0" header="0.39370078740157483" footer="0"/>
  <pageSetup paperSize="9" fitToHeight="0" orientation="landscape" r:id="rId1"/>
  <headerFooter>
    <oddHeader>&amp;R&amp;G</oddHeader>
  </headerFooter>
  <drawing r:id="rId2"/>
  <legacyDrawingHF r:id="rId3"/>
  <tableParts count="2"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P41"/>
  <sheetViews>
    <sheetView showGridLines="0" showRowColHeaders="0" workbookViewId="0">
      <selection activeCell="B2" sqref="B2"/>
    </sheetView>
  </sheetViews>
  <sheetFormatPr defaultColWidth="0" defaultRowHeight="11.25" x14ac:dyDescent="0.2"/>
  <cols>
    <col min="1" max="1" width="2.7109375" style="25" customWidth="1"/>
    <col min="2" max="2" width="4.7109375" style="25" customWidth="1"/>
    <col min="3" max="3" width="6.42578125" style="25" bestFit="1" customWidth="1"/>
    <col min="4" max="4" width="13.7109375" style="25" bestFit="1" customWidth="1"/>
    <col min="5" max="5" width="6" style="68" bestFit="1" customWidth="1"/>
    <col min="6" max="6" width="20.7109375" style="25" customWidth="1"/>
    <col min="7" max="7" width="8.5703125" style="25" bestFit="1" customWidth="1"/>
    <col min="8" max="8" width="5.7109375" style="25" customWidth="1"/>
    <col min="9" max="9" width="4.7109375" style="25" customWidth="1"/>
    <col min="10" max="10" width="6.42578125" style="25" bestFit="1" customWidth="1"/>
    <col min="11" max="11" width="13.7109375" style="25" bestFit="1" customWidth="1"/>
    <col min="12" max="12" width="6" style="68" bestFit="1" customWidth="1"/>
    <col min="13" max="13" width="20.7109375" style="25" customWidth="1"/>
    <col min="14" max="14" width="8.5703125" style="25" bestFit="1" customWidth="1"/>
    <col min="15" max="16" width="9.140625" style="25" customWidth="1"/>
    <col min="17" max="16384" width="9.140625" style="25" hidden="1"/>
  </cols>
  <sheetData>
    <row r="1" spans="2:14" x14ac:dyDescent="0.25">
      <c r="E1" s="25"/>
      <c r="L1" s="25"/>
    </row>
    <row r="2" spans="2:14" s="57" customFormat="1" ht="18.75" x14ac:dyDescent="0.25">
      <c r="B2" s="206" t="s">
        <v>965</v>
      </c>
      <c r="C2" s="58"/>
      <c r="D2" s="58"/>
      <c r="E2" s="58"/>
      <c r="F2" s="58"/>
      <c r="G2" s="207">
        <f>ÚVOD!rok</f>
        <v>2014</v>
      </c>
      <c r="I2" s="58"/>
      <c r="J2" s="58"/>
      <c r="K2" s="58"/>
      <c r="L2" s="58"/>
      <c r="M2" s="58"/>
      <c r="N2" s="202"/>
    </row>
    <row r="3" spans="2:14" s="70" customFormat="1" ht="12.75" x14ac:dyDescent="0.2">
      <c r="B3" s="60" t="s">
        <v>964</v>
      </c>
      <c r="C3" s="69"/>
      <c r="D3" s="60" t="s">
        <v>411</v>
      </c>
      <c r="E3" s="1"/>
      <c r="F3" s="62" t="s">
        <v>967</v>
      </c>
      <c r="G3" s="203">
        <v>0.48</v>
      </c>
      <c r="I3" s="60"/>
      <c r="J3" s="69"/>
      <c r="K3" s="60"/>
      <c r="L3" s="1"/>
      <c r="M3" s="62"/>
      <c r="N3" s="203"/>
    </row>
    <row r="4" spans="2:14" s="70" customFormat="1" ht="15.75" x14ac:dyDescent="0.2">
      <c r="B4" s="60" t="s">
        <v>962</v>
      </c>
      <c r="C4" s="69"/>
      <c r="D4" s="97" t="s">
        <v>399</v>
      </c>
      <c r="E4" s="61"/>
      <c r="F4" s="62" t="s">
        <v>963</v>
      </c>
      <c r="G4" s="201" t="s">
        <v>278</v>
      </c>
      <c r="I4" s="60"/>
      <c r="J4" s="69"/>
      <c r="K4" s="97"/>
      <c r="L4" s="61"/>
      <c r="M4" s="62" t="s">
        <v>963</v>
      </c>
      <c r="N4" s="201" t="s">
        <v>438</v>
      </c>
    </row>
    <row r="5" spans="2:14" x14ac:dyDescent="0.25">
      <c r="C5" s="74"/>
      <c r="D5" s="65">
        <v>5</v>
      </c>
      <c r="E5" s="65">
        <v>6</v>
      </c>
      <c r="F5" s="65">
        <v>7</v>
      </c>
      <c r="G5" s="74"/>
      <c r="J5" s="75"/>
      <c r="K5" s="65">
        <v>5</v>
      </c>
      <c r="L5" s="65">
        <v>6</v>
      </c>
      <c r="M5" s="65">
        <v>7</v>
      </c>
      <c r="N5" s="75"/>
    </row>
    <row r="6" spans="2:14" x14ac:dyDescent="0.25">
      <c r="B6" s="31" t="s">
        <v>403</v>
      </c>
      <c r="C6" s="31" t="s">
        <v>285</v>
      </c>
      <c r="D6" s="29" t="s">
        <v>961</v>
      </c>
      <c r="E6" s="31" t="s">
        <v>590</v>
      </c>
      <c r="F6" s="29" t="s">
        <v>84</v>
      </c>
      <c r="G6" s="31" t="s">
        <v>294</v>
      </c>
      <c r="I6" s="31" t="s">
        <v>403</v>
      </c>
      <c r="J6" s="31" t="s">
        <v>285</v>
      </c>
      <c r="K6" s="29" t="s">
        <v>961</v>
      </c>
      <c r="L6" s="31" t="s">
        <v>590</v>
      </c>
      <c r="M6" s="29" t="s">
        <v>84</v>
      </c>
      <c r="N6" s="31" t="s">
        <v>294</v>
      </c>
    </row>
    <row r="7" spans="2:14" ht="12.75" x14ac:dyDescent="0.25">
      <c r="B7" s="107">
        <v>1</v>
      </c>
      <c r="C7" s="109">
        <v>47</v>
      </c>
      <c r="D7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Kratochvíl Tomáš</v>
      </c>
      <c r="E7" s="32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2002</v>
      </c>
      <c r="F7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Sokol České Budějovice</v>
      </c>
      <c r="G7" s="276">
        <v>9.9074074074074082E-4</v>
      </c>
      <c r="I7" s="30">
        <v>1</v>
      </c>
      <c r="J7" s="198">
        <v>15</v>
      </c>
      <c r="K7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Tvrzová Gabriela</v>
      </c>
      <c r="L7" s="32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2002</v>
      </c>
      <c r="M7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Sokol České Budějovice</v>
      </c>
      <c r="N7" s="279">
        <v>1.1111111111111111E-3</v>
      </c>
    </row>
    <row r="8" spans="2:14" ht="12.75" x14ac:dyDescent="0.25">
      <c r="B8" s="107">
        <v>2</v>
      </c>
      <c r="C8" s="109">
        <v>44</v>
      </c>
      <c r="D8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Mrzena Pavel</v>
      </c>
      <c r="E8" s="32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2003</v>
      </c>
      <c r="F8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ZŠ Malonty</v>
      </c>
      <c r="G8" s="276">
        <v>1.1099537037037035E-3</v>
      </c>
      <c r="I8" s="30">
        <v>2</v>
      </c>
      <c r="J8" s="198">
        <v>84</v>
      </c>
      <c r="K8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Bočková Vanes</v>
      </c>
      <c r="L8" s="32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2003</v>
      </c>
      <c r="M8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Sokol České Budějovice</v>
      </c>
      <c r="N8" s="279">
        <v>1.2141203703703704E-3</v>
      </c>
    </row>
    <row r="9" spans="2:14" ht="12.75" x14ac:dyDescent="0.25">
      <c r="B9" s="107">
        <v>3</v>
      </c>
      <c r="C9" s="109">
        <v>65</v>
      </c>
      <c r="D9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Gloza Ondřej</v>
      </c>
      <c r="E9" s="32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2002</v>
      </c>
      <c r="F9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ZŠ Malonty</v>
      </c>
      <c r="G9" s="276">
        <v>1.1342592592592591E-3</v>
      </c>
      <c r="I9" s="30">
        <v>3</v>
      </c>
      <c r="J9" s="198">
        <v>12</v>
      </c>
      <c r="K9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Vazačová Aneta</v>
      </c>
      <c r="L9" s="32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2002</v>
      </c>
      <c r="M9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Panenky České Budějovice</v>
      </c>
      <c r="N9" s="279">
        <v>1.2210648148148148E-3</v>
      </c>
    </row>
    <row r="10" spans="2:14" ht="12.75" x14ac:dyDescent="0.25">
      <c r="B10" s="107">
        <v>4</v>
      </c>
      <c r="C10" s="109">
        <v>51</v>
      </c>
      <c r="D10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Stejskal Filip</v>
      </c>
      <c r="E10" s="32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2003</v>
      </c>
      <c r="F10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SK Čtyři Dvory České Budějovice</v>
      </c>
      <c r="G10" s="276">
        <v>1.1770833333333334E-3</v>
      </c>
      <c r="I10" s="30">
        <v>4</v>
      </c>
      <c r="J10" s="198">
        <v>5</v>
      </c>
      <c r="K10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Hekerlová Lenka</v>
      </c>
      <c r="L10" s="32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2002</v>
      </c>
      <c r="M10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ZŠ Malonty</v>
      </c>
      <c r="N10" s="279">
        <v>1.2534722222222222E-3</v>
      </c>
    </row>
    <row r="11" spans="2:14" ht="12.75" x14ac:dyDescent="0.25">
      <c r="B11" s="107">
        <v>5</v>
      </c>
      <c r="C11" s="109">
        <v>71</v>
      </c>
      <c r="D11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Kupský Jan</v>
      </c>
      <c r="E11" s="32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2002</v>
      </c>
      <c r="F11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ZŠ Malonty</v>
      </c>
      <c r="G11" s="276">
        <v>1.2314814814814816E-3</v>
      </c>
      <c r="I11" s="30">
        <v>5</v>
      </c>
      <c r="J11" s="198"/>
      <c r="K11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11" s="32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11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11" s="279"/>
    </row>
    <row r="12" spans="2:14" ht="12.75" x14ac:dyDescent="0.25">
      <c r="B12" s="107">
        <v>6</v>
      </c>
      <c r="C12" s="109">
        <v>4</v>
      </c>
      <c r="D12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Menšík Jan</v>
      </c>
      <c r="E12" s="32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2003</v>
      </c>
      <c r="F12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Výnězda</v>
      </c>
      <c r="G12" s="276">
        <v>1.2650462962962964E-3</v>
      </c>
      <c r="I12" s="30">
        <v>6</v>
      </c>
      <c r="J12" s="198"/>
      <c r="K12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12" s="32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12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12" s="279"/>
    </row>
    <row r="13" spans="2:14" ht="12.75" x14ac:dyDescent="0.25">
      <c r="B13" s="107">
        <v>7</v>
      </c>
      <c r="C13" s="109">
        <v>52</v>
      </c>
      <c r="D13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Štiftr Petr</v>
      </c>
      <c r="E13" s="32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2002</v>
      </c>
      <c r="F13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ZŠ Fantova Kaplice</v>
      </c>
      <c r="G13" s="276">
        <v>1.2974537037037037E-3</v>
      </c>
      <c r="I13" s="30">
        <v>7</v>
      </c>
      <c r="J13" s="198"/>
      <c r="K13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13" s="32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13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13" s="279"/>
    </row>
    <row r="14" spans="2:14" ht="12.75" x14ac:dyDescent="0.25">
      <c r="B14" s="107">
        <v>8</v>
      </c>
      <c r="C14" s="109">
        <v>56</v>
      </c>
      <c r="D14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Kaňka Marek</v>
      </c>
      <c r="E14" s="32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2002</v>
      </c>
      <c r="F14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ZŠ Fantova Kaplice</v>
      </c>
      <c r="G14" s="276">
        <v>1.3472222222222221E-3</v>
      </c>
      <c r="I14" s="30">
        <v>8</v>
      </c>
      <c r="J14" s="198"/>
      <c r="K14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14" s="32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14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14" s="279"/>
    </row>
    <row r="15" spans="2:14" ht="12.75" x14ac:dyDescent="0.25">
      <c r="B15" s="107">
        <v>9</v>
      </c>
      <c r="C15" s="109">
        <v>5</v>
      </c>
      <c r="D15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Mottl Pavel</v>
      </c>
      <c r="E15" s="32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2003</v>
      </c>
      <c r="F15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Bujanov</v>
      </c>
      <c r="G15" s="276">
        <v>1.3854166666666667E-3</v>
      </c>
      <c r="I15" s="30">
        <v>9</v>
      </c>
      <c r="J15" s="198"/>
      <c r="K15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15" s="32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15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15" s="279"/>
    </row>
    <row r="16" spans="2:14" ht="12.75" x14ac:dyDescent="0.25">
      <c r="B16" s="107">
        <v>10</v>
      </c>
      <c r="C16" s="109">
        <v>48</v>
      </c>
      <c r="D16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Koreš Tomáš</v>
      </c>
      <c r="E16" s="32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2002</v>
      </c>
      <c r="F16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Bujanov</v>
      </c>
      <c r="G16" s="276">
        <v>1.417824074074074E-3</v>
      </c>
      <c r="I16" s="30">
        <v>10</v>
      </c>
      <c r="J16" s="198"/>
      <c r="K16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16" s="32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16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16" s="279"/>
    </row>
    <row r="17" spans="2:14" ht="12.75" x14ac:dyDescent="0.25">
      <c r="B17" s="107">
        <v>11</v>
      </c>
      <c r="C17" s="109">
        <v>49</v>
      </c>
      <c r="D17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Gazda Maxmilián</v>
      </c>
      <c r="E17" s="32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2002</v>
      </c>
      <c r="F17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Bujanov</v>
      </c>
      <c r="G17" s="276">
        <v>1.4710648148148148E-3</v>
      </c>
      <c r="I17" s="30">
        <v>11</v>
      </c>
      <c r="J17" s="198"/>
      <c r="K17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17" s="32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17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17" s="279"/>
    </row>
    <row r="18" spans="2:14" ht="12.75" x14ac:dyDescent="0.25">
      <c r="B18" s="107">
        <v>12</v>
      </c>
      <c r="C18" s="109"/>
      <c r="D18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18" s="32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18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18" s="276"/>
      <c r="I18" s="30">
        <v>12</v>
      </c>
      <c r="J18" s="198"/>
      <c r="K18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18" s="32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18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18" s="279"/>
    </row>
    <row r="19" spans="2:14" ht="12.75" x14ac:dyDescent="0.25">
      <c r="B19" s="107">
        <v>13</v>
      </c>
      <c r="C19" s="109"/>
      <c r="D19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19" s="32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19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19" s="276"/>
      <c r="I19" s="30">
        <v>13</v>
      </c>
      <c r="J19" s="198"/>
      <c r="K19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19" s="32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19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19" s="279"/>
    </row>
    <row r="20" spans="2:14" ht="12.75" x14ac:dyDescent="0.25">
      <c r="B20" s="107">
        <v>14</v>
      </c>
      <c r="C20" s="109"/>
      <c r="D20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20" s="32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20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20" s="276"/>
      <c r="I20" s="30">
        <v>14</v>
      </c>
      <c r="J20" s="198"/>
      <c r="K20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20" s="32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20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20" s="279"/>
    </row>
    <row r="21" spans="2:14" ht="12.75" x14ac:dyDescent="0.25">
      <c r="B21" s="107">
        <v>15</v>
      </c>
      <c r="C21" s="109"/>
      <c r="D21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21" s="32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21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21" s="276"/>
      <c r="I21" s="30">
        <v>15</v>
      </c>
      <c r="J21" s="198"/>
      <c r="K21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21" s="32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21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21" s="279"/>
    </row>
    <row r="22" spans="2:14" ht="12.75" x14ac:dyDescent="0.25">
      <c r="B22" s="108">
        <v>16</v>
      </c>
      <c r="C22" s="110"/>
      <c r="D22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22" s="32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22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22" s="277"/>
      <c r="I22" s="73">
        <v>16</v>
      </c>
      <c r="J22" s="199"/>
      <c r="K22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22" s="32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22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22" s="280"/>
    </row>
    <row r="23" spans="2:14" ht="12.75" x14ac:dyDescent="0.25">
      <c r="B23" s="108">
        <v>17</v>
      </c>
      <c r="C23" s="110"/>
      <c r="D23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23" s="32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23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23" s="277"/>
      <c r="I23" s="73">
        <v>17</v>
      </c>
      <c r="J23" s="199"/>
      <c r="K23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23" s="32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23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23" s="280"/>
    </row>
    <row r="24" spans="2:14" ht="12.75" x14ac:dyDescent="0.25">
      <c r="B24" s="108">
        <v>18</v>
      </c>
      <c r="C24" s="110"/>
      <c r="D24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24" s="32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24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24" s="277"/>
      <c r="I24" s="73">
        <v>18</v>
      </c>
      <c r="J24" s="199"/>
      <c r="K24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24" s="32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24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24" s="280"/>
    </row>
    <row r="25" spans="2:14" ht="12.75" x14ac:dyDescent="0.25">
      <c r="B25" s="108">
        <v>19</v>
      </c>
      <c r="C25" s="110"/>
      <c r="D25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25" s="32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25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25" s="277"/>
      <c r="I25" s="73">
        <v>19</v>
      </c>
      <c r="J25" s="199"/>
      <c r="K25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25" s="32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25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25" s="280"/>
    </row>
    <row r="26" spans="2:14" ht="12.75" x14ac:dyDescent="0.25">
      <c r="B26" s="108">
        <v>20</v>
      </c>
      <c r="C26" s="110"/>
      <c r="D26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26" s="32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26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26" s="277"/>
      <c r="I26" s="73">
        <v>20</v>
      </c>
      <c r="J26" s="199"/>
      <c r="K26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26" s="32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26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26" s="280"/>
    </row>
    <row r="27" spans="2:14" ht="12.75" x14ac:dyDescent="0.25">
      <c r="B27" s="108">
        <v>21</v>
      </c>
      <c r="C27" s="110"/>
      <c r="D27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27" s="32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27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27" s="277"/>
      <c r="I27" s="73">
        <v>21</v>
      </c>
      <c r="J27" s="199"/>
      <c r="K27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27" s="32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27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27" s="280"/>
    </row>
    <row r="28" spans="2:14" ht="12.75" x14ac:dyDescent="0.25">
      <c r="B28" s="108">
        <v>22</v>
      </c>
      <c r="C28" s="110"/>
      <c r="D28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28" s="32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28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28" s="277"/>
      <c r="I28" s="73">
        <v>22</v>
      </c>
      <c r="J28" s="199"/>
      <c r="K28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28" s="32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28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28" s="280"/>
    </row>
    <row r="29" spans="2:14" ht="12.75" x14ac:dyDescent="0.25">
      <c r="B29" s="108">
        <v>23</v>
      </c>
      <c r="C29" s="110"/>
      <c r="D29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29" s="32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29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29" s="277"/>
      <c r="I29" s="73">
        <v>23</v>
      </c>
      <c r="J29" s="199"/>
      <c r="K29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29" s="32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29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29" s="280"/>
    </row>
    <row r="30" spans="2:14" ht="12.75" x14ac:dyDescent="0.25">
      <c r="B30" s="108">
        <v>24</v>
      </c>
      <c r="C30" s="110"/>
      <c r="D30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30" s="32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30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30" s="277"/>
      <c r="I30" s="73">
        <v>24</v>
      </c>
      <c r="J30" s="199"/>
      <c r="K30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30" s="32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30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30" s="280"/>
    </row>
    <row r="31" spans="2:14" ht="12.75" x14ac:dyDescent="0.25">
      <c r="B31" s="108">
        <v>25</v>
      </c>
      <c r="C31" s="110"/>
      <c r="D31" s="6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31" s="32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31" s="67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31" s="277"/>
      <c r="I31" s="73">
        <v>25</v>
      </c>
      <c r="J31" s="199"/>
      <c r="K31" s="6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31" s="32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31" s="67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31" s="280"/>
    </row>
    <row r="32" spans="2:14" ht="12.75" x14ac:dyDescent="0.25">
      <c r="B32" s="192">
        <v>26</v>
      </c>
      <c r="C32" s="193"/>
      <c r="D32" s="19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32" s="195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32" s="196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32" s="278"/>
      <c r="I32" s="197">
        <v>26</v>
      </c>
      <c r="J32" s="200"/>
      <c r="K32" s="19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32" s="195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32" s="196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32" s="281"/>
    </row>
    <row r="33" spans="2:14" ht="12.75" x14ac:dyDescent="0.25">
      <c r="B33" s="192">
        <v>27</v>
      </c>
      <c r="C33" s="193"/>
      <c r="D33" s="19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33" s="195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33" s="196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33" s="278"/>
      <c r="I33" s="197">
        <v>27</v>
      </c>
      <c r="J33" s="200"/>
      <c r="K33" s="19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33" s="195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33" s="196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33" s="281"/>
    </row>
    <row r="34" spans="2:14" ht="12.75" x14ac:dyDescent="0.25">
      <c r="B34" s="192">
        <v>28</v>
      </c>
      <c r="C34" s="193"/>
      <c r="D34" s="19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34" s="195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34" s="196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34" s="278"/>
      <c r="I34" s="197">
        <v>28</v>
      </c>
      <c r="J34" s="200"/>
      <c r="K34" s="19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34" s="195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34" s="196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34" s="281"/>
    </row>
    <row r="35" spans="2:14" ht="12.75" x14ac:dyDescent="0.25">
      <c r="B35" s="192">
        <v>29</v>
      </c>
      <c r="C35" s="193"/>
      <c r="D35" s="19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35" s="195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35" s="196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35" s="278"/>
      <c r="I35" s="197">
        <v>29</v>
      </c>
      <c r="J35" s="200"/>
      <c r="K35" s="19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35" s="195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35" s="196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35" s="281"/>
    </row>
    <row r="36" spans="2:14" ht="12.75" x14ac:dyDescent="0.25">
      <c r="B36" s="192">
        <v>30</v>
      </c>
      <c r="C36" s="193"/>
      <c r="D36" s="19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36" s="195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36" s="196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36" s="278"/>
      <c r="I36" s="197">
        <v>30</v>
      </c>
      <c r="J36" s="200"/>
      <c r="K36" s="19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36" s="195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36" s="196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36" s="281"/>
    </row>
    <row r="37" spans="2:14" ht="12.75" x14ac:dyDescent="0.25">
      <c r="B37" s="192">
        <v>31</v>
      </c>
      <c r="C37" s="193"/>
      <c r="D37" s="19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37" s="195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37" s="196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37" s="278"/>
      <c r="I37" s="197">
        <v>31</v>
      </c>
      <c r="J37" s="200"/>
      <c r="K37" s="19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37" s="195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37" s="196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37" s="281"/>
    </row>
    <row r="38" spans="2:14" ht="12.75" x14ac:dyDescent="0.25">
      <c r="B38" s="192">
        <v>32</v>
      </c>
      <c r="C38" s="193"/>
      <c r="D38" s="19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38" s="195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38" s="196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38" s="278"/>
      <c r="I38" s="197">
        <v>32</v>
      </c>
      <c r="J38" s="200"/>
      <c r="K38" s="19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38" s="195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38" s="196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38" s="281"/>
    </row>
    <row r="39" spans="2:14" ht="12.75" x14ac:dyDescent="0.25">
      <c r="B39" s="192">
        <v>33</v>
      </c>
      <c r="C39" s="193"/>
      <c r="D39" s="19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39" s="195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39" s="196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39" s="278"/>
      <c r="I39" s="197">
        <v>33</v>
      </c>
      <c r="J39" s="200"/>
      <c r="K39" s="19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39" s="195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39" s="196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39" s="281"/>
    </row>
    <row r="40" spans="2:14" ht="12.75" x14ac:dyDescent="0.25">
      <c r="B40" s="192">
        <v>34</v>
      </c>
      <c r="C40" s="193"/>
      <c r="D40" s="19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40" s="195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40" s="196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40" s="278"/>
      <c r="I40" s="197">
        <v>34</v>
      </c>
      <c r="J40" s="200"/>
      <c r="K40" s="19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40" s="195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40" s="196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40" s="281"/>
    </row>
    <row r="41" spans="2:14" ht="12.75" x14ac:dyDescent="0.25">
      <c r="B41" s="192">
        <v>35</v>
      </c>
      <c r="C41" s="193"/>
      <c r="D41" s="194" t="str">
        <f>IF(ISBLANK(Tabulka469131127[[#This Row],[start_č]]),"-",IF(ISERROR(VLOOKUP(CONCATENATE(G$2,"::",D$3,"::",D$4,"::",G$4,"::",Tabulka469131127[[#This Row],[start_č]]),registrace[[ident pro výsledky]:[klub / město]],D$5,0)),"-",VLOOKUP(CONCATENATE(G$2,"::",D$3,"::",D$4,"::",G$4,"::",Tabulka469131127[[#This Row],[start_č]]),registrace[[ident pro výsledky]:[klub / město]],D$5,0)))</f>
        <v>-</v>
      </c>
      <c r="E41" s="195" t="str">
        <f>IF(ISBLANK(Tabulka469131127[[#This Row],[start_č]]),"-",IF(ISERROR(VLOOKUP(CONCATENATE(G$2,"::",D$3,"::",D$4,"::",G$4,"::",Tabulka469131127[[#This Row],[start_č]]),registrace[[ident pro výsledky]:[klub / město]],E$5,0)),"-",VLOOKUP(CONCATENATE(G$2,"::",D$3,"::",D$4,"::",G$4,"::",Tabulka469131127[[#This Row],[start_č]]),registrace[[ident pro výsledky]:[klub / město]],E$5,0)))</f>
        <v>-</v>
      </c>
      <c r="F41" s="196" t="str">
        <f>IF(ISBLANK(Tabulka469131127[[#This Row],[start_č]]),"-",IF(ISERROR(VLOOKUP(CONCATENATE(G$2,"::",D$3,"::",D$4,"::",G$4,"::",Tabulka469131127[[#This Row],[start_č]]),registrace[[ident pro výsledky]:[klub / město]],F$5,0)),"-",VLOOKUP(CONCATENATE(G$2,"::",D$3,"::",D$4,"::",G$4,"::",Tabulka469131127[[#This Row],[start_č]]),registrace[[ident pro výsledky]:[klub / město]],F$5,0)))</f>
        <v>-</v>
      </c>
      <c r="G41" s="278"/>
      <c r="I41" s="197">
        <v>35</v>
      </c>
      <c r="J41" s="200"/>
      <c r="K41" s="194" t="str">
        <f>IF(ISBLANK(Tabulka46710141228[[#This Row],[start_č]]),"-",IF(ISERROR(VLOOKUP(CONCATENATE(G$2,"::",D$3,"::",D$4,"::",N$4,"::",Tabulka46710141228[[#This Row],[start_č]]),registrace[[ident pro výsledky]:[klub / město]],K$5,0)),"-",VLOOKUP(CONCATENATE(G$2,"::",D$3,"::",D$4,"::",N$4,"::",Tabulka46710141228[[#This Row],[start_č]]),registrace[[ident pro výsledky]:[klub / město]],K$5,0)))</f>
        <v>-</v>
      </c>
      <c r="L41" s="195" t="str">
        <f>IF(ISBLANK(Tabulka46710141228[[#This Row],[start_č]]),"-",IF(ISERROR(VLOOKUP(CONCATENATE(G$2,"::",D$3,"::",D$4,"::",N$4,"::",Tabulka46710141228[[#This Row],[start_č]]),registrace[[ident pro výsledky]:[klub / město]],L$5,0)),"-",VLOOKUP(CONCATENATE(G$2,"::",D$3,"::",D$4,"::",N$4,"::",Tabulka46710141228[[#This Row],[start_č]]),registrace[[ident pro výsledky]:[klub / město]],L$5,0)))</f>
        <v>-</v>
      </c>
      <c r="M41" s="196" t="str">
        <f>IF(ISBLANK(Tabulka46710141228[[#This Row],[start_č]]),"-",IF(ISERROR(VLOOKUP(CONCATENATE(G$2,"::",D$3,"::",D$4,"::",N$4,"::",Tabulka46710141228[[#This Row],[start_č]]),registrace[[ident pro výsledky]:[klub / město]],M$5,0)),"-",VLOOKUP(CONCATENATE(G$2,"::",D$3,"::",D$4,"::",N$4,"::",Tabulka46710141228[[#This Row],[start_č]]),registrace[[ident pro výsledky]:[klub / město]],M$5,0)))</f>
        <v>-</v>
      </c>
      <c r="N41" s="281"/>
    </row>
  </sheetData>
  <sheetProtection password="C7B2" sheet="1" objects="1" scenarios="1" autoFilter="0"/>
  <pageMargins left="0" right="0" top="0" bottom="0" header="0.39370078740157483" footer="0"/>
  <pageSetup paperSize="9" fitToHeight="0" orientation="landscape" r:id="rId1"/>
  <headerFooter>
    <oddHeader>&amp;R&amp;G</oddHeader>
  </headerFooter>
  <drawing r:id="rId2"/>
  <legacyDrawingHF r:id="rId3"/>
  <tableParts count="2">
    <tablePart r:id="rId4"/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18</vt:i4>
      </vt:variant>
    </vt:vector>
  </HeadingPairs>
  <TitlesOfParts>
    <vt:vector size="40" baseType="lpstr">
      <vt:lpstr>ÚVOD</vt:lpstr>
      <vt:lpstr>REGISTRACE</vt:lpstr>
      <vt:lpstr>START listina</vt:lpstr>
      <vt:lpstr>DATA historie</vt:lpstr>
      <vt:lpstr>HISTORIE běžce</vt:lpstr>
      <vt:lpstr>00-04</vt:lpstr>
      <vt:lpstr>05-07</vt:lpstr>
      <vt:lpstr>08-10</vt:lpstr>
      <vt:lpstr>11-12</vt:lpstr>
      <vt:lpstr>13-14</vt:lpstr>
      <vt:lpstr>15-16</vt:lpstr>
      <vt:lpstr>17-18</vt:lpstr>
      <vt:lpstr>HLAVNÍ</vt:lpstr>
      <vt:lpstr>BĚH STAROSTY</vt:lpstr>
      <vt:lpstr>PIVAŘI</vt:lpstr>
      <vt:lpstr>VÝSLEDKY hist</vt:lpstr>
      <vt:lpstr>záv_kat</vt:lpstr>
      <vt:lpstr>jbp_bezci</vt:lpstr>
      <vt:lpstr>List2</vt:lpstr>
      <vt:lpstr>List1</vt:lpstr>
      <vt:lpstr>open</vt:lpstr>
      <vt:lpstr>V-temp</vt:lpstr>
      <vt:lpstr>ÚVOD!datum</vt:lpstr>
      <vt:lpstr>'BĚH STAROSTY'!Názvy_tisku</vt:lpstr>
      <vt:lpstr>HLAVNÍ!Názvy_tisku</vt:lpstr>
      <vt:lpstr>PIVAŘI!Názvy_tisku</vt:lpstr>
      <vt:lpstr>'VÝSLEDKY hist'!Názvy_tisku</vt:lpstr>
      <vt:lpstr>'00-04'!Oblast_tisku</vt:lpstr>
      <vt:lpstr>'05-07'!Oblast_tisku</vt:lpstr>
      <vt:lpstr>'08-10'!Oblast_tisku</vt:lpstr>
      <vt:lpstr>'11-12'!Oblast_tisku</vt:lpstr>
      <vt:lpstr>'13-14'!Oblast_tisku</vt:lpstr>
      <vt:lpstr>'15-16'!Oblast_tisku</vt:lpstr>
      <vt:lpstr>'17-18'!Oblast_tisku</vt:lpstr>
      <vt:lpstr>'BĚH STAROSTY'!Oblast_tisku</vt:lpstr>
      <vt:lpstr>HLAVNÍ!Oblast_tisku</vt:lpstr>
      <vt:lpstr>PIVAŘI!Oblast_tisku</vt:lpstr>
      <vt:lpstr>REGISTRACE!Oblast_tisku</vt:lpstr>
      <vt:lpstr>'START listina'!Oblast_tisku</vt:lpstr>
      <vt:lpstr>ÚVOD!rok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fuchance</dc:creator>
  <cp:lastModifiedBy>fuchance</cp:lastModifiedBy>
  <cp:lastPrinted>2014-04-12T13:24:01Z</cp:lastPrinted>
  <dcterms:created xsi:type="dcterms:W3CDTF">2014-03-16T14:16:37Z</dcterms:created>
  <dcterms:modified xsi:type="dcterms:W3CDTF">2014-04-12T13:45:45Z</dcterms:modified>
</cp:coreProperties>
</file>